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advirtualedu-my.sharepoint.com/personal/lfdiazmoren_unadvirtual_edu_co/Documents/Desktop/Planes de acción/"/>
    </mc:Choice>
  </mc:AlternateContent>
  <xr:revisionPtr revIDLastSave="22" documentId="11_320C596B716080052D67FE52DC56E8BAC6A6A5C4" xr6:coauthVersionLast="47" xr6:coauthVersionMax="47" xr10:uidLastSave="{F1B1A72D-1A5E-4849-BAC4-FACFCE3A8560}"/>
  <bookViews>
    <workbookView xWindow="-120" yWindow="-120" windowWidth="20730" windowHeight="11160" tabRatio="681" firstSheet="1" activeTab="1" xr2:uid="{00000000-000D-0000-FFFF-FFFF00000000}"/>
  </bookViews>
  <sheets>
    <sheet name="original" sheetId="220" r:id="rId1"/>
    <sheet name="PLAN DE ACCION VF2" sheetId="224" r:id="rId2"/>
    <sheet name="R.1.1" sheetId="255" r:id="rId3"/>
    <sheet name="P.1.1.1" sheetId="256" r:id="rId4"/>
    <sheet name="P.1.1.2" sheetId="3" r:id="rId5"/>
    <sheet name="P.1.1.3" sheetId="4" r:id="rId6"/>
    <sheet name="R.1.2 (e)" sheetId="23" state="hidden" r:id="rId7"/>
    <sheet name="P.1.1.4" sheetId="257" r:id="rId8"/>
    <sheet name="P.1.1.5" sheetId="258" r:id="rId9"/>
    <sheet name="P.1.1.6" sheetId="259" r:id="rId10"/>
    <sheet name="P.1.2.4 (e)" sheetId="27" state="hidden" r:id="rId11"/>
    <sheet name="R.1.3 (e)" sheetId="24" state="hidden" r:id="rId12"/>
    <sheet name="P.1.1.7" sheetId="260" r:id="rId13"/>
    <sheet name="R.1.2 (n)" sheetId="25" r:id="rId14"/>
    <sheet name="P.1.2.1" sheetId="261" r:id="rId15"/>
    <sheet name="R.1.3(n)" sheetId="26" r:id="rId16"/>
    <sheet name="P.1.3.1" sheetId="263" r:id="rId17"/>
    <sheet name="P.1.3.2" sheetId="265" r:id="rId18"/>
    <sheet name="P.1.3.3" sheetId="266" r:id="rId19"/>
    <sheet name="P.1.3.4" sheetId="267" r:id="rId20"/>
    <sheet name="P.1.3.5" sheetId="231" r:id="rId21"/>
    <sheet name="R.1.4(n)" sheetId="268" r:id="rId22"/>
    <sheet name="P.1.4.1" sheetId="269" r:id="rId23"/>
    <sheet name="P.1.4.2" sheetId="232" r:id="rId24"/>
    <sheet name="R.2.1" sheetId="270" r:id="rId25"/>
    <sheet name="P.2.1.1" sheetId="271" r:id="rId26"/>
    <sheet name="P.2.1.2" sheetId="272" r:id="rId27"/>
    <sheet name="P.2.1.3" sheetId="273" r:id="rId28"/>
    <sheet name="P.2.1.4" sheetId="304" r:id="rId29"/>
    <sheet name="R.2.2" sheetId="300" r:id="rId30"/>
    <sheet name="P.2.2.1" sheetId="301" r:id="rId31"/>
    <sheet name="R.2.3" sheetId="276" r:id="rId32"/>
    <sheet name="P.2.3.1" sheetId="234" r:id="rId33"/>
    <sheet name="P.2.3.2" sheetId="235" r:id="rId34"/>
    <sheet name="R.2.4" sheetId="277" r:id="rId35"/>
    <sheet name="P.2.4.1" sheetId="252" r:id="rId36"/>
    <sheet name="R.2.5" sheetId="278" r:id="rId37"/>
    <sheet name="P.2.5.1" sheetId="43" r:id="rId38"/>
    <sheet name="P.2.5.2" sheetId="44" r:id="rId39"/>
    <sheet name="P.2.5.3" sheetId="49" r:id="rId40"/>
    <sheet name="P.2.5.4" sheetId="45" r:id="rId41"/>
    <sheet name="P.2.5.5" sheetId="46" r:id="rId42"/>
    <sheet name="R.2.6" sheetId="279" r:id="rId43"/>
    <sheet name="P.2.6.1" sheetId="48" r:id="rId44"/>
    <sheet name="P.2.6.2" sheetId="280" r:id="rId45"/>
    <sheet name="R.2.7" sheetId="51" r:id="rId46"/>
    <sheet name="P.2.7.1" sheetId="211" r:id="rId47"/>
    <sheet name="P.2.7.2" sheetId="212" state="hidden" r:id="rId48"/>
    <sheet name="P.2.7.2 " sheetId="306" r:id="rId49"/>
    <sheet name="R.2.8" sheetId="54" r:id="rId50"/>
    <sheet name="P.2.8.1" sheetId="55" r:id="rId51"/>
    <sheet name="P.2.8.2" sheetId="56" r:id="rId52"/>
    <sheet name="R.2.9" sheetId="282" r:id="rId53"/>
    <sheet name="P.2.9.1" sheetId="281" r:id="rId54"/>
    <sheet name="R.3.1" sheetId="284" r:id="rId55"/>
    <sheet name="P.3.1.1" sheetId="283" r:id="rId56"/>
    <sheet name="P.3.1.2" sheetId="285" r:id="rId57"/>
    <sheet name="P.3.1.3" sheetId="286" r:id="rId58"/>
    <sheet name="R.3.2" sheetId="287" r:id="rId59"/>
    <sheet name="P.3.2.1" sheetId="238" r:id="rId60"/>
    <sheet name="P.3.2.2" sheetId="63" r:id="rId61"/>
    <sheet name="R.3.3" sheetId="289" r:id="rId62"/>
    <sheet name="P.3.3.1" sheetId="288" r:id="rId63"/>
    <sheet name="R.3.4" sheetId="302" r:id="rId64"/>
    <sheet name="P.3.4.1" sheetId="303" r:id="rId65"/>
    <sheet name="R.4.1" sheetId="158" r:id="rId66"/>
    <sheet name="P.4.1.1" sheetId="239" r:id="rId67"/>
    <sheet name="P.4.1.2" sheetId="240" r:id="rId68"/>
    <sheet name="P. 4.1.3" sheetId="161" r:id="rId69"/>
    <sheet name="P.4.1.4" sheetId="241" r:id="rId70"/>
    <sheet name="R.4.2 (n)" sheetId="292" r:id="rId71"/>
    <sheet name="P.4.2.1" sheetId="164" r:id="rId72"/>
    <sheet name="P.4.2.2" sheetId="293" r:id="rId73"/>
    <sheet name="R.4.4 (e)" sheetId="170" state="hidden" r:id="rId74"/>
    <sheet name="P. 4.2.3(n)" sheetId="171" r:id="rId75"/>
    <sheet name="P.4.2.4(n)" sheetId="307" r:id="rId76"/>
    <sheet name="P.4.2.5(n)" sheetId="308" r:id="rId77"/>
    <sheet name="P.4.2.6(n)" sheetId="309" r:id="rId78"/>
    <sheet name="R.4.3" sheetId="166" r:id="rId79"/>
    <sheet name="P.4.3.1" sheetId="167" r:id="rId80"/>
    <sheet name="P.4.3.2" sheetId="168" r:id="rId81"/>
    <sheet name="P.4.3.3" sheetId="169" r:id="rId82"/>
    <sheet name="R.4.4" sheetId="175" r:id="rId83"/>
    <sheet name="P.4.4.1" sheetId="176" r:id="rId84"/>
    <sheet name="P.4.4.2" sheetId="299" r:id="rId85"/>
    <sheet name="R.5.1" sheetId="178" r:id="rId86"/>
    <sheet name="P.5.1.1" sheetId="242" r:id="rId87"/>
    <sheet name="P.5.1.2" sheetId="180" r:id="rId88"/>
    <sheet name="P.5.1.3 (e)" sheetId="181" state="hidden" r:id="rId89"/>
    <sheet name="P.5.1.4 (e)" sheetId="182" state="hidden" r:id="rId90"/>
    <sheet name="P.5.1.3 (n)" sheetId="213" r:id="rId91"/>
    <sheet name="P.5.1.4(n)" sheetId="243" r:id="rId92"/>
    <sheet name="P.5.1.7 (e)" sheetId="185" state="hidden" r:id="rId93"/>
    <sheet name="P.5.1.5(n)" sheetId="186" r:id="rId94"/>
    <sheet name="R.5.2" sheetId="187" r:id="rId95"/>
    <sheet name="P.5.2.1 (e)" sheetId="188" state="hidden" r:id="rId96"/>
    <sheet name="P.5.2.2" sheetId="244" r:id="rId97"/>
    <sheet name="R.5.3" sheetId="190" r:id="rId98"/>
    <sheet name="P.5.3.1" sheetId="245" r:id="rId99"/>
    <sheet name="P.5.3.2" sheetId="246" r:id="rId100"/>
    <sheet name="P.5.3.3" sheetId="193" r:id="rId101"/>
    <sheet name="R.5.4" sheetId="194" r:id="rId102"/>
    <sheet name="P.5.4.1" sheetId="195" r:id="rId103"/>
    <sheet name="R.5.5" sheetId="196" r:id="rId104"/>
    <sheet name="P.5.5.1" sheetId="197" r:id="rId105"/>
    <sheet name="R.5.6" sheetId="198" r:id="rId106"/>
    <sheet name="P.5.6.1" sheetId="295" r:id="rId107"/>
    <sheet name="P.5.6.2" sheetId="296" r:id="rId108"/>
    <sheet name="P.5.6.3" sheetId="247" r:id="rId109"/>
    <sheet name="P.5.6.4" sheetId="248" r:id="rId110"/>
    <sheet name="R.5.7" sheetId="203" r:id="rId111"/>
    <sheet name="P.5.7.1" sheetId="297" r:id="rId112"/>
    <sheet name="P.5.7.2" sheetId="298" r:id="rId113"/>
    <sheet name="P.5.7.3" sheetId="206" r:id="rId114"/>
    <sheet name="P.5.7.4" sheetId="207" r:id="rId115"/>
    <sheet name="P.5.7.5" sheetId="249" r:id="rId116"/>
    <sheet name="P.5.7.6" sheetId="210" r:id="rId117"/>
    <sheet name="PLAN DE ACCION" sheetId="123" state="hidden" r:id="rId118"/>
    <sheet name="R.5.8 (ea)" sheetId="209" state="hidden" r:id="rId119"/>
  </sheets>
  <definedNames>
    <definedName name="_xlnm._FilterDatabase" localSheetId="0" hidden="1">original!$A$3:$DQ$87</definedName>
    <definedName name="_xlnm._FilterDatabase" localSheetId="3" hidden="1">'P.1.1.1'!$A$1:$M$61</definedName>
    <definedName name="_xlnm._FilterDatabase" localSheetId="117" hidden="1">'PLAN DE ACCION'!$A$11:$EI$94</definedName>
    <definedName name="_xlnm._FilterDatabase" localSheetId="1" hidden="1">'PLAN DE ACCION VF2'!$A$11:$EI$90</definedName>
    <definedName name="ACCION" localSheetId="27">#REF!</definedName>
    <definedName name="ACCION" localSheetId="28">#REF!</definedName>
    <definedName name="ACCION" localSheetId="64">#REF!</definedName>
    <definedName name="ACCION" localSheetId="112">#REF!</definedName>
    <definedName name="ACCION" localSheetId="63">#REF!</definedName>
    <definedName name="ACCION">#REF!</definedName>
    <definedName name="ANUALIZACIÓN" localSheetId="64">#REF!</definedName>
    <definedName name="ANUALIZACIÓN" localSheetId="63">#REF!</definedName>
    <definedName name="ANUALIZACIÓN">#REF!</definedName>
    <definedName name="Entidad" localSheetId="28">#REF!</definedName>
    <definedName name="Entidad" localSheetId="64">#REF!</definedName>
    <definedName name="Entidad" localSheetId="112">#REF!</definedName>
    <definedName name="Entidad" localSheetId="63">#REF!</definedName>
    <definedName name="Entidad">#REF!</definedName>
    <definedName name="matriz" localSheetId="3">#REF!</definedName>
    <definedName name="matriz" localSheetId="8">#REF!</definedName>
    <definedName name="matriz" localSheetId="14">#REF!</definedName>
    <definedName name="matriz" localSheetId="16">#REF!</definedName>
    <definedName name="matriz" localSheetId="17">#REF!</definedName>
    <definedName name="matriz" localSheetId="18">#REF!</definedName>
    <definedName name="matriz" localSheetId="19">#REF!</definedName>
    <definedName name="matriz" localSheetId="22">#REF!</definedName>
    <definedName name="matriz" localSheetId="25">#REF!</definedName>
    <definedName name="matriz" localSheetId="26">#REF!</definedName>
    <definedName name="matriz" localSheetId="30">#REF!</definedName>
    <definedName name="matriz" localSheetId="35">#REF!</definedName>
    <definedName name="matriz" localSheetId="44">#REF!</definedName>
    <definedName name="matriz" localSheetId="46">#REF!</definedName>
    <definedName name="matriz" localSheetId="47">#REF!</definedName>
    <definedName name="matriz" localSheetId="48">#REF!</definedName>
    <definedName name="matriz" localSheetId="53">#REF!</definedName>
    <definedName name="matriz" localSheetId="64">#REF!</definedName>
    <definedName name="matriz" localSheetId="66">#REF!</definedName>
    <definedName name="matriz" localSheetId="72">#REF!</definedName>
    <definedName name="matriz" localSheetId="75">#REF!</definedName>
    <definedName name="matriz" localSheetId="76">#REF!</definedName>
    <definedName name="matriz" localSheetId="77">#REF!</definedName>
    <definedName name="matriz" localSheetId="84">#REF!</definedName>
    <definedName name="matriz" localSheetId="86">#REF!</definedName>
    <definedName name="matriz" localSheetId="90">#REF!</definedName>
    <definedName name="matriz" localSheetId="99">#REF!</definedName>
    <definedName name="matriz" localSheetId="106">#REF!</definedName>
    <definedName name="matriz" localSheetId="107">#REF!</definedName>
    <definedName name="matriz" localSheetId="109">#REF!</definedName>
    <definedName name="matriz" localSheetId="111">#REF!</definedName>
    <definedName name="matriz" localSheetId="2">#REF!</definedName>
    <definedName name="matriz" localSheetId="21">#REF!</definedName>
    <definedName name="matriz" localSheetId="24">#REF!</definedName>
    <definedName name="matriz" localSheetId="29">#REF!</definedName>
    <definedName name="matriz" localSheetId="31">#REF!</definedName>
    <definedName name="matriz" localSheetId="34">#REF!</definedName>
    <definedName name="matriz" localSheetId="36">#REF!</definedName>
    <definedName name="matriz" localSheetId="42">#REF!</definedName>
    <definedName name="matriz" localSheetId="52">#REF!</definedName>
    <definedName name="matriz" localSheetId="54">#REF!</definedName>
    <definedName name="matriz" localSheetId="58">#REF!</definedName>
    <definedName name="matriz" localSheetId="61">#REF!</definedName>
    <definedName name="matriz" localSheetId="63">#REF!</definedName>
    <definedName name="matriz" localSheetId="70">#REF!</definedName>
    <definedName name="matriz">'PLAN DE ACCION'!#REF!</definedName>
    <definedName name="matriz1" localSheetId="3">#REF!</definedName>
    <definedName name="matriz1" localSheetId="8">#REF!</definedName>
    <definedName name="matriz1" localSheetId="14">#REF!</definedName>
    <definedName name="matriz1" localSheetId="16">#REF!</definedName>
    <definedName name="matriz1" localSheetId="17">#REF!</definedName>
    <definedName name="matriz1" localSheetId="18">#REF!</definedName>
    <definedName name="matriz1" localSheetId="19">#REF!</definedName>
    <definedName name="matriz1" localSheetId="22">#REF!</definedName>
    <definedName name="matriz1" localSheetId="25">#REF!</definedName>
    <definedName name="matriz1" localSheetId="26">#REF!</definedName>
    <definedName name="matriz1" localSheetId="30">#REF!</definedName>
    <definedName name="matriz1" localSheetId="35">#REF!</definedName>
    <definedName name="matriz1" localSheetId="44">#REF!</definedName>
    <definedName name="matriz1" localSheetId="46">#REF!</definedName>
    <definedName name="matriz1" localSheetId="47">#REF!</definedName>
    <definedName name="matriz1" localSheetId="48">#REF!</definedName>
    <definedName name="matriz1" localSheetId="53">#REF!</definedName>
    <definedName name="matriz1" localSheetId="64">#REF!</definedName>
    <definedName name="matriz1" localSheetId="66">#REF!</definedName>
    <definedName name="matriz1" localSheetId="72">#REF!</definedName>
    <definedName name="matriz1" localSheetId="75">#REF!</definedName>
    <definedName name="matriz1" localSheetId="76">#REF!</definedName>
    <definedName name="matriz1" localSheetId="77">#REF!</definedName>
    <definedName name="matriz1" localSheetId="84">#REF!</definedName>
    <definedName name="matriz1" localSheetId="86">#REF!</definedName>
    <definedName name="matriz1" localSheetId="90">#REF!</definedName>
    <definedName name="matriz1" localSheetId="99">#REF!</definedName>
    <definedName name="matriz1" localSheetId="106">#REF!</definedName>
    <definedName name="matriz1" localSheetId="107">#REF!</definedName>
    <definedName name="matriz1" localSheetId="109">#REF!</definedName>
    <definedName name="matriz1" localSheetId="111">#REF!</definedName>
    <definedName name="matriz1" localSheetId="2">#REF!</definedName>
    <definedName name="matriz1" localSheetId="21">#REF!</definedName>
    <definedName name="matriz1" localSheetId="24">#REF!</definedName>
    <definedName name="matriz1" localSheetId="29">#REF!</definedName>
    <definedName name="matriz1" localSheetId="31">#REF!</definedName>
    <definedName name="matriz1" localSheetId="34">#REF!</definedName>
    <definedName name="matriz1" localSheetId="36">#REF!</definedName>
    <definedName name="matriz1" localSheetId="42">#REF!</definedName>
    <definedName name="matriz1" localSheetId="52">#REF!</definedName>
    <definedName name="matriz1" localSheetId="54">#REF!</definedName>
    <definedName name="matriz1" localSheetId="58">#REF!</definedName>
    <definedName name="matriz1" localSheetId="61">#REF!</definedName>
    <definedName name="matriz1" localSheetId="63">#REF!</definedName>
    <definedName name="matriz1" localSheetId="70">#REF!</definedName>
    <definedName name="matriz1">'PLAN DE ACCION'!#REF!</definedName>
    <definedName name="objetivos" localSheetId="64">#REF!</definedName>
    <definedName name="objetivos" localSheetId="63">#REF!</definedName>
    <definedName name="objetivos">#REF!</definedName>
    <definedName name="Programa" localSheetId="64">#REF!</definedName>
    <definedName name="Programa" localSheetId="63">#REF!</definedName>
    <definedName name="Program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303" l="1"/>
  <c r="F40" i="303" s="1"/>
  <c r="H40" i="303" s="1"/>
  <c r="J40" i="303" s="1"/>
  <c r="L40" i="303" s="1"/>
  <c r="D42" i="303" s="1"/>
  <c r="F42" i="303" s="1"/>
  <c r="H42" i="303" s="1"/>
  <c r="J42" i="303" s="1"/>
  <c r="L42" i="303" s="1"/>
  <c r="D44" i="303" s="1"/>
  <c r="F44" i="303" s="1"/>
  <c r="D35" i="302"/>
  <c r="F35" i="302" s="1"/>
  <c r="G35" i="302" s="1"/>
  <c r="J35" i="302" s="1"/>
  <c r="L35" i="302" s="1"/>
  <c r="D37" i="302" s="1"/>
  <c r="F37" i="302" s="1"/>
  <c r="G37" i="302" s="1"/>
  <c r="J37" i="302" s="1"/>
  <c r="L37" i="302" s="1"/>
  <c r="D39" i="302" s="1"/>
  <c r="F39" i="302" s="1"/>
  <c r="F39" i="300" l="1"/>
  <c r="AG90" i="224" l="1"/>
  <c r="BJ87" i="224"/>
  <c r="BJ81" i="224" l="1"/>
  <c r="BJ77" i="224" l="1"/>
  <c r="BJ52" i="224" l="1"/>
  <c r="F37" i="287"/>
  <c r="H37" i="287" s="1"/>
  <c r="J37" i="287" s="1"/>
  <c r="L37" i="287" s="1"/>
  <c r="F35" i="287"/>
  <c r="H35" i="287" s="1"/>
  <c r="J35" i="287" s="1"/>
  <c r="L35" i="287" s="1"/>
  <c r="F33" i="287"/>
  <c r="H33" i="287" s="1"/>
  <c r="J33" i="287" s="1"/>
  <c r="L33" i="287" s="1"/>
  <c r="L36" i="285"/>
  <c r="D38" i="285" s="1"/>
  <c r="F38" i="285" s="1"/>
  <c r="H38" i="285" s="1"/>
  <c r="J38" i="285" s="1"/>
  <c r="L38" i="285" s="1"/>
  <c r="D40" i="285" s="1"/>
  <c r="F40" i="285" s="1"/>
  <c r="H40" i="285" s="1"/>
  <c r="J40" i="285" s="1"/>
  <c r="L40" i="285" s="1"/>
  <c r="AX48" i="224"/>
  <c r="AY48" i="224" s="1"/>
  <c r="AZ48" i="224" s="1"/>
  <c r="BA48" i="224" s="1"/>
  <c r="BB48" i="224" s="1"/>
  <c r="BC48" i="224" s="1"/>
  <c r="BD48" i="224" s="1"/>
  <c r="BE48" i="224" s="1"/>
  <c r="BF48" i="224" s="1"/>
  <c r="BG48" i="224" s="1"/>
  <c r="BH48" i="224" s="1"/>
  <c r="BJ46" i="224"/>
  <c r="BA45" i="224" l="1"/>
  <c r="BB45" i="224" s="1"/>
  <c r="BC45" i="224" s="1"/>
  <c r="BD45" i="224" s="1"/>
  <c r="BE45" i="224" s="1"/>
  <c r="BF45" i="224" s="1"/>
  <c r="BG45" i="224" s="1"/>
  <c r="BH45" i="224" s="1"/>
  <c r="BI45" i="224" s="1"/>
  <c r="BA44" i="224"/>
  <c r="BB44" i="224" s="1"/>
  <c r="BC44" i="224" s="1"/>
  <c r="BD44" i="224" s="1"/>
  <c r="BE44" i="224" s="1"/>
  <c r="BF44" i="224" s="1"/>
  <c r="BG44" i="224" s="1"/>
  <c r="BH44" i="224" s="1"/>
  <c r="BI44" i="224" s="1"/>
  <c r="Q44" i="224"/>
  <c r="F42" i="280"/>
  <c r="BJ37" i="224" l="1"/>
  <c r="BJ35" i="224"/>
  <c r="BJ34" i="224" l="1"/>
  <c r="BJ32" i="224"/>
  <c r="BJ31" i="224"/>
  <c r="F36" i="256" l="1"/>
  <c r="H36" i="256" s="1"/>
  <c r="J36" i="256" s="1"/>
  <c r="L36" i="256" s="1"/>
  <c r="D38" i="256" s="1"/>
  <c r="F38" i="256" s="1"/>
  <c r="H38" i="256" s="1"/>
  <c r="J38" i="256" s="1"/>
  <c r="L38" i="256" s="1"/>
  <c r="D40" i="256" s="1"/>
  <c r="F40" i="256" s="1"/>
  <c r="H40" i="256" s="1"/>
  <c r="J40" i="256" s="1"/>
  <c r="L40" i="256" s="1"/>
  <c r="D90" i="224" l="1"/>
  <c r="D7" i="220"/>
  <c r="D4" i="220"/>
  <c r="B90" i="224"/>
  <c r="AF87" i="220"/>
  <c r="AW67" i="224" l="1"/>
  <c r="AX67" i="224" s="1"/>
  <c r="AY67" i="224" s="1"/>
  <c r="AZ67" i="224" s="1"/>
  <c r="BA67" i="224" s="1"/>
  <c r="BB67" i="224" s="1"/>
  <c r="BC67" i="224" s="1"/>
  <c r="BD67" i="224" s="1"/>
  <c r="BE67" i="224" s="1"/>
  <c r="BF67" i="224" s="1"/>
  <c r="BG67" i="224" s="1"/>
  <c r="BH67" i="224" s="1"/>
  <c r="BI67" i="224" s="1"/>
  <c r="BJ65" i="224"/>
  <c r="BJ64" i="224"/>
  <c r="BJ55" i="224"/>
  <c r="BJ76" i="224"/>
  <c r="BJ69" i="224"/>
  <c r="F41" i="246" l="1"/>
  <c r="F42" i="242"/>
  <c r="BX72" i="224"/>
  <c r="CB72" i="224" s="1"/>
  <c r="CF72" i="224" s="1"/>
  <c r="BW72" i="224"/>
  <c r="BX54" i="224"/>
  <c r="CB54" i="224" s="1"/>
  <c r="CF54" i="224" s="1"/>
  <c r="BW54" i="224"/>
  <c r="CA72" i="224" l="1"/>
  <c r="CE72" i="224" s="1"/>
  <c r="CA54" i="224"/>
  <c r="CE54" i="224" s="1"/>
  <c r="Q78" i="224"/>
  <c r="O74" i="224"/>
  <c r="Q74" i="224" s="1"/>
  <c r="S74" i="224" s="1"/>
  <c r="U74" i="224" s="1"/>
  <c r="W74" i="224" s="1"/>
  <c r="Y74" i="224" s="1"/>
  <c r="AA74" i="224" s="1"/>
  <c r="AC74" i="224" s="1"/>
  <c r="O73" i="224"/>
  <c r="Q73" i="224" s="1"/>
  <c r="S73" i="224" s="1"/>
  <c r="U73" i="224" s="1"/>
  <c r="W73" i="224" s="1"/>
  <c r="Y73" i="224" s="1"/>
  <c r="AA73" i="224" s="1"/>
  <c r="AC73" i="224" s="1"/>
  <c r="O72" i="224"/>
  <c r="Q72" i="224" s="1"/>
  <c r="S72" i="224" s="1"/>
  <c r="U72" i="224" s="1"/>
  <c r="W72" i="224" s="1"/>
  <c r="Y72" i="224" s="1"/>
  <c r="AA72" i="224" s="1"/>
  <c r="AC72" i="224" s="1"/>
  <c r="O71" i="224"/>
  <c r="Q71" i="224" s="1"/>
  <c r="S71" i="224" s="1"/>
  <c r="U71" i="224" s="1"/>
  <c r="W71" i="224" s="1"/>
  <c r="Y71" i="224" s="1"/>
  <c r="AA71" i="224" s="1"/>
  <c r="AC71" i="224" s="1"/>
  <c r="O70" i="224"/>
  <c r="Q70" i="224" s="1"/>
  <c r="S70" i="224" s="1"/>
  <c r="U70" i="224" s="1"/>
  <c r="W70" i="224" s="1"/>
  <c r="Y70" i="224" s="1"/>
  <c r="AA70" i="224" s="1"/>
  <c r="AC70" i="224" s="1"/>
  <c r="O69" i="224"/>
  <c r="Q69" i="224" s="1"/>
  <c r="S69" i="224" s="1"/>
  <c r="U69" i="224" s="1"/>
  <c r="W69" i="224" s="1"/>
  <c r="Y69" i="224" s="1"/>
  <c r="AA69" i="224" s="1"/>
  <c r="AC69" i="224" s="1"/>
  <c r="O66" i="224"/>
  <c r="P66" i="224" s="1"/>
  <c r="Q66" i="224" s="1"/>
  <c r="O65" i="224"/>
  <c r="P65" i="224" s="1"/>
  <c r="Q65" i="224" s="1"/>
  <c r="O64" i="224"/>
  <c r="P64" i="224" s="1"/>
  <c r="Q64" i="224" s="1"/>
  <c r="O54" i="224"/>
  <c r="P51" i="224"/>
  <c r="Q51" i="224" s="1"/>
  <c r="R51" i="224" s="1"/>
  <c r="S51" i="224" s="1"/>
  <c r="T51" i="224" s="1"/>
  <c r="U51" i="224" s="1"/>
  <c r="V51" i="224" s="1"/>
  <c r="W51" i="224" s="1"/>
  <c r="X51" i="224" s="1"/>
  <c r="Y51" i="224" s="1"/>
  <c r="Z51" i="224" s="1"/>
  <c r="AA51" i="224" s="1"/>
  <c r="AB51" i="224" s="1"/>
  <c r="AC51" i="224" s="1"/>
  <c r="AD51" i="224" s="1"/>
  <c r="P50" i="224"/>
  <c r="Q50" i="224" s="1"/>
  <c r="R50" i="224" s="1"/>
  <c r="S50" i="224" s="1"/>
  <c r="T50" i="224" s="1"/>
  <c r="U50" i="224" s="1"/>
  <c r="V50" i="224" s="1"/>
  <c r="W50" i="224" s="1"/>
  <c r="X50" i="224" s="1"/>
  <c r="Y50" i="224" s="1"/>
  <c r="Z50" i="224" s="1"/>
  <c r="AA50" i="224" s="1"/>
  <c r="AB50" i="224" s="1"/>
  <c r="AC50" i="224" s="1"/>
  <c r="AD50" i="224" s="1"/>
  <c r="Q45" i="224"/>
  <c r="S45" i="224" s="1"/>
  <c r="U45" i="224" s="1"/>
  <c r="W45" i="224" s="1"/>
  <c r="Y45" i="224" s="1"/>
  <c r="AA45" i="224" s="1"/>
  <c r="AC45" i="224" s="1"/>
  <c r="AE45" i="224" s="1"/>
  <c r="S44" i="224"/>
  <c r="U44" i="224" s="1"/>
  <c r="W44" i="224" s="1"/>
  <c r="Y44" i="224" s="1"/>
  <c r="AA44" i="224" s="1"/>
  <c r="AC44" i="224" s="1"/>
  <c r="AE44" i="224" s="1"/>
  <c r="Q43" i="224"/>
  <c r="S43" i="224" s="1"/>
  <c r="U43" i="224" s="1"/>
  <c r="W43" i="224" s="1"/>
  <c r="Y43" i="224" s="1"/>
  <c r="AA43" i="224" s="1"/>
  <c r="AC43" i="224" s="1"/>
  <c r="AE43" i="224" s="1"/>
  <c r="Q42" i="224"/>
  <c r="S42" i="224" s="1"/>
  <c r="U42" i="224" s="1"/>
  <c r="W42" i="224" s="1"/>
  <c r="Y42" i="224" s="1"/>
  <c r="AA42" i="224" s="1"/>
  <c r="AC42" i="224" s="1"/>
  <c r="AE42" i="224" s="1"/>
  <c r="AE31" i="224"/>
  <c r="O24" i="224"/>
  <c r="O23" i="224"/>
  <c r="O22" i="224"/>
  <c r="O21" i="224"/>
  <c r="O20" i="224"/>
  <c r="CA86" i="220" l="1"/>
  <c r="CD86" i="220" s="1"/>
  <c r="CG86" i="220" s="1"/>
  <c r="CJ86" i="220" s="1"/>
  <c r="CM86" i="220" s="1"/>
  <c r="CP86" i="220" s="1"/>
  <c r="CS86" i="220" s="1"/>
  <c r="CV86" i="220" s="1"/>
  <c r="CY86" i="220" s="1"/>
  <c r="DB86" i="220" s="1"/>
  <c r="BM86" i="220"/>
  <c r="BL86" i="220" s="1"/>
  <c r="BO86" i="220" s="1"/>
  <c r="BR86" i="220" s="1"/>
  <c r="BU86" i="220" s="1"/>
  <c r="BX86" i="220" s="1"/>
  <c r="BI86" i="220"/>
  <c r="D86" i="220"/>
  <c r="BM85" i="220"/>
  <c r="BL85" i="220" s="1"/>
  <c r="BO85" i="220" s="1"/>
  <c r="BR85" i="220" s="1"/>
  <c r="BU85" i="220" s="1"/>
  <c r="BX85" i="220" s="1"/>
  <c r="CA85" i="220" s="1"/>
  <c r="CD85" i="220" s="1"/>
  <c r="CG85" i="220" s="1"/>
  <c r="CJ85" i="220" s="1"/>
  <c r="CM85" i="220" s="1"/>
  <c r="CP85" i="220" s="1"/>
  <c r="CS85" i="220" s="1"/>
  <c r="CV85" i="220" s="1"/>
  <c r="CY85" i="220" s="1"/>
  <c r="DB85" i="220" s="1"/>
  <c r="DE85" i="220" s="1"/>
  <c r="DE84" i="220"/>
  <c r="BH84" i="220"/>
  <c r="BO83" i="220"/>
  <c r="DE83" i="220" s="1"/>
  <c r="BM83" i="220"/>
  <c r="BL83" i="220"/>
  <c r="BL82" i="220"/>
  <c r="BO82" i="220" s="1"/>
  <c r="BR82" i="220" s="1"/>
  <c r="BU82" i="220" s="1"/>
  <c r="BX82" i="220" s="1"/>
  <c r="CA82" i="220" s="1"/>
  <c r="CD82" i="220" s="1"/>
  <c r="CG82" i="220" s="1"/>
  <c r="CJ82" i="220" s="1"/>
  <c r="CM82" i="220" s="1"/>
  <c r="CP82" i="220" s="1"/>
  <c r="CS82" i="220" s="1"/>
  <c r="CV82" i="220" s="1"/>
  <c r="CY82" i="220" s="1"/>
  <c r="DB82" i="220" s="1"/>
  <c r="DE81" i="220"/>
  <c r="D81" i="220"/>
  <c r="BL80" i="220"/>
  <c r="BO80" i="220" s="1"/>
  <c r="BR80" i="220" s="1"/>
  <c r="BU80" i="220" s="1"/>
  <c r="BX80" i="220" s="1"/>
  <c r="CA80" i="220" s="1"/>
  <c r="CD80" i="220" s="1"/>
  <c r="CG80" i="220" s="1"/>
  <c r="CJ80" i="220" s="1"/>
  <c r="CM80" i="220" s="1"/>
  <c r="CP80" i="220" s="1"/>
  <c r="CS80" i="220" s="1"/>
  <c r="CV80" i="220" s="1"/>
  <c r="CY80" i="220" s="1"/>
  <c r="DB80" i="220" s="1"/>
  <c r="BH80" i="220"/>
  <c r="BJ79" i="220"/>
  <c r="DE78" i="220"/>
  <c r="BH78" i="220"/>
  <c r="DE77" i="220"/>
  <c r="D77" i="220"/>
  <c r="DE76" i="220"/>
  <c r="D76" i="220"/>
  <c r="BM75" i="220"/>
  <c r="BL75" i="220" s="1"/>
  <c r="P75" i="220"/>
  <c r="AD75" i="220" s="1"/>
  <c r="D75" i="220"/>
  <c r="DE74" i="220"/>
  <c r="BH74" i="220"/>
  <c r="BV73" i="220"/>
  <c r="BO73" i="220"/>
  <c r="BH73" i="220"/>
  <c r="BV72" i="220"/>
  <c r="BO72" i="220"/>
  <c r="BU72" i="220" s="1"/>
  <c r="CA72" i="220" s="1"/>
  <c r="CG72" i="220" s="1"/>
  <c r="CM72" i="220" s="1"/>
  <c r="CS72" i="220" s="1"/>
  <c r="CY72" i="220" s="1"/>
  <c r="DB72" i="220" s="1"/>
  <c r="DE72" i="220" s="1"/>
  <c r="D72" i="220"/>
  <c r="BM71" i="220"/>
  <c r="BL71" i="220"/>
  <c r="BO71" i="220" s="1"/>
  <c r="BR71" i="220" s="1"/>
  <c r="BU71" i="220" s="1"/>
  <c r="BX71" i="220" s="1"/>
  <c r="CA71" i="220" s="1"/>
  <c r="CD71" i="220" s="1"/>
  <c r="CG71" i="220" s="1"/>
  <c r="CJ71" i="220" s="1"/>
  <c r="CM71" i="220" s="1"/>
  <c r="CP71" i="220" s="1"/>
  <c r="CS71" i="220" s="1"/>
  <c r="CV71" i="220" s="1"/>
  <c r="CY71" i="220" s="1"/>
  <c r="DB71" i="220" s="1"/>
  <c r="DE71" i="220" s="1"/>
  <c r="BH71" i="220"/>
  <c r="N71" i="220"/>
  <c r="P71" i="220" s="1"/>
  <c r="R71" i="220" s="1"/>
  <c r="T71" i="220" s="1"/>
  <c r="V71" i="220" s="1"/>
  <c r="X71" i="220" s="1"/>
  <c r="Z71" i="220" s="1"/>
  <c r="AB71" i="220" s="1"/>
  <c r="BL70" i="220"/>
  <c r="BO70" i="220" s="1"/>
  <c r="BR70" i="220" s="1"/>
  <c r="BU70" i="220" s="1"/>
  <c r="BX70" i="220" s="1"/>
  <c r="CA70" i="220" s="1"/>
  <c r="CD70" i="220" s="1"/>
  <c r="CG70" i="220" s="1"/>
  <c r="CJ70" i="220" s="1"/>
  <c r="CM70" i="220" s="1"/>
  <c r="CP70" i="220" s="1"/>
  <c r="CS70" i="220" s="1"/>
  <c r="CV70" i="220" s="1"/>
  <c r="CY70" i="220" s="1"/>
  <c r="DB70" i="220" s="1"/>
  <c r="DE70" i="220" s="1"/>
  <c r="N70" i="220"/>
  <c r="P70" i="220" s="1"/>
  <c r="R70" i="220" s="1"/>
  <c r="T70" i="220" s="1"/>
  <c r="V70" i="220" s="1"/>
  <c r="X70" i="220" s="1"/>
  <c r="Z70" i="220" s="1"/>
  <c r="AB70" i="220" s="1"/>
  <c r="D70" i="220"/>
  <c r="DE69" i="220"/>
  <c r="N69" i="220"/>
  <c r="P69" i="220" s="1"/>
  <c r="R69" i="220" s="1"/>
  <c r="T69" i="220" s="1"/>
  <c r="V69" i="220" s="1"/>
  <c r="X69" i="220" s="1"/>
  <c r="Z69" i="220" s="1"/>
  <c r="AB69" i="220" s="1"/>
  <c r="N68" i="220"/>
  <c r="P68" i="220" s="1"/>
  <c r="R68" i="220" s="1"/>
  <c r="T68" i="220" s="1"/>
  <c r="V68" i="220" s="1"/>
  <c r="X68" i="220" s="1"/>
  <c r="Z68" i="220" s="1"/>
  <c r="AB68" i="220" s="1"/>
  <c r="BL67" i="220"/>
  <c r="BO67" i="220" s="1"/>
  <c r="BR67" i="220" s="1"/>
  <c r="BU67" i="220" s="1"/>
  <c r="BX67" i="220" s="1"/>
  <c r="CA67" i="220" s="1"/>
  <c r="CD67" i="220" s="1"/>
  <c r="CG67" i="220" s="1"/>
  <c r="CJ67" i="220" s="1"/>
  <c r="CM67" i="220" s="1"/>
  <c r="CP67" i="220" s="1"/>
  <c r="CS67" i="220" s="1"/>
  <c r="CV67" i="220" s="1"/>
  <c r="CY67" i="220" s="1"/>
  <c r="DB67" i="220" s="1"/>
  <c r="DE67" i="220" s="1"/>
  <c r="N67" i="220"/>
  <c r="P67" i="220" s="1"/>
  <c r="R67" i="220" s="1"/>
  <c r="T67" i="220" s="1"/>
  <c r="V67" i="220" s="1"/>
  <c r="X67" i="220" s="1"/>
  <c r="Z67" i="220" s="1"/>
  <c r="AB67" i="220" s="1"/>
  <c r="DE66" i="220"/>
  <c r="N66" i="220"/>
  <c r="P66" i="220" s="1"/>
  <c r="R66" i="220" s="1"/>
  <c r="T66" i="220" s="1"/>
  <c r="V66" i="220" s="1"/>
  <c r="X66" i="220" s="1"/>
  <c r="Z66" i="220" s="1"/>
  <c r="AB66" i="220" s="1"/>
  <c r="DE65" i="220"/>
  <c r="N65" i="220"/>
  <c r="P65" i="220" s="1"/>
  <c r="R65" i="220" s="1"/>
  <c r="T65" i="220" s="1"/>
  <c r="V65" i="220" s="1"/>
  <c r="X65" i="220" s="1"/>
  <c r="Z65" i="220" s="1"/>
  <c r="AB65" i="220" s="1"/>
  <c r="DE64" i="220"/>
  <c r="N64" i="220"/>
  <c r="P64" i="220" s="1"/>
  <c r="R64" i="220" s="1"/>
  <c r="T64" i="220" s="1"/>
  <c r="V64" i="220" s="1"/>
  <c r="X64" i="220" s="1"/>
  <c r="Z64" i="220" s="1"/>
  <c r="AB64" i="220" s="1"/>
  <c r="BJ63" i="220"/>
  <c r="BM63" i="220" s="1"/>
  <c r="BL63" i="220" s="1"/>
  <c r="BO63" i="220" s="1"/>
  <c r="BR63" i="220" s="1"/>
  <c r="BU63" i="220" s="1"/>
  <c r="BX63" i="220" s="1"/>
  <c r="CA63" i="220" s="1"/>
  <c r="CD63" i="220" s="1"/>
  <c r="CG63" i="220" s="1"/>
  <c r="CJ63" i="220" s="1"/>
  <c r="CM63" i="220" s="1"/>
  <c r="CP63" i="220" s="1"/>
  <c r="CS63" i="220" s="1"/>
  <c r="CV63" i="220" s="1"/>
  <c r="CY63" i="220" s="1"/>
  <c r="DB63" i="220" s="1"/>
  <c r="BI63" i="220"/>
  <c r="N63" i="220"/>
  <c r="P63" i="220" s="1"/>
  <c r="R63" i="220" s="1"/>
  <c r="T63" i="220" s="1"/>
  <c r="V63" i="220" s="1"/>
  <c r="X63" i="220" s="1"/>
  <c r="Z63" i="220" s="1"/>
  <c r="AB63" i="220" s="1"/>
  <c r="BO62" i="220"/>
  <c r="BH62" i="220"/>
  <c r="N62" i="220"/>
  <c r="P62" i="220" s="1"/>
  <c r="R62" i="220" s="1"/>
  <c r="T62" i="220" s="1"/>
  <c r="V62" i="220" s="1"/>
  <c r="X62" i="220" s="1"/>
  <c r="Z62" i="220" s="1"/>
  <c r="AB62" i="220" s="1"/>
  <c r="D62" i="220"/>
  <c r="BM61" i="220"/>
  <c r="BL61" i="220" s="1"/>
  <c r="BM60" i="220"/>
  <c r="BL60" i="220" s="1"/>
  <c r="AU60" i="220"/>
  <c r="AV60" i="220" s="1"/>
  <c r="AW60" i="220" s="1"/>
  <c r="AX60" i="220" s="1"/>
  <c r="AY60" i="220" s="1"/>
  <c r="AZ60" i="220" s="1"/>
  <c r="BA60" i="220" s="1"/>
  <c r="BB60" i="220" s="1"/>
  <c r="BC60" i="220" s="1"/>
  <c r="BD60" i="220" s="1"/>
  <c r="BE60" i="220" s="1"/>
  <c r="BF60" i="220" s="1"/>
  <c r="BG60" i="220" s="1"/>
  <c r="D60" i="220"/>
  <c r="DE59" i="220"/>
  <c r="BH59" i="220"/>
  <c r="DE58" i="220"/>
  <c r="BH58" i="220"/>
  <c r="BM57" i="220"/>
  <c r="BL57" i="220"/>
  <c r="BH57" i="220"/>
  <c r="DE56" i="220"/>
  <c r="BH56" i="220"/>
  <c r="D56" i="220"/>
  <c r="DE55" i="220"/>
  <c r="N55" i="220"/>
  <c r="O55" i="220" s="1"/>
  <c r="P55" i="220" s="1"/>
  <c r="DE54" i="220"/>
  <c r="BH54" i="220"/>
  <c r="N54" i="220"/>
  <c r="O54" i="220" s="1"/>
  <c r="P54" i="220" s="1"/>
  <c r="BM53" i="220"/>
  <c r="BP53" i="220" s="1"/>
  <c r="BL53" i="220"/>
  <c r="BO53" i="220" s="1"/>
  <c r="BH53" i="220"/>
  <c r="N53" i="220"/>
  <c r="O53" i="220" s="1"/>
  <c r="P53" i="220" s="1"/>
  <c r="D53" i="220"/>
  <c r="BM52" i="220"/>
  <c r="BL52" i="220"/>
  <c r="BO52" i="220" s="1"/>
  <c r="BR52" i="220" s="1"/>
  <c r="BU52" i="220" s="1"/>
  <c r="BX52" i="220" s="1"/>
  <c r="CA52" i="220" s="1"/>
  <c r="CD52" i="220" s="1"/>
  <c r="CG52" i="220" s="1"/>
  <c r="CJ52" i="220" s="1"/>
  <c r="CM52" i="220" s="1"/>
  <c r="CP52" i="220" s="1"/>
  <c r="CS52" i="220" s="1"/>
  <c r="CV52" i="220" s="1"/>
  <c r="CY52" i="220" s="1"/>
  <c r="DB52" i="220" s="1"/>
  <c r="BH52" i="220"/>
  <c r="DE51" i="220"/>
  <c r="D51" i="220"/>
  <c r="BM50" i="220"/>
  <c r="BL50" i="220" s="1"/>
  <c r="BO50" i="220" s="1"/>
  <c r="BR50" i="220" s="1"/>
  <c r="BU50" i="220" s="1"/>
  <c r="BX50" i="220" s="1"/>
  <c r="CA50" i="220" s="1"/>
  <c r="CD50" i="220" s="1"/>
  <c r="CG50" i="220" s="1"/>
  <c r="AT50" i="220"/>
  <c r="AU50" i="220" s="1"/>
  <c r="AV50" i="220" s="1"/>
  <c r="AW50" i="220" s="1"/>
  <c r="AX50" i="220" s="1"/>
  <c r="AY50" i="220" s="1"/>
  <c r="AZ50" i="220" s="1"/>
  <c r="BA50" i="220" s="1"/>
  <c r="BB50" i="220" s="1"/>
  <c r="BC50" i="220" s="1"/>
  <c r="BD50" i="220" s="1"/>
  <c r="BE50" i="220" s="1"/>
  <c r="BF50" i="220" s="1"/>
  <c r="DE49" i="220"/>
  <c r="BJ48" i="220"/>
  <c r="BI48" i="220" s="1"/>
  <c r="BH48" i="220"/>
  <c r="BL47" i="220"/>
  <c r="N47" i="220"/>
  <c r="D47" i="220"/>
  <c r="DE46" i="220"/>
  <c r="BH46" i="220"/>
  <c r="D46" i="220"/>
  <c r="DE45" i="220"/>
  <c r="BH45" i="220"/>
  <c r="D45" i="220"/>
  <c r="BI44" i="220"/>
  <c r="BH44" i="220"/>
  <c r="O44" i="220"/>
  <c r="P44" i="220" s="1"/>
  <c r="Q44" i="220" s="1"/>
  <c r="R44" i="220" s="1"/>
  <c r="S44" i="220" s="1"/>
  <c r="T44" i="220" s="1"/>
  <c r="U44" i="220" s="1"/>
  <c r="V44" i="220" s="1"/>
  <c r="W44" i="220" s="1"/>
  <c r="X44" i="220" s="1"/>
  <c r="Y44" i="220" s="1"/>
  <c r="Z44" i="220" s="1"/>
  <c r="AA44" i="220" s="1"/>
  <c r="AB44" i="220" s="1"/>
  <c r="AC44" i="220" s="1"/>
  <c r="AD44" i="220" s="1"/>
  <c r="BJ43" i="220"/>
  <c r="BM43" i="220" s="1"/>
  <c r="BL43" i="220" s="1"/>
  <c r="BO43" i="220" s="1"/>
  <c r="BR43" i="220" s="1"/>
  <c r="BU43" i="220" s="1"/>
  <c r="BX43" i="220" s="1"/>
  <c r="CA43" i="220" s="1"/>
  <c r="CD43" i="220" s="1"/>
  <c r="CG43" i="220" s="1"/>
  <c r="CJ43" i="220" s="1"/>
  <c r="CM43" i="220" s="1"/>
  <c r="CP43" i="220" s="1"/>
  <c r="CS43" i="220" s="1"/>
  <c r="CV43" i="220" s="1"/>
  <c r="CY43" i="220" s="1"/>
  <c r="DB43" i="220" s="1"/>
  <c r="BI43" i="220"/>
  <c r="BH43" i="220"/>
  <c r="O43" i="220"/>
  <c r="P43" i="220" s="1"/>
  <c r="Q43" i="220" s="1"/>
  <c r="R43" i="220" s="1"/>
  <c r="S43" i="220" s="1"/>
  <c r="T43" i="220" s="1"/>
  <c r="U43" i="220" s="1"/>
  <c r="V43" i="220" s="1"/>
  <c r="W43" i="220" s="1"/>
  <c r="X43" i="220" s="1"/>
  <c r="Y43" i="220" s="1"/>
  <c r="Z43" i="220" s="1"/>
  <c r="AA43" i="220" s="1"/>
  <c r="AB43" i="220" s="1"/>
  <c r="AC43" i="220" s="1"/>
  <c r="AD43" i="220" s="1"/>
  <c r="D43" i="220"/>
  <c r="BJ42" i="220"/>
  <c r="BI42" i="220"/>
  <c r="BH42" i="220"/>
  <c r="N42" i="220"/>
  <c r="O42" i="220" s="1"/>
  <c r="P42" i="220" s="1"/>
  <c r="Q42" i="220" s="1"/>
  <c r="R42" i="220" s="1"/>
  <c r="S42" i="220" s="1"/>
  <c r="T42" i="220" s="1"/>
  <c r="U42" i="220" s="1"/>
  <c r="V42" i="220" s="1"/>
  <c r="W42" i="220" s="1"/>
  <c r="X42" i="220" s="1"/>
  <c r="Y42" i="220" s="1"/>
  <c r="Z42" i="220" s="1"/>
  <c r="AA42" i="220" s="1"/>
  <c r="AB42" i="220" s="1"/>
  <c r="AC42" i="220" s="1"/>
  <c r="BL41" i="220"/>
  <c r="BO41" i="220" s="1"/>
  <c r="AV41" i="220"/>
  <c r="AW41" i="220" s="1"/>
  <c r="AX41" i="220" s="1"/>
  <c r="AY41" i="220" s="1"/>
  <c r="AZ41" i="220" s="1"/>
  <c r="BA41" i="220" s="1"/>
  <c r="BB41" i="220" s="1"/>
  <c r="BC41" i="220" s="1"/>
  <c r="BD41" i="220" s="1"/>
  <c r="BE41" i="220" s="1"/>
  <c r="BF41" i="220" s="1"/>
  <c r="N41" i="220"/>
  <c r="O41" i="220" s="1"/>
  <c r="P41" i="220" s="1"/>
  <c r="Q41" i="220" s="1"/>
  <c r="R41" i="220" s="1"/>
  <c r="S41" i="220" s="1"/>
  <c r="T41" i="220" s="1"/>
  <c r="U41" i="220" s="1"/>
  <c r="V41" i="220" s="1"/>
  <c r="W41" i="220" s="1"/>
  <c r="X41" i="220" s="1"/>
  <c r="Y41" i="220" s="1"/>
  <c r="Z41" i="220" s="1"/>
  <c r="AA41" i="220" s="1"/>
  <c r="AB41" i="220" s="1"/>
  <c r="AC41" i="220" s="1"/>
  <c r="BR40" i="220"/>
  <c r="BU40" i="220" s="1"/>
  <c r="BX40" i="220" s="1"/>
  <c r="CA40" i="220" s="1"/>
  <c r="CD40" i="220" s="1"/>
  <c r="CG40" i="220" s="1"/>
  <c r="CJ40" i="220" s="1"/>
  <c r="CM40" i="220" s="1"/>
  <c r="CP40" i="220" s="1"/>
  <c r="CS40" i="220" s="1"/>
  <c r="CV40" i="220" s="1"/>
  <c r="CY40" i="220" s="1"/>
  <c r="DB40" i="220" s="1"/>
  <c r="BL40" i="220"/>
  <c r="N40" i="220"/>
  <c r="O40" i="220" s="1"/>
  <c r="P40" i="220" s="1"/>
  <c r="Q40" i="220" s="1"/>
  <c r="R40" i="220" s="1"/>
  <c r="S40" i="220" s="1"/>
  <c r="T40" i="220" s="1"/>
  <c r="U40" i="220" s="1"/>
  <c r="V40" i="220" s="1"/>
  <c r="W40" i="220" s="1"/>
  <c r="X40" i="220" s="1"/>
  <c r="Y40" i="220" s="1"/>
  <c r="Z40" i="220" s="1"/>
  <c r="AA40" i="220" s="1"/>
  <c r="AB40" i="220" s="1"/>
  <c r="AC40" i="220" s="1"/>
  <c r="D40" i="220"/>
  <c r="DE39" i="220"/>
  <c r="D39" i="220"/>
  <c r="BO38" i="220"/>
  <c r="BR38" i="220" s="1"/>
  <c r="BU38" i="220" s="1"/>
  <c r="BX38" i="220" s="1"/>
  <c r="CA38" i="220" s="1"/>
  <c r="CD38" i="220" s="1"/>
  <c r="CG38" i="220" s="1"/>
  <c r="CJ38" i="220" s="1"/>
  <c r="CM38" i="220" s="1"/>
  <c r="CP38" i="220" s="1"/>
  <c r="CS38" i="220" s="1"/>
  <c r="CV38" i="220" s="1"/>
  <c r="CY38" i="220" s="1"/>
  <c r="DB38" i="220" s="1"/>
  <c r="BH38" i="220"/>
  <c r="BO37" i="220"/>
  <c r="BR37" i="220" s="1"/>
  <c r="BU37" i="220" s="1"/>
  <c r="BX37" i="220" s="1"/>
  <c r="CA37" i="220" s="1"/>
  <c r="CD37" i="220" s="1"/>
  <c r="CG37" i="220" s="1"/>
  <c r="CJ37" i="220" s="1"/>
  <c r="CM37" i="220" s="1"/>
  <c r="CP37" i="220" s="1"/>
  <c r="CS37" i="220" s="1"/>
  <c r="CV37" i="220" s="1"/>
  <c r="CY37" i="220" s="1"/>
  <c r="DB37" i="220" s="1"/>
  <c r="BH37" i="220"/>
  <c r="D37" i="220"/>
  <c r="DE36" i="220"/>
  <c r="DE35" i="220"/>
  <c r="D35" i="220"/>
  <c r="DE34" i="220"/>
  <c r="DE33" i="220"/>
  <c r="D33" i="220"/>
  <c r="DE32" i="220"/>
  <c r="DE31" i="220"/>
  <c r="BM30" i="220"/>
  <c r="BL30" i="220"/>
  <c r="BO30" i="220" s="1"/>
  <c r="BR30" i="220" s="1"/>
  <c r="BU30" i="220" s="1"/>
  <c r="BX30" i="220" s="1"/>
  <c r="CA30" i="220" s="1"/>
  <c r="BH30" i="220"/>
  <c r="DE29" i="220"/>
  <c r="BM28" i="220"/>
  <c r="BL28" i="220"/>
  <c r="BO28" i="220" s="1"/>
  <c r="BR28" i="220" s="1"/>
  <c r="BU28" i="220" s="1"/>
  <c r="BX28" i="220" s="1"/>
  <c r="CA28" i="220" s="1"/>
  <c r="CD28" i="220" s="1"/>
  <c r="CG28" i="220" s="1"/>
  <c r="CJ28" i="220" s="1"/>
  <c r="CM28" i="220" s="1"/>
  <c r="CP28" i="220" s="1"/>
  <c r="CS28" i="220" s="1"/>
  <c r="CV28" i="220" s="1"/>
  <c r="CY28" i="220" s="1"/>
  <c r="DB28" i="220" s="1"/>
  <c r="BH28" i="220"/>
  <c r="D28" i="220"/>
  <c r="BM27" i="220"/>
  <c r="BL27" i="220"/>
  <c r="BO27" i="220" s="1"/>
  <c r="BR27" i="220" s="1"/>
  <c r="BU27" i="220" s="1"/>
  <c r="BH27" i="220"/>
  <c r="D27" i="220"/>
  <c r="DE26" i="220"/>
  <c r="BH26" i="220"/>
  <c r="BL25" i="220"/>
  <c r="BM25" i="220" s="1"/>
  <c r="BJ25" i="220"/>
  <c r="BH25" i="220"/>
  <c r="D25" i="220"/>
  <c r="DE24" i="220"/>
  <c r="BH24" i="220"/>
  <c r="N24" i="220"/>
  <c r="O24" i="220" s="1"/>
  <c r="P24" i="220" s="1"/>
  <c r="Q24" i="220" s="1"/>
  <c r="R24" i="220" s="1"/>
  <c r="S24" i="220" s="1"/>
  <c r="T24" i="220" s="1"/>
  <c r="U24" i="220" s="1"/>
  <c r="V24" i="220" s="1"/>
  <c r="W24" i="220" s="1"/>
  <c r="X24" i="220" s="1"/>
  <c r="Y24" i="220" s="1"/>
  <c r="Z24" i="220" s="1"/>
  <c r="AA24" i="220" s="1"/>
  <c r="AB24" i="220" s="1"/>
  <c r="AC24" i="220" s="1"/>
  <c r="AD24" i="220" s="1"/>
  <c r="D24" i="220"/>
  <c r="BL23" i="220"/>
  <c r="BO23" i="220" s="1"/>
  <c r="BU22" i="220"/>
  <c r="BX22" i="220" s="1"/>
  <c r="BR22" i="220"/>
  <c r="BO22" i="220"/>
  <c r="BL22" i="220"/>
  <c r="DE20" i="220"/>
  <c r="D20" i="220"/>
  <c r="BI19" i="220"/>
  <c r="BL19" i="220" s="1"/>
  <c r="BL18" i="220"/>
  <c r="BH18" i="220"/>
  <c r="D18" i="220"/>
  <c r="BO17" i="220"/>
  <c r="BR17" i="220" s="1"/>
  <c r="BH17" i="220"/>
  <c r="N17" i="220"/>
  <c r="P17" i="220" s="1"/>
  <c r="R17" i="220" s="1"/>
  <c r="T17" i="220" s="1"/>
  <c r="V17" i="220" s="1"/>
  <c r="X17" i="220" s="1"/>
  <c r="Z17" i="220" s="1"/>
  <c r="AB17" i="220" s="1"/>
  <c r="DB16" i="220"/>
  <c r="CY16" i="220"/>
  <c r="CV16" i="220"/>
  <c r="CS16" i="220"/>
  <c r="CP16" i="220"/>
  <c r="CM16" i="220"/>
  <c r="CJ16" i="220"/>
  <c r="CG16" i="220"/>
  <c r="CD16" i="220"/>
  <c r="BM16" i="220"/>
  <c r="BL16" i="220"/>
  <c r="BO16" i="220" s="1"/>
  <c r="BR16" i="220" s="1"/>
  <c r="BU16" i="220" s="1"/>
  <c r="BX16" i="220" s="1"/>
  <c r="N16" i="220"/>
  <c r="P16" i="220" s="1"/>
  <c r="R16" i="220" s="1"/>
  <c r="T16" i="220" s="1"/>
  <c r="V16" i="220" s="1"/>
  <c r="X16" i="220" s="1"/>
  <c r="Z16" i="220" s="1"/>
  <c r="AB16" i="220" s="1"/>
  <c r="BM15" i="220"/>
  <c r="BL15" i="220" s="1"/>
  <c r="BO15" i="220" s="1"/>
  <c r="BR15" i="220" s="1"/>
  <c r="BU15" i="220" s="1"/>
  <c r="BX15" i="220" s="1"/>
  <c r="CA15" i="220" s="1"/>
  <c r="CD15" i="220" s="1"/>
  <c r="CG15" i="220" s="1"/>
  <c r="CJ15" i="220" s="1"/>
  <c r="CM15" i="220" s="1"/>
  <c r="CP15" i="220" s="1"/>
  <c r="CS15" i="220" s="1"/>
  <c r="CV15" i="220" s="1"/>
  <c r="CY15" i="220" s="1"/>
  <c r="DB15" i="220" s="1"/>
  <c r="BJ15" i="220"/>
  <c r="BI15" i="220" s="1"/>
  <c r="N15" i="220"/>
  <c r="P15" i="220" s="1"/>
  <c r="R15" i="220" s="1"/>
  <c r="T15" i="220" s="1"/>
  <c r="V15" i="220" s="1"/>
  <c r="X15" i="220" s="1"/>
  <c r="Z15" i="220" s="1"/>
  <c r="AB15" i="220" s="1"/>
  <c r="BJ14" i="220"/>
  <c r="BM14" i="220" s="1"/>
  <c r="BL14" i="220" s="1"/>
  <c r="BO14" i="220" s="1"/>
  <c r="BR14" i="220" s="1"/>
  <c r="BU14" i="220" s="1"/>
  <c r="BX14" i="220" s="1"/>
  <c r="BH14" i="220"/>
  <c r="N14" i="220"/>
  <c r="P14" i="220" s="1"/>
  <c r="R14" i="220" s="1"/>
  <c r="T14" i="220" s="1"/>
  <c r="V14" i="220" s="1"/>
  <c r="X14" i="220" s="1"/>
  <c r="Z14" i="220" s="1"/>
  <c r="AB14" i="220" s="1"/>
  <c r="BJ13" i="220"/>
  <c r="BM13" i="220" s="1"/>
  <c r="BL13" i="220" s="1"/>
  <c r="BO13" i="220" s="1"/>
  <c r="BR13" i="220" s="1"/>
  <c r="BU13" i="220" s="1"/>
  <c r="BX13" i="220" s="1"/>
  <c r="N13" i="220"/>
  <c r="P13" i="220" s="1"/>
  <c r="R13" i="220" s="1"/>
  <c r="T13" i="220" s="1"/>
  <c r="V13" i="220" s="1"/>
  <c r="X13" i="220" s="1"/>
  <c r="Z13" i="220" s="1"/>
  <c r="AB13" i="220" s="1"/>
  <c r="D13" i="220"/>
  <c r="BL12" i="220"/>
  <c r="D12" i="220"/>
  <c r="BX11" i="220"/>
  <c r="CA11" i="220" s="1"/>
  <c r="D11" i="220"/>
  <c r="DE10" i="220"/>
  <c r="AC10" i="220"/>
  <c r="AD10" i="220" s="1"/>
  <c r="DE9" i="220"/>
  <c r="BH9" i="220"/>
  <c r="AC9" i="220"/>
  <c r="AD9" i="220" s="1"/>
  <c r="DE8" i="220"/>
  <c r="AS8" i="220"/>
  <c r="AT8" i="220" s="1"/>
  <c r="AU8" i="220" s="1"/>
  <c r="AV8" i="220" s="1"/>
  <c r="AW8" i="220" s="1"/>
  <c r="AX8" i="220" s="1"/>
  <c r="AY8" i="220" s="1"/>
  <c r="AZ8" i="220" s="1"/>
  <c r="BA8" i="220" s="1"/>
  <c r="BB8" i="220" s="1"/>
  <c r="BC8" i="220" s="1"/>
  <c r="BD8" i="220" s="1"/>
  <c r="BE8" i="220" s="1"/>
  <c r="BF8" i="220" s="1"/>
  <c r="BG8" i="220" s="1"/>
  <c r="BH8" i="220" s="1"/>
  <c r="AC8" i="220"/>
  <c r="AD8" i="220" s="1"/>
  <c r="BX7" i="220"/>
  <c r="BH7" i="220"/>
  <c r="AC7" i="220"/>
  <c r="AD7" i="220" s="1"/>
  <c r="BL6" i="220"/>
  <c r="BI6" i="220"/>
  <c r="P6" i="220"/>
  <c r="Q6" i="220" s="1"/>
  <c r="R6" i="220" s="1"/>
  <c r="S6" i="220" s="1"/>
  <c r="T6" i="220" s="1"/>
  <c r="U6" i="220" s="1"/>
  <c r="V6" i="220" s="1"/>
  <c r="W6" i="220" s="1"/>
  <c r="X6" i="220" s="1"/>
  <c r="Y6" i="220" s="1"/>
  <c r="Z6" i="220" s="1"/>
  <c r="AA6" i="220" s="1"/>
  <c r="AB6" i="220" s="1"/>
  <c r="AC6" i="220" s="1"/>
  <c r="BM5" i="220"/>
  <c r="BL5" i="220"/>
  <c r="BJ5" i="220"/>
  <c r="BI5" i="220"/>
  <c r="P5" i="220"/>
  <c r="Q5" i="220" s="1"/>
  <c r="R5" i="220" s="1"/>
  <c r="S5" i="220" s="1"/>
  <c r="T5" i="220" s="1"/>
  <c r="U5" i="220" s="1"/>
  <c r="V5" i="220" s="1"/>
  <c r="W5" i="220" s="1"/>
  <c r="X5" i="220" s="1"/>
  <c r="Y5" i="220" s="1"/>
  <c r="Z5" i="220" s="1"/>
  <c r="AA5" i="220" s="1"/>
  <c r="AB5" i="220" s="1"/>
  <c r="AC5" i="220" s="1"/>
  <c r="BI4" i="220"/>
  <c r="BJ4" i="220" s="1"/>
  <c r="AS4" i="220"/>
  <c r="AT4" i="220" s="1"/>
  <c r="AU4" i="220" s="1"/>
  <c r="AV4" i="220" s="1"/>
  <c r="AW4" i="220" s="1"/>
  <c r="AX4" i="220" s="1"/>
  <c r="AY4" i="220" s="1"/>
  <c r="AZ4" i="220" s="1"/>
  <c r="BA4" i="220" s="1"/>
  <c r="BB4" i="220" s="1"/>
  <c r="BC4" i="220" s="1"/>
  <c r="BD4" i="220" s="1"/>
  <c r="BE4" i="220" s="1"/>
  <c r="BF4" i="220" s="1"/>
  <c r="BG4" i="220" s="1"/>
  <c r="P4" i="220"/>
  <c r="Q4" i="220" s="1"/>
  <c r="R4" i="220" s="1"/>
  <c r="S4" i="220" s="1"/>
  <c r="T4" i="220" s="1"/>
  <c r="U4" i="220" s="1"/>
  <c r="V4" i="220" s="1"/>
  <c r="W4" i="220" s="1"/>
  <c r="X4" i="220" s="1"/>
  <c r="Y4" i="220" s="1"/>
  <c r="Z4" i="220" s="1"/>
  <c r="AA4" i="220" s="1"/>
  <c r="AB4" i="220" s="1"/>
  <c r="AC4" i="220" s="1"/>
  <c r="BI13" i="220" l="1"/>
  <c r="BI14" i="220"/>
  <c r="BM48" i="220"/>
  <c r="BL48" i="220" s="1"/>
  <c r="BO48" i="220" s="1"/>
  <c r="BR48" i="220" s="1"/>
  <c r="BU48" i="220" s="1"/>
  <c r="BX48" i="220" s="1"/>
  <c r="CA48" i="220" s="1"/>
  <c r="CD48" i="220" s="1"/>
  <c r="CG48" i="220" s="1"/>
  <c r="CJ48" i="220" s="1"/>
  <c r="CM48" i="220" s="1"/>
  <c r="CP48" i="220" s="1"/>
  <c r="CS48" i="220" s="1"/>
  <c r="CV48" i="220" s="1"/>
  <c r="CY48" i="220" s="1"/>
  <c r="DB48" i="220" s="1"/>
  <c r="DE5" i="220"/>
  <c r="D87" i="220"/>
  <c r="B62" i="220"/>
  <c r="BO25" i="220"/>
  <c r="BR25" i="220" s="1"/>
  <c r="BU25" i="220" s="1"/>
  <c r="BX25" i="220" s="1"/>
  <c r="CA25" i="220" s="1"/>
  <c r="CD25" i="220" s="1"/>
  <c r="CG25" i="220" s="1"/>
  <c r="CJ25" i="220" s="1"/>
  <c r="CM25" i="220" s="1"/>
  <c r="CP25" i="220" s="1"/>
  <c r="CS25" i="220" s="1"/>
  <c r="CV25" i="220" s="1"/>
  <c r="CY25" i="220" s="1"/>
  <c r="DB25" i="220" s="1"/>
  <c r="DE25" i="220" s="1"/>
  <c r="DE6" i="220"/>
  <c r="B40" i="220"/>
  <c r="B20" i="220"/>
  <c r="B4" i="220"/>
  <c r="DE22" i="220"/>
  <c r="BU62" i="220"/>
  <c r="CA62" i="220" s="1"/>
  <c r="CG62" i="220" s="1"/>
  <c r="CM62" i="220" s="1"/>
  <c r="CS62" i="220" s="1"/>
  <c r="CY62" i="220" s="1"/>
  <c r="DB62" i="220" s="1"/>
  <c r="DE14" i="220"/>
  <c r="B47" i="220"/>
  <c r="CD11" i="220"/>
  <c r="CG11" i="220" s="1"/>
  <c r="CJ11" i="220" s="1"/>
  <c r="CM11" i="220" s="1"/>
  <c r="CP11" i="220" s="1"/>
  <c r="CS11" i="220" s="1"/>
  <c r="CV11" i="220" s="1"/>
  <c r="CY11" i="220" s="1"/>
  <c r="DB11" i="220" s="1"/>
  <c r="BO12" i="220"/>
  <c r="BR12" i="220" s="1"/>
  <c r="BU12" i="220" s="1"/>
  <c r="BX12" i="220" s="1"/>
  <c r="BM12" i="220"/>
  <c r="DE13" i="220"/>
  <c r="CA7" i="220"/>
  <c r="CD7" i="220" s="1"/>
  <c r="CG7" i="220" s="1"/>
  <c r="CJ7" i="220" s="1"/>
  <c r="CM7" i="220" s="1"/>
  <c r="CP7" i="220" s="1"/>
  <c r="CS7" i="220" s="1"/>
  <c r="CV7" i="220" s="1"/>
  <c r="CY7" i="220" s="1"/>
  <c r="DB7" i="220" s="1"/>
  <c r="CJ50" i="220"/>
  <c r="CM50" i="220" s="1"/>
  <c r="CP50" i="220" s="1"/>
  <c r="CS50" i="220" s="1"/>
  <c r="CV50" i="220" s="1"/>
  <c r="CY50" i="220" s="1"/>
  <c r="DB50" i="220" s="1"/>
  <c r="DE15" i="220"/>
  <c r="BO19" i="220"/>
  <c r="BR19" i="220" s="1"/>
  <c r="BU19" i="220" s="1"/>
  <c r="BM19" i="220"/>
  <c r="DE16" i="220"/>
  <c r="BX27" i="220"/>
  <c r="CA27" i="220" s="1"/>
  <c r="CD27" i="220" s="1"/>
  <c r="CG27" i="220" s="1"/>
  <c r="CJ27" i="220" s="1"/>
  <c r="CM27" i="220" s="1"/>
  <c r="CP27" i="220" s="1"/>
  <c r="CS27" i="220" s="1"/>
  <c r="CV27" i="220" s="1"/>
  <c r="CY27" i="220" s="1"/>
  <c r="DB27" i="220" s="1"/>
  <c r="CD30" i="220"/>
  <c r="CG30" i="220" s="1"/>
  <c r="CJ30" i="220" s="1"/>
  <c r="CM30" i="220" s="1"/>
  <c r="CP30" i="220" s="1"/>
  <c r="CS30" i="220" s="1"/>
  <c r="CV30" i="220" s="1"/>
  <c r="CY30" i="220" s="1"/>
  <c r="DB30" i="220" s="1"/>
  <c r="DE48" i="220"/>
  <c r="BI79" i="220"/>
  <c r="BM79" i="220"/>
  <c r="BL79" i="220" s="1"/>
  <c r="BO79" i="220" s="1"/>
  <c r="BR79" i="220" s="1"/>
  <c r="BU79" i="220" s="1"/>
  <c r="BX79" i="220" s="1"/>
  <c r="CA79" i="220" s="1"/>
  <c r="CD79" i="220" s="1"/>
  <c r="CG79" i="220" s="1"/>
  <c r="CJ79" i="220" s="1"/>
  <c r="CM79" i="220" s="1"/>
  <c r="CP79" i="220" s="1"/>
  <c r="CS79" i="220" s="1"/>
  <c r="CV79" i="220" s="1"/>
  <c r="CY79" i="220" s="1"/>
  <c r="DB79" i="220" s="1"/>
  <c r="BU17" i="220"/>
  <c r="BX17" i="220" s="1"/>
  <c r="CA17" i="220" s="1"/>
  <c r="CD17" i="220" s="1"/>
  <c r="CG17" i="220" s="1"/>
  <c r="CJ17" i="220" s="1"/>
  <c r="CM17" i="220" s="1"/>
  <c r="CP17" i="220" s="1"/>
  <c r="CS17" i="220" s="1"/>
  <c r="CV17" i="220" s="1"/>
  <c r="CY17" i="220" s="1"/>
  <c r="DB17" i="220" s="1"/>
  <c r="BO18" i="220"/>
  <c r="BR18" i="220" s="1"/>
  <c r="BU18" i="220" s="1"/>
  <c r="BX18" i="220" s="1"/>
  <c r="CA18" i="220" s="1"/>
  <c r="CD18" i="220" s="1"/>
  <c r="CG18" i="220" s="1"/>
  <c r="CJ18" i="220" s="1"/>
  <c r="CM18" i="220" s="1"/>
  <c r="CP18" i="220" s="1"/>
  <c r="CS18" i="220" s="1"/>
  <c r="CV18" i="220" s="1"/>
  <c r="CY18" i="220" s="1"/>
  <c r="DB18" i="220" s="1"/>
  <c r="BR23" i="220"/>
  <c r="BU23" i="220" s="1"/>
  <c r="BX23" i="220" s="1"/>
  <c r="CA23" i="220" s="1"/>
  <c r="CD23" i="220" s="1"/>
  <c r="CG23" i="220" s="1"/>
  <c r="CJ23" i="220" s="1"/>
  <c r="CM23" i="220" s="1"/>
  <c r="CP23" i="220" s="1"/>
  <c r="CS23" i="220" s="1"/>
  <c r="CV23" i="220" s="1"/>
  <c r="CY23" i="220" s="1"/>
  <c r="DB23" i="220" s="1"/>
  <c r="DE38" i="220"/>
  <c r="BL42" i="220"/>
  <c r="BO42" i="220" s="1"/>
  <c r="BR42" i="220" s="1"/>
  <c r="BU42" i="220" s="1"/>
  <c r="BX42" i="220" s="1"/>
  <c r="CA42" i="220" s="1"/>
  <c r="CD42" i="220" s="1"/>
  <c r="CG42" i="220" s="1"/>
  <c r="CJ42" i="220" s="1"/>
  <c r="CM42" i="220" s="1"/>
  <c r="CP42" i="220" s="1"/>
  <c r="CS42" i="220" s="1"/>
  <c r="CV42" i="220" s="1"/>
  <c r="CY42" i="220" s="1"/>
  <c r="DB42" i="220" s="1"/>
  <c r="BO60" i="220"/>
  <c r="BR60" i="220" s="1"/>
  <c r="BU60" i="220" s="1"/>
  <c r="BX60" i="220" s="1"/>
  <c r="CA60" i="220" s="1"/>
  <c r="CD60" i="220" s="1"/>
  <c r="CG60" i="220" s="1"/>
  <c r="CJ60" i="220" s="1"/>
  <c r="CM60" i="220" s="1"/>
  <c r="CP60" i="220" s="1"/>
  <c r="CS60" i="220" s="1"/>
  <c r="CV60" i="220" s="1"/>
  <c r="CY60" i="220" s="1"/>
  <c r="DB60" i="220" s="1"/>
  <c r="BO75" i="220"/>
  <c r="DE75" i="220" s="1"/>
  <c r="BO40" i="220"/>
  <c r="DE40" i="220" s="1"/>
  <c r="DE43" i="220"/>
  <c r="BJ44" i="220"/>
  <c r="BM44" i="220" s="1"/>
  <c r="BL44" i="220" s="1"/>
  <c r="BO44" i="220" s="1"/>
  <c r="BR44" i="220" s="1"/>
  <c r="BU44" i="220" s="1"/>
  <c r="BX44" i="220" s="1"/>
  <c r="CA44" i="220" s="1"/>
  <c r="CD44" i="220" s="1"/>
  <c r="CG44" i="220" s="1"/>
  <c r="CJ44" i="220" s="1"/>
  <c r="CM44" i="220" s="1"/>
  <c r="CP44" i="220" s="1"/>
  <c r="CS44" i="220" s="1"/>
  <c r="CV44" i="220" s="1"/>
  <c r="CY44" i="220" s="1"/>
  <c r="DB44" i="220" s="1"/>
  <c r="BL4" i="220"/>
  <c r="DE28" i="220"/>
  <c r="DE37" i="220"/>
  <c r="BR41" i="220"/>
  <c r="BU41" i="220" s="1"/>
  <c r="BX41" i="220" s="1"/>
  <c r="CA41" i="220" s="1"/>
  <c r="CD41" i="220" s="1"/>
  <c r="CG41" i="220" s="1"/>
  <c r="CJ41" i="220" s="1"/>
  <c r="CM41" i="220" s="1"/>
  <c r="CP41" i="220" s="1"/>
  <c r="CS41" i="220" s="1"/>
  <c r="CV41" i="220" s="1"/>
  <c r="CY41" i="220" s="1"/>
  <c r="DB41" i="220" s="1"/>
  <c r="BO47" i="220"/>
  <c r="BR47" i="220" s="1"/>
  <c r="BU47" i="220" s="1"/>
  <c r="BX47" i="220" s="1"/>
  <c r="CA47" i="220" s="1"/>
  <c r="CD47" i="220" s="1"/>
  <c r="CG47" i="220" s="1"/>
  <c r="CJ47" i="220" s="1"/>
  <c r="CM47" i="220" s="1"/>
  <c r="CP47" i="220" s="1"/>
  <c r="CS47" i="220" s="1"/>
  <c r="CV47" i="220" s="1"/>
  <c r="CY47" i="220" s="1"/>
  <c r="DB47" i="220" s="1"/>
  <c r="DE52" i="220"/>
  <c r="BO61" i="220"/>
  <c r="BR61" i="220" s="1"/>
  <c r="BU61" i="220" s="1"/>
  <c r="BX61" i="220" s="1"/>
  <c r="CA61" i="220" s="1"/>
  <c r="CD61" i="220" s="1"/>
  <c r="CG61" i="220" s="1"/>
  <c r="CJ61" i="220" s="1"/>
  <c r="CM61" i="220" s="1"/>
  <c r="CP61" i="220" s="1"/>
  <c r="CS61" i="220" s="1"/>
  <c r="CV61" i="220" s="1"/>
  <c r="CY61" i="220" s="1"/>
  <c r="DB61" i="220" s="1"/>
  <c r="DE63" i="220"/>
  <c r="DE53" i="220"/>
  <c r="DE80" i="220"/>
  <c r="DE86" i="220"/>
  <c r="BO57" i="220"/>
  <c r="DE57" i="220" s="1"/>
  <c r="DE82" i="220"/>
  <c r="BM82" i="220"/>
  <c r="BU73" i="220"/>
  <c r="CA73" i="220" s="1"/>
  <c r="CG73" i="220" s="1"/>
  <c r="CM73" i="220" s="1"/>
  <c r="CS73" i="220" s="1"/>
  <c r="CY73" i="220" s="1"/>
  <c r="DB73" i="220" s="1"/>
  <c r="DE7" i="220" l="1"/>
  <c r="DE12" i="220"/>
  <c r="DE50" i="220"/>
  <c r="DE60" i="220"/>
  <c r="DE79" i="220"/>
  <c r="DE42" i="220"/>
  <c r="DE41" i="220"/>
  <c r="DE27" i="220"/>
  <c r="DE62" i="220"/>
  <c r="DE47" i="220"/>
  <c r="DE44" i="220"/>
  <c r="BX19" i="220"/>
  <c r="CA19" i="220" s="1"/>
  <c r="CD19" i="220" s="1"/>
  <c r="CG19" i="220" s="1"/>
  <c r="CJ19" i="220" s="1"/>
  <c r="CM19" i="220" s="1"/>
  <c r="CP19" i="220" s="1"/>
  <c r="CS19" i="220" s="1"/>
  <c r="CV19" i="220" s="1"/>
  <c r="CY19" i="220" s="1"/>
  <c r="DB19" i="220" s="1"/>
  <c r="DE61" i="220"/>
  <c r="BO4" i="220"/>
  <c r="BR4" i="220" s="1"/>
  <c r="BU4" i="220" s="1"/>
  <c r="BX4" i="220" s="1"/>
  <c r="CA4" i="220" s="1"/>
  <c r="CD4" i="220" s="1"/>
  <c r="CG4" i="220" s="1"/>
  <c r="CJ4" i="220" s="1"/>
  <c r="CM4" i="220" s="1"/>
  <c r="CP4" i="220" s="1"/>
  <c r="CS4" i="220" s="1"/>
  <c r="CV4" i="220" s="1"/>
  <c r="CY4" i="220" s="1"/>
  <c r="DB4" i="220" s="1"/>
  <c r="BM4" i="220"/>
  <c r="DE30" i="220"/>
  <c r="DE23" i="220"/>
  <c r="DE17" i="220"/>
  <c r="DE18" i="220"/>
  <c r="DE11" i="220"/>
  <c r="DE73" i="220"/>
  <c r="DE4" i="220" l="1"/>
  <c r="DE19" i="220"/>
  <c r="C32" i="187" l="1"/>
  <c r="G32" i="187" s="1"/>
  <c r="K32" i="187" s="1"/>
  <c r="E34" i="187" s="1"/>
  <c r="I34" i="187" s="1"/>
  <c r="C36" i="187" s="1"/>
  <c r="G36" i="187" s="1"/>
  <c r="K36" i="187" s="1"/>
  <c r="J36" i="176"/>
  <c r="L36" i="176" s="1"/>
  <c r="D38" i="176" s="1"/>
  <c r="F38" i="176" s="1"/>
  <c r="H38" i="176" s="1"/>
  <c r="J38" i="176" s="1"/>
  <c r="L38" i="176" s="1"/>
  <c r="D40" i="176" s="1"/>
  <c r="F40" i="176" s="1"/>
  <c r="H40" i="176" s="1"/>
  <c r="J40" i="176" s="1"/>
  <c r="L40" i="176" s="1"/>
  <c r="D42" i="176" s="1"/>
  <c r="C32" i="26"/>
  <c r="G32" i="26" s="1"/>
  <c r="K32" i="26" s="1"/>
  <c r="E34" i="26" s="1"/>
  <c r="I34" i="26" s="1"/>
  <c r="C36" i="26" s="1"/>
  <c r="G36" i="26" s="1"/>
  <c r="K36" i="26" s="1"/>
  <c r="BJ92" i="123"/>
  <c r="BJ86" i="123"/>
  <c r="Q83" i="123"/>
  <c r="BJ82" i="123"/>
  <c r="BJ81" i="123"/>
  <c r="O79" i="123"/>
  <c r="Q79" i="123" s="1"/>
  <c r="S79" i="123" s="1"/>
  <c r="U79" i="123" s="1"/>
  <c r="W79" i="123" s="1"/>
  <c r="Y79" i="123" s="1"/>
  <c r="AA79" i="123" s="1"/>
  <c r="AC79" i="123" s="1"/>
  <c r="O78" i="123"/>
  <c r="Q78" i="123" s="1"/>
  <c r="S78" i="123" s="1"/>
  <c r="U78" i="123" s="1"/>
  <c r="W78" i="123" s="1"/>
  <c r="Y78" i="123" s="1"/>
  <c r="AA78" i="123" s="1"/>
  <c r="AC78" i="123" s="1"/>
  <c r="O77" i="123"/>
  <c r="Q77" i="123" s="1"/>
  <c r="S77" i="123" s="1"/>
  <c r="U77" i="123" s="1"/>
  <c r="W77" i="123" s="1"/>
  <c r="Y77" i="123" s="1"/>
  <c r="AA77" i="123" s="1"/>
  <c r="AC77" i="123" s="1"/>
  <c r="O76" i="123"/>
  <c r="Q76" i="123" s="1"/>
  <c r="S76" i="123" s="1"/>
  <c r="U76" i="123" s="1"/>
  <c r="W76" i="123" s="1"/>
  <c r="Y76" i="123" s="1"/>
  <c r="AA76" i="123" s="1"/>
  <c r="AC76" i="123" s="1"/>
  <c r="BX75" i="123"/>
  <c r="CB75" i="123" s="1"/>
  <c r="CF75" i="123" s="1"/>
  <c r="BW75" i="123"/>
  <c r="O75" i="123"/>
  <c r="Q75" i="123" s="1"/>
  <c r="S75" i="123" s="1"/>
  <c r="U75" i="123" s="1"/>
  <c r="W75" i="123" s="1"/>
  <c r="Y75" i="123" s="1"/>
  <c r="AA75" i="123" s="1"/>
  <c r="AC75" i="123" s="1"/>
  <c r="O74" i="123"/>
  <c r="Q74" i="123" s="1"/>
  <c r="S74" i="123" s="1"/>
  <c r="U74" i="123" s="1"/>
  <c r="W74" i="123" s="1"/>
  <c r="Y74" i="123" s="1"/>
  <c r="AA74" i="123" s="1"/>
  <c r="AC74" i="123" s="1"/>
  <c r="O73" i="123"/>
  <c r="Q73" i="123" s="1"/>
  <c r="S73" i="123" s="1"/>
  <c r="U73" i="123" s="1"/>
  <c r="W73" i="123" s="1"/>
  <c r="Y73" i="123" s="1"/>
  <c r="AA73" i="123" s="1"/>
  <c r="AC73" i="123" s="1"/>
  <c r="O72" i="123"/>
  <c r="Q72" i="123" s="1"/>
  <c r="S72" i="123" s="1"/>
  <c r="U72" i="123" s="1"/>
  <c r="W72" i="123" s="1"/>
  <c r="Y72" i="123" s="1"/>
  <c r="AA72" i="123" s="1"/>
  <c r="AC72" i="123" s="1"/>
  <c r="O71" i="123"/>
  <c r="Q71" i="123" s="1"/>
  <c r="S71" i="123" s="1"/>
  <c r="U71" i="123" s="1"/>
  <c r="W71" i="123" s="1"/>
  <c r="Y71" i="123" s="1"/>
  <c r="AA71" i="123" s="1"/>
  <c r="AC71" i="123" s="1"/>
  <c r="BJ70" i="123"/>
  <c r="O70" i="123"/>
  <c r="Q70" i="123" s="1"/>
  <c r="S70" i="123" s="1"/>
  <c r="U70" i="123" s="1"/>
  <c r="W70" i="123" s="1"/>
  <c r="Y70" i="123" s="1"/>
  <c r="AA70" i="123" s="1"/>
  <c r="AC70" i="123" s="1"/>
  <c r="AW68" i="123"/>
  <c r="AX68" i="123" s="1"/>
  <c r="AY68" i="123" s="1"/>
  <c r="AZ68" i="123" s="1"/>
  <c r="BA68" i="123" s="1"/>
  <c r="BB68" i="123" s="1"/>
  <c r="BC68" i="123" s="1"/>
  <c r="BD68" i="123" s="1"/>
  <c r="BE68" i="123" s="1"/>
  <c r="BF68" i="123" s="1"/>
  <c r="BG68" i="123" s="1"/>
  <c r="BH68" i="123" s="1"/>
  <c r="BI68" i="123" s="1"/>
  <c r="BJ67" i="123"/>
  <c r="BJ66" i="123"/>
  <c r="BJ65" i="123"/>
  <c r="BJ64" i="123"/>
  <c r="O63" i="123"/>
  <c r="P63" i="123" s="1"/>
  <c r="Q63" i="123" s="1"/>
  <c r="BJ62" i="123"/>
  <c r="O62" i="123"/>
  <c r="P62" i="123" s="1"/>
  <c r="Q62" i="123" s="1"/>
  <c r="BJ61" i="123"/>
  <c r="O61" i="123"/>
  <c r="P61" i="123" s="1"/>
  <c r="Q61" i="123" s="1"/>
  <c r="BJ56" i="123"/>
  <c r="BX55" i="123"/>
  <c r="CB55" i="123" s="1"/>
  <c r="CF55" i="123" s="1"/>
  <c r="BW55" i="123"/>
  <c r="O55" i="123"/>
  <c r="P52" i="123"/>
  <c r="Q52" i="123" s="1"/>
  <c r="R52" i="123" s="1"/>
  <c r="S52" i="123" s="1"/>
  <c r="T52" i="123" s="1"/>
  <c r="U52" i="123" s="1"/>
  <c r="V52" i="123" s="1"/>
  <c r="W52" i="123" s="1"/>
  <c r="X52" i="123" s="1"/>
  <c r="Y52" i="123" s="1"/>
  <c r="Z52" i="123" s="1"/>
  <c r="AA52" i="123" s="1"/>
  <c r="AB52" i="123" s="1"/>
  <c r="AC52" i="123" s="1"/>
  <c r="AD52" i="123" s="1"/>
  <c r="P51" i="123"/>
  <c r="Q51" i="123" s="1"/>
  <c r="R51" i="123" s="1"/>
  <c r="S51" i="123" s="1"/>
  <c r="T51" i="123" s="1"/>
  <c r="U51" i="123" s="1"/>
  <c r="V51" i="123" s="1"/>
  <c r="W51" i="123" s="1"/>
  <c r="X51" i="123" s="1"/>
  <c r="Y51" i="123" s="1"/>
  <c r="Z51" i="123" s="1"/>
  <c r="AA51" i="123" s="1"/>
  <c r="AB51" i="123" s="1"/>
  <c r="AC51" i="123" s="1"/>
  <c r="AD51" i="123" s="1"/>
  <c r="O50" i="123"/>
  <c r="P50" i="123" s="1"/>
  <c r="Q50" i="123" s="1"/>
  <c r="R50" i="123" s="1"/>
  <c r="S50" i="123" s="1"/>
  <c r="T50" i="123" s="1"/>
  <c r="U50" i="123" s="1"/>
  <c r="V50" i="123" s="1"/>
  <c r="W50" i="123" s="1"/>
  <c r="X50" i="123" s="1"/>
  <c r="Y50" i="123" s="1"/>
  <c r="Z50" i="123" s="1"/>
  <c r="AA50" i="123" s="1"/>
  <c r="AB50" i="123" s="1"/>
  <c r="AC50" i="123" s="1"/>
  <c r="AD50" i="123" s="1"/>
  <c r="AX49" i="123"/>
  <c r="AY49" i="123" s="1"/>
  <c r="AZ49" i="123" s="1"/>
  <c r="BA49" i="123" s="1"/>
  <c r="BB49" i="123" s="1"/>
  <c r="BC49" i="123" s="1"/>
  <c r="BD49" i="123" s="1"/>
  <c r="BE49" i="123" s="1"/>
  <c r="BF49" i="123" s="1"/>
  <c r="BG49" i="123" s="1"/>
  <c r="BH49" i="123" s="1"/>
  <c r="O49" i="123"/>
  <c r="P49" i="123" s="1"/>
  <c r="Q49" i="123" s="1"/>
  <c r="R49" i="123" s="1"/>
  <c r="S49" i="123" s="1"/>
  <c r="T49" i="123" s="1"/>
  <c r="U49" i="123" s="1"/>
  <c r="V49" i="123" s="1"/>
  <c r="W49" i="123" s="1"/>
  <c r="X49" i="123" s="1"/>
  <c r="Y49" i="123" s="1"/>
  <c r="Z49" i="123" s="1"/>
  <c r="AA49" i="123" s="1"/>
  <c r="AB49" i="123" s="1"/>
  <c r="AC49" i="123" s="1"/>
  <c r="AD49" i="123" s="1"/>
  <c r="O48" i="123"/>
  <c r="P48" i="123" s="1"/>
  <c r="Q48" i="123" s="1"/>
  <c r="R48" i="123" s="1"/>
  <c r="S48" i="123" s="1"/>
  <c r="T48" i="123" s="1"/>
  <c r="U48" i="123" s="1"/>
  <c r="V48" i="123" s="1"/>
  <c r="W48" i="123" s="1"/>
  <c r="X48" i="123" s="1"/>
  <c r="Y48" i="123" s="1"/>
  <c r="Z48" i="123" s="1"/>
  <c r="AA48" i="123" s="1"/>
  <c r="AB48" i="123" s="1"/>
  <c r="AC48" i="123" s="1"/>
  <c r="AD48" i="123" s="1"/>
  <c r="BA46" i="123"/>
  <c r="BB46" i="123" s="1"/>
  <c r="BC46" i="123" s="1"/>
  <c r="BD46" i="123" s="1"/>
  <c r="BE46" i="123" s="1"/>
  <c r="BF46" i="123" s="1"/>
  <c r="BG46" i="123" s="1"/>
  <c r="BH46" i="123" s="1"/>
  <c r="BI46" i="123" s="1"/>
  <c r="BA45" i="123"/>
  <c r="BB45" i="123" s="1"/>
  <c r="BC45" i="123" s="1"/>
  <c r="BD45" i="123" s="1"/>
  <c r="BE45" i="123" s="1"/>
  <c r="BF45" i="123" s="1"/>
  <c r="BG45" i="123" s="1"/>
  <c r="BH45" i="123" s="1"/>
  <c r="BI45" i="123" s="1"/>
  <c r="BJ38" i="123"/>
  <c r="BJ36" i="123"/>
  <c r="BJ35" i="123"/>
  <c r="BJ33" i="123"/>
  <c r="BJ32" i="123"/>
  <c r="O32" i="123"/>
  <c r="P32" i="123" s="1"/>
  <c r="Q32" i="123" s="1"/>
  <c r="R32" i="123" s="1"/>
  <c r="S32" i="123" s="1"/>
  <c r="T32" i="123" s="1"/>
  <c r="U32" i="123" s="1"/>
  <c r="V32" i="123" s="1"/>
  <c r="W32" i="123" s="1"/>
  <c r="X32" i="123" s="1"/>
  <c r="Y32" i="123" s="1"/>
  <c r="Z32" i="123" s="1"/>
  <c r="AA32" i="123" s="1"/>
  <c r="AB32" i="123" s="1"/>
  <c r="AC32" i="123" s="1"/>
  <c r="AD32" i="123" s="1"/>
  <c r="AE32" i="123" s="1"/>
  <c r="O25" i="123"/>
  <c r="O24" i="123"/>
  <c r="O23" i="123"/>
  <c r="O22" i="123"/>
  <c r="O21" i="123"/>
  <c r="CA55" i="123" l="1"/>
  <c r="CE55" i="123" s="1"/>
  <c r="CA75" i="123"/>
  <c r="CE75" i="1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2" authorId="0" shapeId="0" xr:uid="{00000000-0006-0000-0C00-000001000000}">
      <text>
        <r>
          <rPr>
            <b/>
            <sz val="9"/>
            <color indexed="81"/>
            <rFont val="Tahoma"/>
            <family val="2"/>
          </rPr>
          <t>Usuario:</t>
        </r>
        <r>
          <rPr>
            <sz val="9"/>
            <color indexed="81"/>
            <rFont val="Tahoma"/>
            <family val="2"/>
          </rPr>
          <t xml:space="preserve">
este producto pasaria al resultado 1.2 y se eliminaria el 1.3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Stella Hernandez Gutierrez</author>
  </authors>
  <commentList>
    <comment ref="C48" authorId="0" shapeId="0" xr:uid="{00000000-0006-0000-7400-000001000000}">
      <text>
        <r>
          <rPr>
            <b/>
            <sz val="9"/>
            <color indexed="81"/>
            <rFont val="Tahoma"/>
            <family val="2"/>
          </rPr>
          <t xml:space="preserve">Grupo CONPES:
Ojo la información del producto va en el producto. La misma se debe sintetizar.
En este campo se debe describir el proceso técnico para poder reportar el indicador; es decir, el proceso que se sigue para obtener los datos y realizar los cálculos necesarios. Responde a la pregunta: ¿cómo se mide? y ¿cómo se recolecta la información? 
</t>
        </r>
      </text>
    </comment>
  </commentList>
</comments>
</file>

<file path=xl/sharedStrings.xml><?xml version="1.0" encoding="utf-8"?>
<sst xmlns="http://schemas.openxmlformats.org/spreadsheetml/2006/main" count="22416" uniqueCount="2621">
  <si>
    <t>Objetivo específico</t>
  </si>
  <si>
    <t>Importancia relativa  del objetivo especifico
(%)</t>
  </si>
  <si>
    <t>Indicadores de resultado</t>
  </si>
  <si>
    <t>Indicadores de producto</t>
  </si>
  <si>
    <t>Tiempos de ejecución</t>
  </si>
  <si>
    <t>Meta de producto Final</t>
  </si>
  <si>
    <t>Responsable de la ejecución</t>
  </si>
  <si>
    <t>Corresponsables de la ejecución</t>
  </si>
  <si>
    <t>Resultado esperado</t>
  </si>
  <si>
    <t>Importancia relativa  del indicador de resultado
(%)</t>
  </si>
  <si>
    <t>Nombre del indicador de resultado</t>
  </si>
  <si>
    <t>Fórmula del indicador de resultado</t>
  </si>
  <si>
    <t>Enfoque</t>
  </si>
  <si>
    <t>Tipo de anualización</t>
  </si>
  <si>
    <t>Indicador del PDD</t>
  </si>
  <si>
    <t>Línea base</t>
  </si>
  <si>
    <t>Meta de resultado Final</t>
  </si>
  <si>
    <t>Producto esperado</t>
  </si>
  <si>
    <t>Ponderación relativa del producto
(%)</t>
  </si>
  <si>
    <t xml:space="preserve">Nombre indicador de producto </t>
  </si>
  <si>
    <t>Fórmula del indicador de producto</t>
  </si>
  <si>
    <t>ODS</t>
  </si>
  <si>
    <t>Meta 
ODS</t>
  </si>
  <si>
    <t>Fecha de inicio</t>
  </si>
  <si>
    <t>Fecha de finalización</t>
  </si>
  <si>
    <t>Meta Anual de Producto</t>
  </si>
  <si>
    <t>Costo total</t>
  </si>
  <si>
    <t xml:space="preserve">Sector </t>
  </si>
  <si>
    <t>Entidad</t>
  </si>
  <si>
    <t>Dirección/Subdirección/Grupo/Unidad</t>
  </si>
  <si>
    <t>Persona de contacto</t>
  </si>
  <si>
    <t>Teléfono</t>
  </si>
  <si>
    <t>Correo electrónico</t>
  </si>
  <si>
    <t>Valor</t>
  </si>
  <si>
    <t>Año</t>
  </si>
  <si>
    <t>Meta 2019</t>
  </si>
  <si>
    <t>Meta 2020</t>
  </si>
  <si>
    <t>Meta 2021</t>
  </si>
  <si>
    <t>Meta 2022</t>
  </si>
  <si>
    <t>Meta 2023</t>
  </si>
  <si>
    <t>Meta 2024</t>
  </si>
  <si>
    <t>Meta 2025</t>
  </si>
  <si>
    <t>Meta 2026</t>
  </si>
  <si>
    <t>Meta 2027</t>
  </si>
  <si>
    <t>Meta 2028</t>
  </si>
  <si>
    <t>Meta 2029</t>
  </si>
  <si>
    <t>Meta 2030</t>
  </si>
  <si>
    <t>Meta 2031</t>
  </si>
  <si>
    <t>Meta 2032</t>
  </si>
  <si>
    <t>Meta 2033</t>
  </si>
  <si>
    <t>Meta 2034</t>
  </si>
  <si>
    <t>Costo</t>
  </si>
  <si>
    <t>Recurso disponible.</t>
  </si>
  <si>
    <t>Fuente de financiación</t>
  </si>
  <si>
    <t>1. Coordinar acciones para la garantía de los derechos a la integridad personal, las libertades individuales y colectivas, la seguridad y la participación ciudadana en Bogotá, a través de la promoción, la prevención, la protección y el seguimiento en el marco del Sistema Distrital de Derechos Humanos</t>
  </si>
  <si>
    <t xml:space="preserve">1.1 Mejoramiento de las condiciones de seguridad, prevención y protección a la vida, libertad e integridad personal de grupos poblacionales y de especial protección constitucional </t>
  </si>
  <si>
    <t>Índice de Riesgo de Victimización de  grupos poblacionales y de especial protección constitucional (Por construir)</t>
  </si>
  <si>
    <t>(subíndice amenazas+ subíndice vulnerabilidades+subíndice capacidades institucionales)</t>
  </si>
  <si>
    <t>Derechos Humanos</t>
  </si>
  <si>
    <t>Decreciente</t>
  </si>
  <si>
    <t>No</t>
  </si>
  <si>
    <t>ND</t>
  </si>
  <si>
    <t>Publicación. (línea base)</t>
  </si>
  <si>
    <t xml:space="preserve">1.1.1 Plan Distrital de Prevención y Protección  </t>
  </si>
  <si>
    <t xml:space="preserve">Porcentaje de avance en la implementación del Plan Distrital de Prevención y Protección </t>
  </si>
  <si>
    <t>(Sumatoria de fases ejecutadas para la implementación del Plan Distrital de Prevención y Protección/sumatoria de fases programadas para  la implementación del Plan Distrital de Prevención y Protección)* 100</t>
  </si>
  <si>
    <t>16. Paz, Justicia e Instituciones Sólidas</t>
  </si>
  <si>
    <t>16.1</t>
  </si>
  <si>
    <t>Creciente</t>
  </si>
  <si>
    <t>Si</t>
  </si>
  <si>
    <t>Inversión</t>
  </si>
  <si>
    <t>Gobierno</t>
  </si>
  <si>
    <t>Secretaría Distrital de Gobierno</t>
  </si>
  <si>
    <t>Dirección de Derechos Humanos</t>
  </si>
  <si>
    <t>Ana María González Borrero</t>
  </si>
  <si>
    <t>Ana.Borrero@gobiernobogota.gov.co</t>
  </si>
  <si>
    <t>Seguridad Convivencia y Justicia; Gestión Pública</t>
  </si>
  <si>
    <t>Secretaría Distrital de Seguridad, Convivencia y Justicia; Secretaría General</t>
  </si>
  <si>
    <t>Alta Consejería para los Derechos de las Victimas, la Paz y la Reconciliación.</t>
  </si>
  <si>
    <t xml:space="preserve">1.1.2 Diagnósticos situacionales de la Trata de Personas en Bogotá D.C. </t>
  </si>
  <si>
    <t>Número de Diagnósticos elaborados sobre la situación de la trata de personas en Bogotá D.C.</t>
  </si>
  <si>
    <t>Sumatoria de Diagnósticos elaborados sobre la situación de la trata de personas en Bogotá D.C</t>
  </si>
  <si>
    <t>16.2</t>
  </si>
  <si>
    <t>Suma</t>
  </si>
  <si>
    <t>Mujeres; Seguridad Convivencia y Justicia; Policía, Desarrollo Económico</t>
  </si>
  <si>
    <t>Secretaría Distrital de la Mujer; Secretaría de Distrital de Seguridad, Convivencia y Justicia; Policía Metropolitana de Bogotá; Instituto Distrital de Turismo</t>
  </si>
  <si>
    <t xml:space="preserve">1.1 Mejoramiento de las condiciones de seguridad, prevención y protección a la vida, libertad e integridad personal  de grupos poblacionales y de especial protección constitucional </t>
  </si>
  <si>
    <t xml:space="preserve">1.1.3 Campañas de comunicación distrital  contra la trata de personas, dirigida a  la ciudadanía y a funcionarios públicos. </t>
  </si>
  <si>
    <t>Número de  Campañas de comunicación distrital  contra la trata de personas, dirigida a  la ciudadanía y a funcionarios públicos</t>
  </si>
  <si>
    <t>Sumatoria de Campañas de comunicación distrital  contra la trata de personas, dirigida a  la ciudadanía y a funcionarios públicos.</t>
  </si>
  <si>
    <t>Educación; Salud; Desarrollo Económico, Industria y Turismo; Mujer; Seguridad, Convivencia y Justicia; Cultura, Recreación y Deporte; Movilidad</t>
  </si>
  <si>
    <t>Secretaría de Educación, Secretaría de Salud, Secretaría de Desarrollo Económico, Secretaría de la Mujer, Secretaría de Seguridad, Secretaría de Cultura, Secretaria de Movilidad.</t>
  </si>
  <si>
    <t>1.2 Reducción de la violencia interpersonal en Bogotá</t>
  </si>
  <si>
    <t>Número de casos de violencia interpersonal  en Bogotá</t>
  </si>
  <si>
    <t>Sumatoria casos de violencia interpersonal en Bogotá</t>
  </si>
  <si>
    <t xml:space="preserve">1.2.1 Estrategia de sensibilización de personas en territorios de alta complejidad para la prevención de riñas que puedan terminar en lesiones personales y homicidios.
</t>
  </si>
  <si>
    <t>Número de personas sensibilizadas en territorios de alta complejidad para la prevención de riñas que puedan terminar en lesiones personales y homicidios</t>
  </si>
  <si>
    <t>Sumatoria de personas sensibilizadas  en territorios de alta complejidad para la prevención de riñas que puedan terminar en lesiones personales y homicidios</t>
  </si>
  <si>
    <t>16a</t>
  </si>
  <si>
    <t>Territorial</t>
  </si>
  <si>
    <t>Seguridad Convivencia y Justicia</t>
  </si>
  <si>
    <t>Secretaría Distrital de Seguridad, Convivencia y Justicia</t>
  </si>
  <si>
    <t>Subsecretaria de  Seguridad y convivencia.</t>
  </si>
  <si>
    <t>Nathalie Pabón / Directora de Seguridad</t>
  </si>
  <si>
    <t>3779595 Ext. 1173</t>
  </si>
  <si>
    <t>nathalie.pabon@scj.gov.co</t>
  </si>
  <si>
    <t>1.2 Reducción  de la violencia interpersonal en Bogotá</t>
  </si>
  <si>
    <t xml:space="preserve">1.2.2  Instituciones educativas que implementan la estrategia de articulación interinstitucional para abordar diferentes casos en los que posiblemente se vulneran los Derechos Humanos, Sexuales y Reproductivos de los Niños, Niñas y Adolescentes de la ciudad a la luz de la Ley 1620 </t>
  </si>
  <si>
    <t>Número de instituciones educativas con la estrategia de seguridad implementada en sus entornos escolares</t>
  </si>
  <si>
    <t>Sumatoria de instituciones educativas que implementan la estrategia  de seguridad</t>
  </si>
  <si>
    <t xml:space="preserve">16.2 </t>
  </si>
  <si>
    <t>Poblacional</t>
  </si>
  <si>
    <t xml:space="preserve">Educación </t>
  </si>
  <si>
    <t>Secretaria de Educación del Distrito</t>
  </si>
  <si>
    <t>Dirección de Relaciones con el Sector Educativo Privado</t>
  </si>
  <si>
    <t>Andrés Leonardo Trujillo</t>
  </si>
  <si>
    <t>3241000 Ext 2129</t>
  </si>
  <si>
    <t>atrujillod@educacionbogota.gov.co</t>
  </si>
  <si>
    <t xml:space="preserve">1.2.3 Estrategia de sensibilización a personas en zonas  priorizadas por la SDSCJ,  para la prevención de  riñas, lesiones personales, homicidios. </t>
  </si>
  <si>
    <t>Número de personas sensibilizadas en  zonas priorizadas por la SDSCJ,  para la prevención de riñas,  lesiones personales, homicidios y hurto a personas.</t>
  </si>
  <si>
    <t>Sumatoria de personas sensibilizadas  en zonas priorizadas por la SDSCJ,  para la prevención de riñas, lesiones personales, homicidio y hurto a personas</t>
  </si>
  <si>
    <t>1.2.4 Estrategia Orientada a la prevención temprana de violencias y construcción de paz.</t>
  </si>
  <si>
    <t>Porcentaje de avance en la implementación de la  estrategia de prevención temprana de violencias y construcción de paz</t>
  </si>
  <si>
    <t>(Sumatoria de fases ejecutadas para la implementación implementación de la  estrategia de prevención temprana de violencias y construcción de paz/ sumatoria de fases programadas para la implementación de la  estrategia de prevención temprana de violencias y construcción de paz)* 100</t>
  </si>
  <si>
    <t>16.4</t>
  </si>
  <si>
    <t>Gestión Pública</t>
  </si>
  <si>
    <t>Secretaría General</t>
  </si>
  <si>
    <t>Alta Consejería para los Derechos de las Víctimas, la Paz y la Reconciliación</t>
  </si>
  <si>
    <t xml:space="preserve">Gustavo Alberto Quintero Ardila </t>
  </si>
  <si>
    <t>3813000
Ext: 2600</t>
  </si>
  <si>
    <t>gaquinteroa@alcaldiabogota.gov.co</t>
  </si>
  <si>
    <t>1.3 Reducción del número de niños, niñas y adolescentes en Bogotá que ingresan al SRPA por la comisión de conductas punibles</t>
  </si>
  <si>
    <t>Número de niños, niñas y adolescentes  que ingresan al SRPA</t>
  </si>
  <si>
    <t>Sumatoria de niños, niñas, adolescentes  que ingresan al SRPA</t>
  </si>
  <si>
    <t xml:space="preserve">1.3.1. Juntas Zonales de Seguridad para la identificación de factores de riesgo situacional y social que afectan a las comunidades de las diferentes UPZ del Distrito.
</t>
  </si>
  <si>
    <t>Porcentaje de Juntas Zonales de Seguridad realizadas para la identificación de factores de riesgo situacional y social que afectan a las comunidades de las diferentes UPZ del Distrito.</t>
  </si>
  <si>
    <t>(Sumatoria de Juntas Zonales de Seguridad realizadas para la identificación de factores de riesgo situacional y social que afectan a las comunidades de las diferentes UPZ del Distrito/ Número de UPZ)*100 (117)</t>
  </si>
  <si>
    <t>Constante</t>
  </si>
  <si>
    <t>Alejandra Tarazona / Directora de Prevención y Cultura Ciudadana</t>
  </si>
  <si>
    <t>3779595 Ext. 1172</t>
  </si>
  <si>
    <t>alejandra.tarazona@scj.gov.co</t>
  </si>
  <si>
    <t>1.4 Reducción del delito de hurto a personas</t>
  </si>
  <si>
    <t>Número de  casos de hurto a personas</t>
  </si>
  <si>
    <t>Sumatoria de casos de hurto a personas</t>
  </si>
  <si>
    <t xml:space="preserve">1.4.1 Programa de articulación intersectorial para la vinculación al sector público de jóvenes con un alto grado de vulnerabilidad social y económica.
</t>
  </si>
  <si>
    <t>Porcentaje de avance en la implementación del Programa de articulación intersectorial para la vinculación al sector público de jóvenes con un alto grado de vulnerabilidad social y económica.</t>
  </si>
  <si>
    <t>(Sumatoria de fases ejecutadas en la implementación de la estrategia de articulación intersectorial para la inclusión laboral en el sector público de jóvenes que cuenta con un alto grado de vulnerabilidad social y económica / sumatoria de fases programadas en la implementación de la estrategia de articulación intersectorial para la inclusión laboral en el sector público de jóvenes que cuenta con un alto grado de vulnerabilidad social y económica)* 100.</t>
  </si>
  <si>
    <t>8. Trabajo Decente y Crecimiento Económico</t>
  </si>
  <si>
    <t>8.6</t>
  </si>
  <si>
    <t>funcionamiento</t>
  </si>
  <si>
    <t>Departamento Administrativo del Servicio Civil Distrital</t>
  </si>
  <si>
    <t>Subdirector Distrital de Bienestar, Desarrollo y Desempeño</t>
  </si>
  <si>
    <t>Jose Agustín Hortúa</t>
  </si>
  <si>
    <t xml:space="preserve">3813000
</t>
  </si>
  <si>
    <t>jhortua@serviciocivil.gov.co</t>
  </si>
  <si>
    <t>Cultura, recreación y deporte; 
Gobierno 
Desarrollo económico, industria y turismo
Mujer
Hacienda
Educación, 
Ambiente
Movilidad
Hábitat
Seguridad, Convivencia y Justicia
Gestión jurídica
Salud</t>
  </si>
  <si>
    <t>Secretaría de Cultura, recreación y deporte; 
Secretaría de Gobierno 
Secretaría de Desarrollo económico, industria y turismo
Secretaría de Mujer
Secretaría de Hacienda
Secretaría de Planeación
Secretaría de Educación, 
Secretaría de Ambiente
Secretaría de Movilidad
Secretaría de Hábitat
Secretaría de Seguridad, Convivencia y Justicia
Secretaría de Gestión jurídica
Secretaría de Salud</t>
  </si>
  <si>
    <t>1.5 Aumento de la participación de los diferentes actores sociales en los escenarios de incidencia distrital</t>
  </si>
  <si>
    <t xml:space="preserve">
Porcentaje de mujeres y de hombres que afirma conocer y participar en al menos un espacio de participación ciudadana.</t>
  </si>
  <si>
    <t>%HMPiL=(NPiL/Ni)*100
(%HMPiL= porcentaje de mujeres y de hombres que afirman conocer y participar en al menos un espacio de participación ciudadana.
NP= número de personas que afirman conocer y participar en al menos un espacio de participación ciudadana.
N= total de personas
i: Sexo
l: localidad)</t>
  </si>
  <si>
    <t xml:space="preserve">1.5.1 Actualización del protocolo de movilizaciones sociales para la superación de formas de estigmatización de organizaciones sociales. </t>
  </si>
  <si>
    <t xml:space="preserve">Procentaje de avance en las fases para la actualización del documento del protocolo actualizado de movilizaciones sociales para la superación de formas de estigmatización de organizaciones sociales </t>
  </si>
  <si>
    <t>Sumatoria de las fases para la actualización del protocolo de movilizaciones sociales para la superación de formas de estigmatización de organizaciones sociales</t>
  </si>
  <si>
    <t>16.10</t>
  </si>
  <si>
    <t>Despacho de la Secretaría de Gobierno</t>
  </si>
  <si>
    <t>Álvaro Guillermo Vargas Colorado</t>
  </si>
  <si>
    <t>3387000 EXT 3311</t>
  </si>
  <si>
    <t>alvaro.vargas@gobiernobogota.gov.co</t>
  </si>
  <si>
    <t xml:space="preserve">Policía </t>
  </si>
  <si>
    <t>Policía Metropolitana de Bogotá</t>
  </si>
  <si>
    <t xml:space="preserve">Ponal Oficina de Derechos Humanos Mebog </t>
  </si>
  <si>
    <t>Coronel Sandra Mora</t>
  </si>
  <si>
    <t>mebog.derho@policia.gov.co</t>
  </si>
  <si>
    <t xml:space="preserve">1.5.2 Caracterizaciones de los actores sociales que trabajan en pro de los Derechos Humanos, Diálogo y Convivencia en Bogotá. </t>
  </si>
  <si>
    <t xml:space="preserve">
Número de fichas de caracterizaciones de los actores sociales que trabajan en pro de los Derechos Humanos, Diálogo y Convivencia en Bogotá </t>
  </si>
  <si>
    <t xml:space="preserve">
Sumatoria de caracterizaciones de los actores sociales que trabajan en pro de los Derechos Humanos, Diálogo y Convivencia en Bogotá realizadas</t>
  </si>
  <si>
    <t>16.7</t>
  </si>
  <si>
    <t xml:space="preserve">Diálogo Social </t>
  </si>
  <si>
    <t>Nestor Raúl Caicedo Meléndez</t>
  </si>
  <si>
    <t>3387000 Ext. 5410 - 5411</t>
  </si>
  <si>
    <t>nestor.caicedo@gobiernobogota.gov.co</t>
  </si>
  <si>
    <t>Instituto Distrital de Participación y Acción Comunal - IDPAC_</t>
  </si>
  <si>
    <t>1.5.3 Estrategia de fortalecimiento y vinculación de actores sociales a la Red Distrital de Derechos Humanos, Dialogo y Convivencia.</t>
  </si>
  <si>
    <t>Porcentaje de actores sociales vinculados a la Red Distrital de Derechos Humanos, Diálogo y Convivencia.</t>
  </si>
  <si>
    <t>(Sumatoria de actores sociales vinculados a la Red Distrital de Derechos Humanos, Dialogo y Convivencia. (por demanda) /Sumatoria de actores sociales que demandan ser vinculados a la Red Distrital de Derechos Humanos, Dialogo y Convivencia.)*100</t>
  </si>
  <si>
    <t xml:space="preserve">1.5.4 Centro Distrital de Estudios de Diálogo Social y Gobernabilidad </t>
  </si>
  <si>
    <t>Porcentaje de avance de la implementación de un Centro Distrital de Estudios de Diálogo Social y Gobernabilidad</t>
  </si>
  <si>
    <t>(Sumatoria de las fases ejecutadas para la implementación de un Centro Distrital de Estudios de Diálogo Social y Gobernabilidad/Sumatoria de las fases programadas para la implementación de un Centro Distrital de Estudios de Diálogo Social y Gobernabilidad.)*100</t>
  </si>
  <si>
    <t>1.5.5 Proyectos e iniciativas sociales de la participación ciudadana y acciones organizativas en los territorios rurales.</t>
  </si>
  <si>
    <t>Número de proyectos e iniciativas sociales de la participación ciudadana y acciones organizativas en los territorios rurales  mediante el apoyo a organizaciones sociales, comunales y comunitarias en torno a temas de desarrollo social, cuidado ambiental y emprendimientos ciudadanos.</t>
  </si>
  <si>
    <t>Sumatoria de proyectos e iniciativas sociales de la participación ciudadana y acciones organizativas en los territorios rurales  mediante el apoyo a organizaciones sociales, comunales y comunitarias en torno a temas de desarrollo social, cuidado ambiental y emprendimientos ciudadanos.</t>
  </si>
  <si>
    <t>Gerencia de Proyectos  Instituto Distrital de la Participación y Acción Comunal</t>
  </si>
  <si>
    <t xml:space="preserve">Rubén Darío González Hernández </t>
  </si>
  <si>
    <t xml:space="preserve"> 2417900/30 Ext 1103</t>
  </si>
  <si>
    <t>rgonzalez@participacionbogota.gov.co</t>
  </si>
  <si>
    <t>1.6 Aumento de los colectivos y redes de comunicación comunitaria que acceden a recursos financieros para cualificar su gestión</t>
  </si>
  <si>
    <t>Número de medios comunitarios que consideran sus recursos financieros  insuficientes</t>
  </si>
  <si>
    <t>Sumatoria de medios comunitarios que consideran sus recursos financieros  insuficientes</t>
  </si>
  <si>
    <t xml:space="preserve">1.6.1  Concurso Distrital de Medios Comunitarios para el Fortalecimiento de la Cultura de Derechos Humanos, Diálogo y Convivencia. </t>
  </si>
  <si>
    <t>Número de Concursos Distritales de Medios Comunitarios para el Fortalecimiento de la Cultura de Derechos Humanos, Diálogo y Convivencia</t>
  </si>
  <si>
    <t>Sumatoria de Concursos Distritales de Medios Comunitarios para el Fortalecimiento de la Cultura de Derechos Humanos, Diálogo y Convivencia</t>
  </si>
  <si>
    <t>17. Alianzas para Lograr los Objetivos</t>
  </si>
  <si>
    <t xml:space="preserve">1.6.2 Caracterizaciones de los medios comunitarios en Bogotá. </t>
  </si>
  <si>
    <t>Número de fichas caracterizaciones de los medios comunitarios en Bogotá</t>
  </si>
  <si>
    <t>Sumatoria de caracterizaciones de los medios comunitarios en Bogotá</t>
  </si>
  <si>
    <t>10. Reducción de las Desigualdades</t>
  </si>
  <si>
    <t>Subdirección de Fortalecimiento de la Organización Social</t>
  </si>
  <si>
    <t>Catalina Fonseca</t>
  </si>
  <si>
    <t>2417900 ext. 3212</t>
  </si>
  <si>
    <t>cfonseca@participacionbogota.gov.co</t>
  </si>
  <si>
    <t>2. Coordinar acciones de promoción, prevención, protección y seguimiento en el marco del Sistema Distrital de Derechos Humanos para la garantía de los derechos económicos, sociales, culturales y ambientales -DESCA- en Bogotá.</t>
  </si>
  <si>
    <t>2.1 Mejoramiento en la percepción de los afiliados frente a los servicios de salud en las EAPB.</t>
  </si>
  <si>
    <t>Proporción de usuarios que se sintieron Satisfechos y Totalmente Satisfechos con el trato amable y respetuoso por parte del personal asistencial de la EPS (Médicos, Enfermeras, etc.).</t>
  </si>
  <si>
    <t>(Número de usuarios que se sintieron Satisfechos y Totalmente Satisfechos con el trato amable y respetuoso por parte del personal asistencial de las EPS (Médicos, Enfermeras, etc.) / Total de usuarios que respondieron la pregunta)*100  (Índice Así vamos en Salud).</t>
  </si>
  <si>
    <t>2.1.1 Documento para la implementación del enfoque de derechos humanos y diferencial para el Sistema Distrital de Salud, los colaboradores de la Secretaría Distrital de Salud y las Entidades Administradoras de Planes de Beneficio (EAPB) con presencia en Bogotá.</t>
  </si>
  <si>
    <t>Número documento para la implementación del enfoque de derechos humanos y diferencial  para el Sistema Distrital de Salud, los colaboradores de la Secretaría Distrital de Salud y las Entidades Administradoras de Planes de Beneficio (EAPB) con presencia en Bogotá.</t>
  </si>
  <si>
    <t>Sumatoria documentos para la implementación del enfoque de derechos humanos y diferencial para el Sistema Distrital de Salud, los colaboradores de la Secretaría Distrital de Salud y las Entidades Administradoras de Planes de Beneficio (EAPB) con presencia en Bogotá</t>
  </si>
  <si>
    <t xml:space="preserve">3. Salud y Bienestar </t>
  </si>
  <si>
    <t xml:space="preserve">3.8 </t>
  </si>
  <si>
    <t>Salud</t>
  </si>
  <si>
    <t>Secretaría Distrital de Salud</t>
  </si>
  <si>
    <t>Dirección de Participación Social y Transectorialidad</t>
  </si>
  <si>
    <t>John Edwin Kujar</t>
  </si>
  <si>
    <t>jeperez@saludcapital.gov.co</t>
  </si>
  <si>
    <t xml:space="preserve">Gobierno
</t>
  </si>
  <si>
    <t xml:space="preserve">Secretaría Distrital de Gobierno.
</t>
  </si>
  <si>
    <t>Dirección de Derechos Humanos;</t>
  </si>
  <si>
    <t>3387000 ext. 5310</t>
  </si>
  <si>
    <t>ana.borrero@gobiernobogota.gov.co</t>
  </si>
  <si>
    <t>2.1.2 Personas formadas en aplicación del enfoque de derechos humanos, diferencial y de género para el Sistema Distrital de Salud</t>
  </si>
  <si>
    <t>Número de personas formadas en aplicación del enfoque de derechos humanos, diferencial y de género para el Sistema Distrital de Salud</t>
  </si>
  <si>
    <t>Sumatoria de personas formadas en aplicación del enfoque de derechos humanos, diferencial y de género para el Sistema Distrital de Salud</t>
  </si>
  <si>
    <t>(Número de usuarios que se sintieron Satisfechos y Totalmente Satisfechos con el trato amable y respetuoso por parte del personal asistencial de las EPS (Médicos, Enfermeras, etc.)/Total de usuarios que respondieron la pregunta)*100  (Índice Así vamos en Salud)</t>
  </si>
  <si>
    <t>2.1.3 Estudio exploratorio piloto sobre la atención humanizada ginecobstétrica</t>
  </si>
  <si>
    <t xml:space="preserve">
Porcentaje de avance en el estudio exploratorio sobre la atención humanizada ginecobstétrica.</t>
  </si>
  <si>
    <t>(Sumatoria de fases ejecutadas el estudio exploratorio sobre la atención humanizada ginecobstétrica/ Sumatoria de fases programadas para la implementación de la campaña comunicativa sobre la atención humanizada ginecobstétrica)*100</t>
  </si>
  <si>
    <t>Género</t>
  </si>
  <si>
    <t>Mujeres</t>
  </si>
  <si>
    <t>Secretaría Distrital de la Mujer</t>
  </si>
  <si>
    <t>Dirección de Derechos y Diseño de Políticas Públicas
Dirección de Gestión de Conocimientos</t>
  </si>
  <si>
    <t>Ana Paola Tinoco Cote
Catalina Quintero</t>
  </si>
  <si>
    <t>3169001 Ext1037</t>
  </si>
  <si>
    <t>atinoco@sdmujer.gov.co
cquintero@sdmujer.gov.co</t>
  </si>
  <si>
    <t>Dirección de Salud publica</t>
  </si>
  <si>
    <t>Por definir</t>
  </si>
  <si>
    <t>3649090 Ext101</t>
  </si>
  <si>
    <t>2.1.4. Jornadas informativas para la promoción, prevención e identificación de riesgos y afectación diferencial de enfermedades crónicas en las mujeres.</t>
  </si>
  <si>
    <t>Porcentaje de avance en la implementación de jornadas informativas para la promoción, prevención e identificación de riesgos y afectación diferencial de enfermedades crónicas en las mujeres.</t>
  </si>
  <si>
    <t>(Sumatoria de fases ejecutadas de las jornadas informativas para la promoción, prevención e identificación de riesgos y afectación diferencial de enfermedades crónicas en las mujeres./ Sumatoria de fases programadas para la implementación de jornadas informativas para la promoción, prevención e identificación de riesgos y afectación diferencial de enfermedades crónicas en las mujeres.)*100</t>
  </si>
  <si>
    <t>Dirección de Derechos y Diseño de Políticas Públicas
Dirección de Gestión de Conocimientos
Dirección de Territorialización de Derechos</t>
  </si>
  <si>
    <t>Ana Paola Tinoco Cote
Catalina Quintero
Dora Rodríguez</t>
  </si>
  <si>
    <t>3169001 Ext1038</t>
  </si>
  <si>
    <t>atinoco@sdmujer.gov.co
cquintero@sdmujer.gov.co
drodriguez@sdmujer.gov.co</t>
  </si>
  <si>
    <t>3649090 Ext102</t>
  </si>
  <si>
    <t>2.2 Incremento en el número de jóvenes SISBEN 1,2 y 3 que ingresan a la Educación Superior Pública apoyados por la Secretaría de Educación Distrital</t>
  </si>
  <si>
    <t xml:space="preserve"> Número de bachilleres de los colegios distritales que acceden a la educación superior con el apoyo de la SED (Secretaría de Educación Distrital).</t>
  </si>
  <si>
    <t>Sumatoria de bachilleres de los colegios distritales que acceden a la educación superior con el apoyo de la SED (Secretaría de Educación Distrital)</t>
  </si>
  <si>
    <t xml:space="preserve">2.2.1. Estrategias de Acceso a educación superior que incluyen en sus procesos de selección enfoque de derechos humanos, de género, territorial y/o poblacional </t>
  </si>
  <si>
    <t xml:space="preserve">Número de convocatorias de acceso a educación superior SED que incluyen criterios de enfoque de derechos humanos, de género, territorial y/o poblacional en su proceso de selección </t>
  </si>
  <si>
    <t xml:space="preserve">Sumatoria de convocatorias de acceso a educación superior SED que incluyen criterios de enfoque de derechos humanos en su proceso de selección </t>
  </si>
  <si>
    <t>4. Educación de Calidad</t>
  </si>
  <si>
    <t>4.3</t>
  </si>
  <si>
    <t>Educación</t>
  </si>
  <si>
    <t>Dirección de Relaciones con los Sectores de Educación Superior y Educación para el Trabajo.</t>
  </si>
  <si>
    <t>Germán Andrés Urrego Sabogal</t>
  </si>
  <si>
    <t>3241000 Ext. 4341</t>
  </si>
  <si>
    <t>gurregos@educacionbogota.gov.c&gt;</t>
  </si>
  <si>
    <t>2.3 Mejoramiento de la calidad de la educación básica y media en colegios oficiales</t>
  </si>
  <si>
    <t xml:space="preserve">Índice Sintético de Calidad ISCE </t>
  </si>
  <si>
    <t xml:space="preserve"> ISCE=(Progreso +Desempeño+ Eficiencia+Ambiente Escolar)</t>
  </si>
  <si>
    <t xml:space="preserve"> 2.3.1 Programas de formación a docentes y directivos docentes en relación a derechos humanos, enfoque diferencial y género. </t>
  </si>
  <si>
    <t>Número de programas de formación a docentes y directivos docentes en temas de derechos humanos, enfoque diferencial y género</t>
  </si>
  <si>
    <t>Sumatoria de programas para la formación  de docentes y directivos docentes en  temas de derechos humanos, enfoque diferencial y género</t>
  </si>
  <si>
    <t>4.c</t>
  </si>
  <si>
    <t>Dirección de formación de docentes e innovaciones pedagógicas</t>
  </si>
  <si>
    <t>María Alicia Naranjo Mesa</t>
  </si>
  <si>
    <t>3241000 Ext.2179</t>
  </si>
  <si>
    <t>manaranjo@educacionbogota.gov.co</t>
  </si>
  <si>
    <t>2.3.2 Concursos de estímulos para el reconocimiento de buenas prácticas en la implementación  de los enfoques de derechos humanos,  diferencial y de género en las Instituciones Educativas Distritales IED.</t>
  </si>
  <si>
    <t>Número de concursos de estímulos para el reconocimiento de buenas prácticas en la implementación  de los enfoques de derechos humanos,  diferencial y de género en las Instituciones Educativas Distritales IED.</t>
  </si>
  <si>
    <t>Sumatoria de concursos de estímulos para el reconocimiento de buenas prácticas en la implementación  de los enfoques de derechos humanos,  diferencial y de género en las Instituciones Educativas Distritales IED.</t>
  </si>
  <si>
    <t>4.5</t>
  </si>
  <si>
    <t xml:space="preserve">Cooperación </t>
  </si>
  <si>
    <t>Dirección de Inclusión e Integración de Poblaciones</t>
  </si>
  <si>
    <t>Carlos Iván García Suárez</t>
  </si>
  <si>
    <t>cigarcias@educacionbogota.gov.co</t>
  </si>
  <si>
    <t>2.4 Reducción de la tasa de deserción escolar de estudiantes en educación pública básica y media</t>
  </si>
  <si>
    <t xml:space="preserve">Tasa de deserción escolar intraanual (SED) </t>
  </si>
  <si>
    <t>Número de Niños, Niñas y Adolescentes que desertan/ Número de Niños, Niñas y Adolescentes matriculados</t>
  </si>
  <si>
    <t xml:space="preserve">2.4.1. Jornadas de socialización de la Ruta de Acceso y Permanencia Escolar con énfasis en la oferta de estrategias educativas flexibles. </t>
  </si>
  <si>
    <t>Número de jornadas de socialización de la Ruta de Acceso y Permanencia Escolar con énfasis en la oferta de estrategias educativas flexibles</t>
  </si>
  <si>
    <t>Sumatoria de jornadas de socialización de la Ruta de Acceso y Permanencia Escolar con énfasis en la oferta de estrategias educativas flexibles realizadas</t>
  </si>
  <si>
    <t>4.1</t>
  </si>
  <si>
    <t xml:space="preserve">Dirección de Cobertura </t>
  </si>
  <si>
    <t>Nohora Constanza Viloria Fonseca</t>
  </si>
  <si>
    <t>3241000 Ext. 4209</t>
  </si>
  <si>
    <t>ncviloria@educacionbogota.gov.co</t>
  </si>
  <si>
    <t>2.5 Reducción de informalidad laboral en Bogotá</t>
  </si>
  <si>
    <t>Tasa de informalidad (DANE)</t>
  </si>
  <si>
    <t xml:space="preserve">Número de población ocupada informal/número total de población ocupada </t>
  </si>
  <si>
    <t xml:space="preserve">Derechos Humanos </t>
  </si>
  <si>
    <t xml:space="preserve"> 41.2%</t>
  </si>
  <si>
    <t xml:space="preserve">2.5.1 Formación para el emprendimiento, con servicios especializados de asesoría y de acompañamiento en la creación y/o fortalecimiento empresarial, que permita un acceso al mercado de los productos.
</t>
  </si>
  <si>
    <t>Número de unidades productivas en procesos de asistencia técnica</t>
  </si>
  <si>
    <t xml:space="preserve">Sumatoria de unidades productivas, con servicios especializados de asesoría y de acompañamiento en la creación y/o fortalecimiento empresarial.
</t>
  </si>
  <si>
    <t>9 Construir infraestructuras resilientes, promover la industrialización inclusiva y sostenible y fomentar la innovación</t>
  </si>
  <si>
    <t>9.3</t>
  </si>
  <si>
    <t>Desarrollo Económico Industria y Turismo</t>
  </si>
  <si>
    <t xml:space="preserve">Secretaría Distrital de Desarrollo Económico
</t>
  </si>
  <si>
    <t>Dirección de Desarrollo Empresarial</t>
  </si>
  <si>
    <t>Uriel de Jesús Bayona</t>
  </si>
  <si>
    <t>3693777  ext. 240</t>
  </si>
  <si>
    <t>ubayona@sdde.gov.co</t>
  </si>
  <si>
    <t xml:space="preserve">2.5.2 Instrumentos de política laboral activa, dirigidos a poblaciones con mayor dificultad para acceder a oportunidades de generación de empleo e ingresos.
 </t>
  </si>
  <si>
    <t xml:space="preserve">Número de instrumentos de política laboral activa.
</t>
  </si>
  <si>
    <t xml:space="preserve">Sumatoria de Instrumentos de política laboral activa implementadas
</t>
  </si>
  <si>
    <t>8.5</t>
  </si>
  <si>
    <t xml:space="preserve">2.5.3 Unidades productivas informales articuladas progresivamente a las dinámicas del sector formal, de acuerdo con las estrategias definidas en la política de productividad para el cierre de brechas y convergencia de las unidades económicas. </t>
  </si>
  <si>
    <t xml:space="preserve">Número de unidades productivas informales articuladas progresivamente a las dinámicas del sector formal 
</t>
  </si>
  <si>
    <t>Sumatoria de unidades productivas informales articuladas progresivamente a las dinámicas del sector formal, de acuerdo con las estrategias definidas en la política de productividad para el cierre de brechas y convergencia de las unidades económicas</t>
  </si>
  <si>
    <t xml:space="preserve">2.5.4 Programa para la desconcentración de los servicios de la Agencia Pública de Empleo (APE) en las localidades. </t>
  </si>
  <si>
    <t xml:space="preserve">Porcentaje de avance del programa para la desconcentración de los servicios de la Agencia Pública de Empleo (APE) en las localidades.
</t>
  </si>
  <si>
    <t xml:space="preserve">(Sumatoria de fases ejecutadas para la implementación del programa de  desconcentración de los servicios de la APE en las localidades / Sumatoria de fases programadas para la implementación del programa de desconcentración de los servicios de la APE en las localidades)*100
</t>
  </si>
  <si>
    <t>Oficina de Comunicaciones</t>
  </si>
  <si>
    <t>Oscar Sánchez</t>
  </si>
  <si>
    <t>3693777 ext. 166</t>
  </si>
  <si>
    <t xml:space="preserve">osanchez@sde.gov.co </t>
  </si>
  <si>
    <t>2.5.5 Kioscos de atención de la Agencia Públcia de Empleo en el territorio</t>
  </si>
  <si>
    <t>Número de kioscos de atención de la Agencia Públcia de Empleo en el territorio operando</t>
  </si>
  <si>
    <t>Sumatoria del número de kioscos de atención de la Agencia Públcia de Empleo en el territorio operando</t>
  </si>
  <si>
    <t>2.6 Disminución del déficit de vivienda en Bogotá</t>
  </si>
  <si>
    <t>Porcentaje de hogares en déficit de vivienda</t>
  </si>
  <si>
    <t>Porcentaje de hogares en déficit de vivienda cuantitativo+ Porcentaje de hogares en déficit de vivienda cualitativo</t>
  </si>
  <si>
    <t xml:space="preserve">2.6.1  Estrategia para acceder a la información sobre instrumentos de financiación distritales, con enfoque de Derechos Humanos
</t>
  </si>
  <si>
    <t>Porcentaje de avance en la implementación la estrategia para acceder a la información sobre instrumentos de financiación distritales, con enfoque de Derechos Humanos</t>
  </si>
  <si>
    <t>(Sumatoria de las fases de implementación de la estrategia para acceder a la información sobre instrumentos de financiación distritales, con enfoque de Derechos Humanos/ Sumatoria de las fases programadas de la estrategia para acceder a la información sobre instrumentos de financiación distritales, con enfoque de Derechos Humanos)*100</t>
  </si>
  <si>
    <t>11. Ciudades y Comunidades Sostenibles</t>
  </si>
  <si>
    <t>11.1</t>
  </si>
  <si>
    <t>Otros Distrito</t>
  </si>
  <si>
    <t>Hábitat</t>
  </si>
  <si>
    <t>Secretaría Distrital del Hábitat</t>
  </si>
  <si>
    <t>Subsecretaría de Gestión Financiera</t>
  </si>
  <si>
    <t>Luisa Fernanda Mejía</t>
  </si>
  <si>
    <t>luisa.mejia@habitatbogota.gov.co</t>
  </si>
  <si>
    <t>2.6.2 Intervenciones Integrales de Mejoramiento del entorno realizados que incluyen enfoque de Derechos Humanos</t>
  </si>
  <si>
    <t>Porcentaje de intervenciones integrales de mejoramiento del entorno realizados que incluyen enfoque de Derechos Humanos</t>
  </si>
  <si>
    <t>(Sumatoria de las intervenciones integrales de mejoramiento del entorno realizados/ Sumatoria de las intervenciones integrales de mejoramiento programados)*100</t>
  </si>
  <si>
    <t>Subsecretaría de Coordinación Operativa</t>
  </si>
  <si>
    <t>Subsecretaría de Gestión Locales</t>
  </si>
  <si>
    <t>Iván Casas Ruiz</t>
  </si>
  <si>
    <t>3387000 EXT</t>
  </si>
  <si>
    <t>ivan.casas@gobiernobogota.gov.co</t>
  </si>
  <si>
    <t>2.7 Mejoramiento de la participación ciudadana en escenarios culturales, recreativos y deportivos</t>
  </si>
  <si>
    <t>Índice de participación ciudadana en escenarios culturales, recreativos y deportivos (Por construir)</t>
  </si>
  <si>
    <t xml:space="preserve">(subíndice de asistencia a espacios culturales + subíndice de asistencia a presentaciones y espectáculos culturales +subíndice asistencia a prácticas deportivas) </t>
  </si>
  <si>
    <t xml:space="preserve">más 1 punto </t>
  </si>
  <si>
    <t>más 14 puntos</t>
  </si>
  <si>
    <t>2.7.1. Protocolo para la inclusión, implementación y seguimiento del enfoque de derechos humanos y culturales en los programas y estrategias de cultura, recreación y deporte, con enfoque de proximidad, en condiciones de igualdad y en diálogo con las comunidades.  (Enfoque conceptual, metodología de análisis, de implementación y de seguimiento)</t>
  </si>
  <si>
    <t>Porcentaje de avance en el diseño e implementación del protocolo para la inclusión del enfoque de derechos humanos en los programas y estrategias de cultura, recreación y deporte</t>
  </si>
  <si>
    <t>(Acciones ejecutadas para el diseño e implementación del protocolo / Acciones programadas) *100</t>
  </si>
  <si>
    <t>4.7</t>
  </si>
  <si>
    <t>Cultura Recreación y Deporte</t>
  </si>
  <si>
    <t>Secretaría Distrital de Cultura Recreación y Deporte</t>
  </si>
  <si>
    <t>Dirección de Cultura Ciudadana</t>
  </si>
  <si>
    <t>Víctor Manuel Rodríguez Sarmiento</t>
  </si>
  <si>
    <t xml:space="preserve">327 48 50 Ext. 548 </t>
  </si>
  <si>
    <t>victor.rodriguez@scrd.gov.co</t>
  </si>
  <si>
    <t>IDARTES;
IDRD;
Fundación Gilberto Alzate; Instituto de Patrimonio Distrital;
Orquesta Filarmónica de Bogotá;
Canal Capital</t>
  </si>
  <si>
    <t xml:space="preserve">más 14 puntos </t>
  </si>
  <si>
    <t xml:space="preserve">2.7.2 Índice del ejercicio de los derechos culturales </t>
  </si>
  <si>
    <t>Porcentaje de avance en el diseño e implementación del Índice que permita evaluar el grado de avance en el ejercicio de los derechos culturales, entendidos como acceso a la oferta institucional y oportunidades para la creación.</t>
  </si>
  <si>
    <t>(Acciones ejecutadas para el diseño e implementación del índice que permita evaluar el grado avance en el ejercicio de los derechos culturales, entendidos como acceso a la oferta institucional y oportunidades para la creación./ acciones programadas para el diseño del índice que permita evaluar el grado avance en el ejercicio de los derechos culturales, entendidos como acceso a la oferta institucional y oportunidades para la creación.) * 100</t>
  </si>
  <si>
    <t>2.8 Mejoramiento en la calidad de los activos estratégicos ambientales en Bogotá.</t>
  </si>
  <si>
    <t>Porcentaje de ciudadanos, que realizan prácticas de manejo responsable de residuos  (Por Construir)</t>
  </si>
  <si>
    <t>(Número de ciudadanos que afirman realizan prácticas de manejo responsable de residuos / Número de ciudadanos que participan en la encuesta bienal de culturas) *100</t>
  </si>
  <si>
    <t>Ambiental</t>
  </si>
  <si>
    <t>creciente</t>
  </si>
  <si>
    <t>más 2 puntos</t>
  </si>
  <si>
    <t>más 30 puntos</t>
  </si>
  <si>
    <t>2.8.1 Desarrollo de acciones pedagógicas en las localidades de Bogotá, en el eje temático de Manejo Integral de Residuos sólidos.</t>
  </si>
  <si>
    <t>Número de personas participantes en acciones pedagógicas desarrolladas en el tema de  Manejo Integral de residuos sólidos en las localidades de Bogotá</t>
  </si>
  <si>
    <t>Sumatoria de personas participantes en acciones pedagógicas desarrolladas en el tema de  Manejo Integral de residuos sólidos en las localidades de Bogotá</t>
  </si>
  <si>
    <t>12. Producción y Consumo Responsables</t>
  </si>
  <si>
    <t>12.5</t>
  </si>
  <si>
    <t>Ambiente</t>
  </si>
  <si>
    <t>Secretaría Distrital de Ambiente</t>
  </si>
  <si>
    <t xml:space="preserve">Oficina de Participación, Educación y Localidades </t>
  </si>
  <si>
    <t>Alix Montes Arroyo</t>
  </si>
  <si>
    <t>alix.montes@ambientebogota.gov.co</t>
  </si>
  <si>
    <t>Porcentaje de ciudadanos, que realizan prácticas de manejo responsable de residuos (Por Construir)</t>
  </si>
  <si>
    <t xml:space="preserve"> 2.8.2 Desarrollo de acciones pedagógicas en  las aulas ambientales, en el eje temático de Manejo Integral de Residuos sólidos.</t>
  </si>
  <si>
    <t>Número de personas participantes en acciones pedagógicas desarrolladas en el tema de  Manejo Integral de residuos sólidos en Aulas ambientales.</t>
  </si>
  <si>
    <t>Sumatoria de personas participantes en acciones pedagógicas desarrolladas en el tema de  Manejo Integral de residuos sólidos en Aulas ambientales.</t>
  </si>
  <si>
    <t>2.9 Aumento de toneladas de residuos sólidos aprovechables</t>
  </si>
  <si>
    <t>Número de toneladas de residuos sólidos aprovechables</t>
  </si>
  <si>
    <t>Sumatoria del número de toneladas de residuos sólidos aprovechables</t>
  </si>
  <si>
    <t>85321,5</t>
  </si>
  <si>
    <t>93853,65</t>
  </si>
  <si>
    <t>103239,02</t>
  </si>
  <si>
    <t>113562,92</t>
  </si>
  <si>
    <t>124919,21</t>
  </si>
  <si>
    <t>137411,13</t>
  </si>
  <si>
    <t>151152,24</t>
  </si>
  <si>
    <t>166267,47</t>
  </si>
  <si>
    <t>182894,21</t>
  </si>
  <si>
    <t>201183,63</t>
  </si>
  <si>
    <t>243432,2</t>
  </si>
  <si>
    <t>267775,42</t>
  </si>
  <si>
    <t>294552,96</t>
  </si>
  <si>
    <t>324008,25</t>
  </si>
  <si>
    <t>2.9.1 Concientización de los usuarios en el Distrito Capital de acuerdo con el documento de Lineamientos del Proyecto de Reciclaje y Aprovechamiento Sostenible - PRAS Proyecto Integral para prestación del servicio público de aseo, en sus líneas de acción 2, 3 y 4 sobre producción limpia, consumo responsable y separación en la fuente, respectivamente.</t>
  </si>
  <si>
    <t>Número de Personas concientizadas por tipo de usuario</t>
  </si>
  <si>
    <t>Sumatoria de Personas concientizadas por tipo de usuario</t>
  </si>
  <si>
    <t>Unidad Administrativa Especial de Servicios Públicos - UAESP</t>
  </si>
  <si>
    <t>Oficina Asesora de Planeación
Subdirección de Recolección, Barrido y Limpieza
Subdirección de Aprovechamiento</t>
  </si>
  <si>
    <t>Jazmín Flórez
Amparo Martínez
Viviana Fonseca</t>
  </si>
  <si>
    <t>3580400 Extensión 1308</t>
  </si>
  <si>
    <t>jazmin.florez@uaesp.gov.co
gloria.martinez@uaesp.gov.co
nubia.fonseca@uaesp.gov.co</t>
  </si>
  <si>
    <t xml:space="preserve">3. Fortalecer el acceso a la justicia en Bogotá, a través de la coordinación de acciones institucionales de promoción, prevención, protección y seguimiento con enfoque de derechos humanos, de género, poblacional, diferencial y territorial en el marco del Sistema Distrital de Derechos Humanos. 
</t>
  </si>
  <si>
    <t>3.1 .  Aumento de las capacidades institucionales del Sistema Distrital de Justicia.</t>
  </si>
  <si>
    <t>Índice de acceso a la justicia en Bogotá</t>
  </si>
  <si>
    <t>(Ambiente favorable+empoderamiento legal+asistencia legal+acceso a las instituciones+procedimiento justo+capacidad de cumplimiento+Objetivo de Desarrollo Sostenible)/100</t>
  </si>
  <si>
    <t>NO</t>
  </si>
  <si>
    <t xml:space="preserve">3.1.1 Sistema de Información Distrital sobre Justicia que cuente con enfoque territorial, diferencial y de género para la medición del acceso a la justicia en Bogotá.
</t>
  </si>
  <si>
    <t xml:space="preserve">Porcentaje de avance del Sistema de Información Distrital sobre Justicia que cuente con enfoque territorial, diferencial y de género para la medición del acceso a la justicia en Bogotá.  </t>
  </si>
  <si>
    <t xml:space="preserve">(Sumatoria de las fases ejecutadas del Sistema de Información Distrital sobre Justicia que cuente con enfoque territorial, diferencial y de género para la medición del acceso a la justicia en Bogotá/Sumatoria de las fases programadas para la implementación del Sistema de Información Distrital sobre Justicia que cuente con enfoque territorial, diferencial y de género para la medición del acceso a la justicia en Bogotá.)*100 </t>
  </si>
  <si>
    <t>16.3</t>
  </si>
  <si>
    <t>Dirección de Acceso a la Justicia
Dirección de Tecnologías y Sistemas de la Información.</t>
  </si>
  <si>
    <t>Camila Uribe Sanabria
Directora de Acceso a la Justicia</t>
  </si>
  <si>
    <t>3779595 ext.: 1210</t>
  </si>
  <si>
    <t>camila.uribe@scj.gov.co</t>
  </si>
  <si>
    <t xml:space="preserve">3.1.2 Procesos y procedimientos para el acceso a la justicia con incorporación del enfoque de Derechos Humanos y enfoques diferenciales
</t>
  </si>
  <si>
    <t xml:space="preserve">
Porcentaje de avance en la incorporación del enfoque de derechos humanos y los enfoques diferenciales en procesos y procedimientos para el acceso a la justicia. </t>
  </si>
  <si>
    <t xml:space="preserve">
(Sumatoria de las fases ejecutadas para la Incorporación del enfoque de derechos humanos y los enfoques diferenciales en procesos y procedimientos para el acceso a la justicia/Sumatoria de las fases programadas para la Incorporación del enfoque de derechos humanos y los enfoques diferenciales en procesos y procedimientos para el acceso a la justicia.)*100</t>
  </si>
  <si>
    <t>Dirección de Acceso a la Justicia</t>
  </si>
  <si>
    <t>Camila Uribe Sanabria</t>
  </si>
  <si>
    <t xml:space="preserve">3.1.3 Sensibilización en enfoque de Derechos Humanos y Diferenciales a los actores de justicia comunitaria adheridos a la línea de fortalecimiento.
</t>
  </si>
  <si>
    <t>Número de formaciones en enfoque de derechos humanos y diferenciales a los actores de justicia comunitaria adheridos a la línea de fortalecimiento</t>
  </si>
  <si>
    <t>Sumatoria de formaciones en enfoque de derechos humanos y diferenciales a los actores de justicia comunitaria adheridos a la línea de fortalecimiento.</t>
  </si>
  <si>
    <t>3.2 Mejoramiento en la percepción ciudadana  del desempeño de la Policía Nacional en materia de seguridad</t>
  </si>
  <si>
    <t>Promedio del indicador de percepción del desempeño de la Policía Nacional en materia de seguridad.</t>
  </si>
  <si>
    <t>(Porcentaje de personas que califican como bueno el servicio de la policía en el primer semestre del año + Porcentaje de personas que califican como bueno el servicio de la policía en el segundo semestre del año)/2</t>
  </si>
  <si>
    <t xml:space="preserve">3.2.1  Formación en enfoque de Derechos Humanos y Diferenciales, para el fortalecimiento de buenas prácticas institucionales en el marco del respeto del ejercicio de la autoridad policial y el uso de la fuerza.
</t>
  </si>
  <si>
    <t>Número de policías formados en enfoque de derechos humanos y diferenciales para el fortalecimiento de buenas prácticas institucionales en el marco del respeto del ejercicio de la autoridad policial y el uso de la fuerza.</t>
  </si>
  <si>
    <t>Sumatoria del número de Policías formados en enfoque de  Derechos Humanos y Diferenciales, para el fortalecimiento de buenas prácticas institucionales en el marco del respeto del ejercicio de la autoridad policial y el uso de la fuerza</t>
  </si>
  <si>
    <t xml:space="preserve">Inversión </t>
  </si>
  <si>
    <t>Policía</t>
  </si>
  <si>
    <t xml:space="preserve">3.2.2 Informes anuales de seguimiento a casos de presunto uso excesivo de la fuerza por parte de la autoridad.
</t>
  </si>
  <si>
    <t>Número de informes de seguimiento a casos de presunto uso excesivo de la fuerza por parte de la autoridad.</t>
  </si>
  <si>
    <t>Sumatoria de informes de seguimiento a casos de presunto uso excesivo de la fuerza por parte de la autoridad.</t>
  </si>
  <si>
    <t>16.6</t>
  </si>
  <si>
    <t>Funcionamiento</t>
  </si>
  <si>
    <t>Subsecretaría de Gobernabilidad y Garantía de Derechos</t>
  </si>
  <si>
    <t>Cristian Francisco Pulido</t>
  </si>
  <si>
    <t>3387000 EXT 5111</t>
  </si>
  <si>
    <t>cristian.pulido@gobiernobogota.gov.co</t>
  </si>
  <si>
    <t>3.3 Mejoramiento en la implementación del Modelo Distrital de Justicia Restaurativa</t>
  </si>
  <si>
    <t>Porcentaje de adolescentes y jóvenes vinculados al Programa Distrital de Justicia Juvenil Restaurativa - PDJJR - que finalizado el proceso obtienen el cierre de su proceso penal</t>
  </si>
  <si>
    <t>(Número de adolescentes y jóvenes del SRPA que fueron atendidos en el PDJJR y que en la diligencia la autoridad competente cierra el proceso penal/Número de adolescentes y jóvenes del SRPA que fueron atendidos en el PDJJR y que la autoridad competente adelanta diligencia)*100</t>
  </si>
  <si>
    <t>99.04%</t>
  </si>
  <si>
    <t xml:space="preserve">3.3.1 Inclusión de adolescentes y jóvenes en conflicto con la ley en el Programa Distrital de Justicia Juvenil Restaurativa.  
</t>
  </si>
  <si>
    <t>Número de adolescentes y jóvenes vinculados en el Programa Distrital de Justicia Juvenil Restaurativa</t>
  </si>
  <si>
    <t>Sumatoria de Adolescentes y jóvenes vinculados anualmente en el Programa Distrital de Justicia Juvenil Restaurativa.</t>
  </si>
  <si>
    <t>10.2</t>
  </si>
  <si>
    <t xml:space="preserve">Dirección de Responsabilidad Penal Adolescente </t>
  </si>
  <si>
    <t>Ilvia Cárdenas Luna</t>
  </si>
  <si>
    <t>3779595 ext:1211</t>
  </si>
  <si>
    <t>ilvia.cardenas@scj.gov.co</t>
  </si>
  <si>
    <t>3.4 Mejoramiento de la atención en el marco del Sistema de Responsabilidad Penal para Adolescente.</t>
  </si>
  <si>
    <t>Porcentaje de adolescentes y jóvenes que se encuentran cumpliendo una medida o sanción en el marco del SRPA que califican positivamente la atención y servicios recibidos</t>
  </si>
  <si>
    <t>(Número de adolescentes y jóvenes del SRPA que se encuentran cumpliendo una medida o sanción en el marco del SRPA / Número de adolescentes que califican positivamente la atención y los servicios recibidos)*100</t>
  </si>
  <si>
    <t xml:space="preserve">3.4.1  Vinculación de adolescentes y jóvenes del SRPA, con medida de privación de la libertad, en la estrategia Distrital de atención integral.
</t>
  </si>
  <si>
    <t>Número de adolescentes y jóvenes del SRPA, con medida de privación de la libertad, vinculados en la estrategia Distrital de atención integral.</t>
  </si>
  <si>
    <t>Sumatoria de adolescentes y jóvenes del SRPA, con medida de privación de la libertad, vinculados en la estrategia Distrital de atención integral.</t>
  </si>
  <si>
    <t>4. Contribuir a la consolidación de una cultura de paz y derechos humanos a partir del fortalecimiento y la articulación de acciones de la administración distrital y de la sociedad civil para la construcción de la memoria histórica, el tejido social, la reconciliación y la convivencia ciudadana.</t>
  </si>
  <si>
    <t>4.1. Mejoramiento en la convivencia ciudadana a partir de procesos de formación en derechos humanos, cultura de paz y reconciliación en Bogotá</t>
  </si>
  <si>
    <t>Porcentaje de personas que responde afirmativamente en al menos una de las preguntas relacionadas con el módulo "problemas de convivencia en su barrio entre vecinos"</t>
  </si>
  <si>
    <t>(Total de población que responde afirmativamente en al menos una de las preguntas relacionadas con el módulo problemas de convivencia en su barrio entre vecinos/ total de población encuestada )*100</t>
  </si>
  <si>
    <t xml:space="preserve">Decreciente </t>
  </si>
  <si>
    <t xml:space="preserve">4.1.1. Instituciones educativas oficiales acompañadas en el fortalecimiento de la Cátedra de la paz con enfoque de derechos humanos. 
</t>
  </si>
  <si>
    <t xml:space="preserve">Porcentaje de instituciones educativas oficiales acompañadas en el fortalecimiento de la cátedra de paz con enfoque de Derechos Humanos
</t>
  </si>
  <si>
    <t>(Número de instituciones educativas oficiales acompañadas en el fortalecimiento de la cátedra de paz con enfoque de Derechos Humanos / Número total de instituciones educativas oficiales)*100</t>
  </si>
  <si>
    <t>Sí</t>
  </si>
  <si>
    <t>Subsecretaría de Integración Interinstitucional / Dirección de Participación y Relaciones Interinstitucionales</t>
  </si>
  <si>
    <t>Isabel Fernández</t>
  </si>
  <si>
    <t>3241000 Ext 2250</t>
  </si>
  <si>
    <t>ifernandes@educacionbogota.gov.co</t>
  </si>
  <si>
    <t xml:space="preserve">4.1.2 Formación en construcción de paz a las y los servidores públicos y actores de justicia comunitaria del Distrito.  
</t>
  </si>
  <si>
    <t>Número de las y los servidores públicos y actores de justicia comunitaria del Distrito formados en cultura y construcción de paz</t>
  </si>
  <si>
    <t>Sumatoria de Servidores y servidoras públicos  y actores de justicia comunitaria del Distrito formados en cultura y construcción de paz</t>
  </si>
  <si>
    <t>3387000 ext. 5311</t>
  </si>
  <si>
    <t>Gestión Pública; Seguridad, Convivencia y Justicia</t>
  </si>
  <si>
    <t>Secretaría General; ACDVPR; Secretaría de Seguridad, Convivencia y Justicia</t>
  </si>
  <si>
    <t>4.1.3 Campañas de comunicación anual que promueva el respeto por los derechos humanos en el Sistema de Transporte Masivo</t>
  </si>
  <si>
    <t xml:space="preserve">
Número de campañas de comunicación que promueven el respeto por los derechos humanos en el Sistema de Transporte Masivo. 
</t>
  </si>
  <si>
    <t xml:space="preserve">Sumatoria de campañas de comunicación que promueven el respeto por los derechos humanos en el Sistema de Transporte Masivo. </t>
  </si>
  <si>
    <t>Recursos Propios</t>
  </si>
  <si>
    <t>Movilidad</t>
  </si>
  <si>
    <t>Empresa de Transporte del Tercer Milenio -Transmilenio S.A.</t>
  </si>
  <si>
    <t>Subgerencia de Atención al Usuario y Comunicaciones</t>
  </si>
  <si>
    <t>Yolima Pérez Ariza Subgerente de atención al usuario y comunicaciones.</t>
  </si>
  <si>
    <t>2203000 Ext 1915</t>
  </si>
  <si>
    <t xml:space="preserve">Jeisson.lucumi@transmilenio.gov.co
</t>
  </si>
  <si>
    <t>Cúltura;Gobierno; Movilidad</t>
  </si>
  <si>
    <t>Secretaría Distrital Cultura Recreación y Deporte; Secretaría Distrital de Gobierno; Secretaría de Movilidad.</t>
  </si>
  <si>
    <t>Jeisson Lucumi
Profesional de Responsabilidad Social</t>
  </si>
  <si>
    <t xml:space="preserve">4.1.4 Estrategia de educación ciudadana en derechos humanos,  paz y reconciliación en Bogotá.
</t>
  </si>
  <si>
    <t xml:space="preserve">Porcentaje de avance de  implementación  de la Estrategia de educación ciudadana en derechos humanos, paz y reconciliación en Bogotá (Por demanda) </t>
  </si>
  <si>
    <t>(Sumatoria de las implementaciones  de la estrategia de de educación ciudadana en derechos humanos, paz y reconciliación en Bogotá  /sumatoria de las implementaciones de la Estrategia de educación ciudadana en derechos humanos,  paz y reconciliación en Bogotá )*100</t>
  </si>
  <si>
    <t>SI</t>
  </si>
  <si>
    <t xml:space="preserve">4.2  Incidencia socio-política de los procesos organizativos de la población rural y campesina de Bogotá. </t>
  </si>
  <si>
    <t>Número de iniciativas ciudadanas de la población rural y campesina acogidas en los  instrumentos de planeación locales y distritales (PDD, Políticas Públicas, POAI, Proyectos de Inversión de los sectores Planeación, Gobierno y Ambiente)
(Por construir)</t>
  </si>
  <si>
    <t>Sumatoria de iniciativas ciudadanas de la población rural y campesina acogidas en los  instrumentos de planeación locales y distritales</t>
  </si>
  <si>
    <t>suma</t>
  </si>
  <si>
    <t>4.2.1  Laboratorios de memoria, paz y reconciliación en la ruralidad de Usme y Sumapaz.</t>
  </si>
  <si>
    <t xml:space="preserve">Avance de los laboratorios de  memoria, paz y reconciliación en la ruralidad de Usme y Sumapaz.
</t>
  </si>
  <si>
    <t xml:space="preserve">(Fases ejecutadas de los laboratorios de  memoria, paz y reconciliación en la ruralidad de Usme y Sumapaz/Fases programadas de los laboratorios de  memoria, paz y reconciliación en la ruralidad de Usme y Sumapaz)*100%
</t>
  </si>
  <si>
    <t>11. Ciudades y comunidades sostenibles</t>
  </si>
  <si>
    <t>11.a</t>
  </si>
  <si>
    <t xml:space="preserve">4.2.2 Fortalecimiento de las organizaciones para la promoción de las iniciativas de construcción de paz desarrolladas por población rural en Bogotá
</t>
  </si>
  <si>
    <t>Número de organizaciones  fortalecidas para la promoción de las iniciativas de construcción de paz desarrolladas por población rural en Bogotá</t>
  </si>
  <si>
    <t>Sumatoria del Número de organizaciones  fortalecidas para la promoción de las iniciativas de construcción de paz desarrolladas por población rural en Bogotá</t>
  </si>
  <si>
    <t>Diálogo Social</t>
  </si>
  <si>
    <t>Gestión Pública;</t>
  </si>
  <si>
    <t xml:space="preserve">Secretaría General; </t>
  </si>
  <si>
    <t xml:space="preserve">Alta Consejería para la Paz; </t>
  </si>
  <si>
    <t xml:space="preserve">4.3. Aumento de las garantías para el goce efectivo de los derechos de las víctimas del conflicto armado residentes en Bogotá.  </t>
  </si>
  <si>
    <t xml:space="preserve">Tasa de revictimización de víctimas localizadas en Bogotá
</t>
  </si>
  <si>
    <t>(Número de víctimas que han sufrido nuevos hechos victimizantes / Número de víctimas localizadas en Bogotá)*100</t>
  </si>
  <si>
    <t xml:space="preserve">4.3.1 Documentos de análisis cuantitativo sobre la medición de los indicadores relacionados con el Goce Efectivo de Derechos de las víctimas residentes en Bogotá, emitidos
</t>
  </si>
  <si>
    <t>Número de documentos publicados sobre la medición de los indicadores del Goce Efectivo de Derechos de las víctimas.</t>
  </si>
  <si>
    <t xml:space="preserve">Sumatoria de documentos publicados sobre la medición de los indicadores del Goce Efectivo de Derechos de las víctimas.
 </t>
  </si>
  <si>
    <t>4.3.2 Acciones realizadas en torno a los Derechos Humanos, con los integrantes de las Mesas de Participación Efectiva de Victimas (MPEFV), que contribuyan a la construcción de procesos y escenarios organizativos para la reconciliación en su territorio local</t>
  </si>
  <si>
    <t>Número de acciones realizadas con enfoque de Derechos Humanos por parte de las mesas de participación local</t>
  </si>
  <si>
    <t>Sumatoria del número de acciones realizadas por las mesas de participación local con enfoque de Derechos Humanos</t>
  </si>
  <si>
    <t xml:space="preserve">4.3.3 Documentos de análisis cualitativo sobre los retos para la construcción de paz y reconciliación en Bogotá, y la coyuntura distrital en materia de víctimas, paz y reconciliación, emitidos
</t>
  </si>
  <si>
    <t xml:space="preserve"> Número de documentos de análisis cualitativo sobre los retos para la construcción de paz y reconciliación en Bogotá, y la coyuntura distrital en materia de víctimas, paz y reconciliación.
</t>
  </si>
  <si>
    <t xml:space="preserve"> Sumatoria de documentos de análisis cualitativo sobre los retos para la construcción de paz y reconciliación en Bogotá, y la coyuntura distrital en materia de víctimas, paz y reconciliación.
</t>
  </si>
  <si>
    <t>Gobierno; Educación</t>
  </si>
  <si>
    <t xml:space="preserve">Secretaría de Gobierno; </t>
  </si>
  <si>
    <t>4.4. Mejoramiento de las condiciones de reconciliación en Bogotá</t>
  </si>
  <si>
    <t>Índice de condiciones para la reconciliación (Por construir)</t>
  </si>
  <si>
    <t xml:space="preserve"> IRi = Confianza + Democracia + Derechos de las víctimas + Territorio</t>
  </si>
  <si>
    <t xml:space="preserve">Publicación (Línea base)  </t>
  </si>
  <si>
    <t xml:space="preserve">más 0.01  punto </t>
  </si>
  <si>
    <t xml:space="preserve">más 0.02 puntos </t>
  </si>
  <si>
    <t xml:space="preserve">4.4.1 Acciones diseñadas y realizadas por Centro de Memoria, Paz y Reconciliación para el Fortalecimiento de la línea de encuentros entre improbables
</t>
  </si>
  <si>
    <t xml:space="preserve">Número de acciones diseñadas y realizadas por Centro de Memoria, Paz y Reconciliación para el Fortalecimiento de la línea de encuentros entre improbables </t>
  </si>
  <si>
    <t>Sumatoria de acciones diseñadas y realizadas para el fortalecimiento de la línea de encuentros entre improbables del Centro de Memoria, Paz y Reconciliación</t>
  </si>
  <si>
    <t xml:space="preserve">4.4.2. Conmemoraciones realizadas para la reconciliación, la memoria y la construcción de paz, que involucren el aprovechamiento del espacio público y el fortalecimiento de la cultura ciudadana. 
</t>
  </si>
  <si>
    <t xml:space="preserve">Número de  Conmemoraciones realizadas para la reconciliación, la memoria y la construcción de paz, que involucren el aprovechamiento del espacio público y el fortalecimiento de la cultura ciudadana. </t>
  </si>
  <si>
    <t xml:space="preserve">Sumatoria de Conmemoraciones realizadas para la reconciliación, la memoria y la construcción de paz, que involucren el aprovechamiento del espacio público y el fortalecimiento de la cultura ciudadana. </t>
  </si>
  <si>
    <t>4.4.3 Exposiciones artísticas y culturales realizadas en el Centro de Memoria, Paz y Reconciliación, sobre el impacto del conflicto armado en Bogotá</t>
  </si>
  <si>
    <t>Número de exposiciones artísticas y culturales realizadas en el Centro de Memoria, Paz y Reconciliación, sobre el impacto del conflicto armado en Bogotá</t>
  </si>
  <si>
    <t xml:space="preserve">
Sumatoria de exposiciones artísticas y culturales realizadas en el Centro de Memoria, Paz y Reconciliación, sobre el impacto del conflicto armado en Bogotá</t>
  </si>
  <si>
    <t xml:space="preserve">4.4.4   Documentos de análisis cuantitativo sobre las cifras asociadas a los aspectos demográficos de las víctimas del conflicto armado residentes en Bogotá, emitidos.
</t>
  </si>
  <si>
    <t>Número de documentos cuantitativos de análisis de cifras y aspectos demográficos sobre las víctimas del conflicto armado residentes en Bogotá</t>
  </si>
  <si>
    <t>Sumatoria de documentos cuantitativos de análisis de cifras y aspectos demográficos sobre las víctimas del conflicto armado residentes en Bogotá</t>
  </si>
  <si>
    <t>17.18</t>
  </si>
  <si>
    <t xml:space="preserve">4.5 Inclusión social en Bogotá D.C. de las personas que hicieron parte de los grupos armados ilegales. </t>
  </si>
  <si>
    <t>Porcentaje de personas que aceptan desmovilizados en su vecindario</t>
  </si>
  <si>
    <t>(Total de población que aceptaría a una persona desmovilizada en su barrio / Total de población encuestada)*100</t>
  </si>
  <si>
    <t xml:space="preserve">4.5.1 Instructivo implementado para la atención de personas que hicieron parte de los grupos armados ilegales en el marco de la ruta distrital de prevención y protección de los derechos a la vida, seguridad e integridad personal
</t>
  </si>
  <si>
    <t>Porcentaje de avance en la implementación del instructivo de atención para desmovilizados y personas en proceso de reintegración  en el marco de la ruta distrital de prevención y protección de los derechos a la vida, seguridad e integridad personal</t>
  </si>
  <si>
    <t>(Sumatoria de las fases ejecutadas para la implementación de del instructivo de atención para desmovilizados y personas en proceso de reintegración  en el marco de la ruta distrital de prevención y protección de los derechos a la vida, seguridad e integridad personal/sumatoria de las fases programadas para la implementación del instructivo de atención para desmovilizados y personas en proceso de reintegración  en el marco de la ruta distrital de prevención y protección de los derechos a la vida, seguridad e integridad personal)*100</t>
  </si>
  <si>
    <t xml:space="preserve">10. Reducción de las desigualdades </t>
  </si>
  <si>
    <t>Ana María Gonzales Borrero</t>
  </si>
  <si>
    <t xml:space="preserve">4.5.2 Pactos de convivencia  entre  las personas que hicieron parte de los grupos armados ilegales y víctimas del conflicto armado .
</t>
  </si>
  <si>
    <t xml:space="preserve">Número de Pactos de convivencia  entre excombatientes y víctimas del conflicto armado .
</t>
  </si>
  <si>
    <t xml:space="preserve">Sumatoria de Pactos de convivencia  entre excombatientes y víctimas del conflicto armado .
</t>
  </si>
  <si>
    <t>5. Promover la igualdad y la no discriminación en el ejercicio de los derechos de las personas en Bogotá D.C., a través de acciones de promoción, prevención, protección y seguimiento para el fortalecimiento de los enfoques de derechos humanos, de género, poblacional, diferencial y territorial en el marco del Sistema Distrital de Derechos Humanos.</t>
  </si>
  <si>
    <t xml:space="preserve">5.1 Disminución de violencias a través de transformaciones culturales en imaginarios, estereotipos y prácticas discriminatorias hacia los grupos históricamente discriminados. 
</t>
  </si>
  <si>
    <t xml:space="preserve">Percepción ciudadana sobre discriminación </t>
  </si>
  <si>
    <t>(Total de personas que responden afirmativamente a la pregunta "¿alguna vez se ha sentido discriminado o discriminada en Bogotá?" / Total de la población encuestada)*100 (Encuesta Bienal de Cultura)</t>
  </si>
  <si>
    <t xml:space="preserve">Poblacional </t>
  </si>
  <si>
    <t xml:space="preserve">5.1.1 Programa de formación de ciudadanos en la construcción de ciudad y ciudadanía
</t>
  </si>
  <si>
    <t>Número de personas formadas en cultura ciudadana y construcción de ciudad y ciudadanía</t>
  </si>
  <si>
    <t>Sumatoria del número de personas formadas en cultura ciudadana y construcción de ciudad y ciudadanía</t>
  </si>
  <si>
    <t>Instituto de Desarrollo Urbano - IDU</t>
  </si>
  <si>
    <t>Oficina de Atención al Ciudadano</t>
  </si>
  <si>
    <t>Lucy Molano</t>
  </si>
  <si>
    <t>(0571) 3386660 Ext. 1306</t>
  </si>
  <si>
    <t>lucy.molano@idu.gov.co</t>
  </si>
  <si>
    <t>Movilidad; Gobierno; Mujer</t>
  </si>
  <si>
    <t>Transmilenio S.A., Metro de BogotáS.A., Terminal de Transporte. Secretaría Distrital de Gobierno; Secretaría Distrital de la Mujer.</t>
  </si>
  <si>
    <t xml:space="preserve">5.1.2 Estrategia de articulación de rutas de atención y servicios a poblaciones diferenciales en el marco del Sistema Distrital de Derechos Humanos. 
</t>
  </si>
  <si>
    <t xml:space="preserve">Porcentaje de avance en la implementación de la estrategia de articulación de rutas de atención a poblaciones diferenciales en el marco del Sistema de Información de Derechos Humanos  </t>
  </si>
  <si>
    <t>(Sumatoria de fases ejecutadas en la implementación de la estrategia de articulación de rutas de atención a poblaciones diferenciales a través del Sistema de Información de Derechos Humanos/ Sumatoria de fases programadas en la implementación de la estrategia de articulación de rutas de atención a poblaciones diferenciales a través del Sistema de Información de Derechos Humanos)*100</t>
  </si>
  <si>
    <t xml:space="preserve">Dirección de Derechos Humanos </t>
  </si>
  <si>
    <t>Gestión Pública; Movilidad, Desarrollo Económico, Industria y Turismo; Ambiente; Seguridad, Convivencia y Justicia; Salud;  Mujer; Cultura ,Recreación y Deporte; Hacienda; Jurídica; Integración Social, Educación, Hábitat</t>
  </si>
  <si>
    <t xml:space="preserve"> Instituto Distrital para la Protección de la Niñez y de la Juventud - IDIPRON</t>
  </si>
  <si>
    <t xml:space="preserve">5.1.3 Atenciones socio jurídicas a las mujeres víctimas de violencias 
</t>
  </si>
  <si>
    <t xml:space="preserve">Número de atenciones socio jurídicas a mujeres víctimas de violencias a través de operadores de Fiscalía y Casas de justicia </t>
  </si>
  <si>
    <t xml:space="preserve">Sumatoria de atenciones socio jurídica a mujeres víctimas de violencias  a través de operadores de Fiscalía y Casas de justicia </t>
  </si>
  <si>
    <t>5. Igualdad de género</t>
  </si>
  <si>
    <t>Subsecretaria de Fortalecimiento de Capacidades y Oportunidades</t>
  </si>
  <si>
    <t>María Fernanda Ariza</t>
  </si>
  <si>
    <t>3169001 Ext1045</t>
  </si>
  <si>
    <t>mariza@sdmujer.gov.co</t>
  </si>
  <si>
    <t xml:space="preserve">5.1.4 Planes locales de seguridad para mujeres en cinco localidades priorizadas que incorporan acciones de identificación de riesgo  y prevención de presunto feminicidio
</t>
  </si>
  <si>
    <t>Número de planes locales de seguridad para mujeres en cinco localidades priorizadas que incorporan acciones de identificación de riesgo  y prevención de presunto feminicidio</t>
  </si>
  <si>
    <t>Sumatoria de los planes locales de seguridad para mujeres en cinco localidades priorizadas que incorporan acciones de identificación de riesgo  y prevención de presunto feminicidio</t>
  </si>
  <si>
    <t>Dirección de Eliminación de violencias contra las mujeres y acceso a la justicia</t>
  </si>
  <si>
    <t>Mónica Alexandra Barrios</t>
  </si>
  <si>
    <t>3169001 Ext1007</t>
  </si>
  <si>
    <t>mbarrios@sdmujer.gov.co</t>
  </si>
  <si>
    <t xml:space="preserve">5.1.5 Protocolo para orientar y acompañar a las entidades en la identificación de factores culturales que limitan el ejercicio los derechos económicos, sociales, culturales y ambientales, así como en el diseño, implementación y seguimiento de estrategias de cultura ciudadana para su transformación. </t>
  </si>
  <si>
    <t>Porcentaje de avance en la implementación del protocolo para orientar y acompañar a las entidades en la identificación de factores culturales que impiden el ejercicio de los derechos los derechos económicos, sociales, culturales y ambientales</t>
  </si>
  <si>
    <t>(Sumatoria de fases ejecutadas para la implementación del protocolo para orientar y acompañar a las entidades en la identificación de factores culturales que impiden el ejercicio de los derechos los derechos económicos, sociales, culturales y ambientales/ Sumatoria de fases programadas para la implementación del protocolo para orientar y acompañar a las entidades en la identificación de factores culturales que impiden el ejercicio de los derechos los derechos económicos, sociales, culturales y ambientales)*100</t>
  </si>
  <si>
    <t>Secretaría de Gobierno</t>
  </si>
  <si>
    <t xml:space="preserve">5.1.6 Instituciones educativas acompañadas en el fortalecimiento de sus planes institucionales de convivencia escolar.
</t>
  </si>
  <si>
    <t>Porcentaje de instituciones educativas acompañadas en el fortalecimiento de los planes institucionales de convivencia escolar</t>
  </si>
  <si>
    <t>(Sumatoria de instituciones educativas acompañadas en el fortalecimiento de sus planes institucionales de convivencia escolar /Número total de instituciones educativas oficiales)*100</t>
  </si>
  <si>
    <t>5.1.7 Formación en el marco de la Guía de atención a mujeres victimas de violencia a efectivos de la policía metropolitana de Bogotá de cinco estaciones.</t>
  </si>
  <si>
    <t>Porcentaje de efectivos de la policía metropolitana de cinco estaciones de Bogotá formados  en el marco de la Guía de atención a mujeres víctimas de violencias.</t>
  </si>
  <si>
    <t xml:space="preserve">
(Número de efectivos de la policía metropolitana  de Bogotá de cinco estaciones formados  en el marco de la Guía de atención a mujeres víctimas de violencias/Total de Número de efectivos de la policía metropolitana  de Bogotá de las cinco estaciones)*100</t>
  </si>
  <si>
    <t>5.2</t>
  </si>
  <si>
    <t xml:space="preserve">5.1.8  Informes sobre la implementación del Modelo del Fenómeno de Habitabilidad en Calle en los servicios que presta la Secretaría de Integración Social para  los ciudadanos habitantes de calle </t>
  </si>
  <si>
    <t xml:space="preserve">
Número de informes de la implementación del Modelo del Fenómeno de Habitabilidad en Calle en los servicios de la Secretaría Distrital de Integración Social </t>
  </si>
  <si>
    <t xml:space="preserve">
Sumatoria del Número de informes de la implementación del Modelo del Fenómeno de Habitabilidad en Calle en los servicios de la Secretaría Distrital de Integración Social  </t>
  </si>
  <si>
    <t>1. Fin de la Pobreza</t>
  </si>
  <si>
    <t xml:space="preserve">Integración Social </t>
  </si>
  <si>
    <t xml:space="preserve">Secretaría Distrital de Integración Social </t>
  </si>
  <si>
    <t>Subdirección para la Adultez</t>
  </si>
  <si>
    <t>Ruth Estrada</t>
  </si>
  <si>
    <t>312 4102908</t>
  </si>
  <si>
    <t>restradab@unal.edu.co</t>
  </si>
  <si>
    <t>ICBF Regional Bogotá; Cultura, Recreación y Deporte; Mujeres; Integración Social; Salud</t>
  </si>
  <si>
    <t>ICBF Regional Bogotá; Secretaria Distrital de Cultura, Recreación y Deporte; Secretaría Distrital de la Mujer; IDIPRÓN, IDRD, IDARTES, Secretaría Distrital de Integración Social(SDIS) y Secretaría de Salud</t>
  </si>
  <si>
    <t>ICBF Regional Bogotá: Grupo de Protección
 Secretaria Distrital de Cultura, Recreación y Deporte: Dirección de Asuntos Locales y Participación/Equipo Políticas Públicas Poblacionales/Subsecretaria de Gobernanza
 Secretaría Distrital de la Mujer: Dirección de Enfoque Diferencial
IDIPRON: Oficina de Planeación
 IDRD: Subdirección Técnica de Recreación y Deporte
 IDARTES: Subdirección de Artes
Secretaría Distrital de Integración Social(SDIS): Subdirecciones para la infancia, Juventud, Vejez, Familia y de asuntos LGBT 
Secretaría de Salud: Subdirección para la gestión y evaluación de Políticas</t>
  </si>
  <si>
    <t xml:space="preserve">ICBF Regional Bogotá:  Blanca Cecilia Valenzuela Solano
 Secretaria Distrital de Cultura, Recreación y Deporte: Yenny Carolina Orjuela
 Secretaría Distrital de la Mujer: Yenny Marcela Salazar Barreto
IDIPRÓN: Kattia Pinzón
 IDRD: José Joaquín Sáenz Moreno
 IDARTES: David Camilo Castiblanco
Secretaría Distrital de Integración Social(SDIS): Rosario Fandiño(Infancia); Diego Felipe Ariza Arias(Juventud); Andrea Torres(Vejez); Jorge Gutiérrez Rodríguez(Familias); Alis Adriana González (Asuntos LGBT)
Secretaría de Salud: Olga Vargas
</t>
  </si>
  <si>
    <t>ICBF Regional Bogotá: 315 2146251
 Secretaria Distrital de Cultura, Recreación y Deporte: 300 8338079
 Secretaría Distrital de la Mujer: 320 3285629
IDIPRÓN: 311 2380029
 IDRD: 6605400 ext. 5000
 IDARTES: 316 3322118
Secretaría Distrital de Integración Social(SDIS): 310 3436948(Infancia); 312 4177334(Juventud); 320 8270154(Vejez); 318 3504885 (Familias); 311 5203366 (Asuntos LGBT)
Secretaría de Salud: 312 5630728</t>
  </si>
  <si>
    <t>ICBF Regional Bogotá: Blanca.Valenzuela@icbf.gov.co
 Secretaria Distrital de Cultura, Recreación y Deporte: yenny.orjuela@scrd.gov.co
 Secretaría Distrital de la Mujer: ysalazar@sdmujer.gov.co ; macasaba@hotmail.com
IDIPRÓN: kattiap@idipron.gov.co
 IDRD: josej.saenz@idrd.gov.co
 IDARTES: david.castiblanco@idartes.gov.co
Secretaría Distrital de Integración Social(SDIS): mfandino@sdis.gov.co (Infancia); dariza@sdis.gov.co(Juventud); ytorresg@sdis.gov.co(Vejez);  jgutierrezr@sdis.gov.co(Familias);  apgonzalez@sdis.gov.co (Asuntos LGBT)
Secretaría de Salud: o2vargas@saludcapital.gov.co</t>
  </si>
  <si>
    <t>5.2  Aumento de la participación social y política de mujeres, personas mayores, personas de los sectores LGBTI,  población con discapacidad, pueblo Rrom, Palenquero, Raizal y Afro</t>
  </si>
  <si>
    <t xml:space="preserve">5.2.1 Programa de formación en el derecho a la participación y representación con equidad a mujeres campesinas del Distrito Capital 
</t>
  </si>
  <si>
    <t xml:space="preserve">Porcentaje de avance en la implementación del programa de formación en el derecho a la participación y representación con equidad a mujeres campesinas del Distrito Capital 
</t>
  </si>
  <si>
    <t>(Programa de formación en el derecho a la participación y representación con equidad a mujeres campesinas del Distrito Capital implementado/ Programa de formación en el derecho a la participación y representación con equidad a mujeres campesinas del Distrito Capital programado)*100</t>
  </si>
  <si>
    <t xml:space="preserve">100%
</t>
  </si>
  <si>
    <t>Dirección de Enfoque Diferencial</t>
  </si>
  <si>
    <t>Rose Cily Hernández Gil</t>
  </si>
  <si>
    <t>3169001 Ext1019</t>
  </si>
  <si>
    <t>rhernandez@sdmujr.gov.co</t>
  </si>
  <si>
    <t>5.2.2 Programa de formación en participación y liderazgo social y político dirigido a las poblaciones representadas por los Consejos Consultivos Poblacionales Distritales señalados en el Decreto 455 de 2018.</t>
  </si>
  <si>
    <t>Número de programas de formación en participación y liderazgo social y político dirigido a las poblaciones representadas por los Consejos Consultivos Poblacionales Distritales señalados en el Decreto 455 de 2018.</t>
  </si>
  <si>
    <t>Sumatoria del número de  programas de formación en participación y liderazgo social y político dirigido a las poblaciones representadas por los Consejos Consultivos Poblacionales Distritales señalados en el Decreto 455 de 2018.</t>
  </si>
  <si>
    <t>Ana Marian Gonzalés Borrero</t>
  </si>
  <si>
    <t>5.3 Garantía del derecho a la ciudad para personas mayores y personas con discapacidad</t>
  </si>
  <si>
    <t>Índice de accesibilidad para la ciudad de Bogotá D.C</t>
  </si>
  <si>
    <t>x=μ+Λf+u (1) 
 [Donde: • f es un vector (mx1) de variables latentes o factores no observados.• Λ es una matriz (pxm) de constantes desconocidas (m &lt; p). Esta matriz se denomina matriz de carga y contiene los coeficientes por los cuales los factores describirían los datos originales x.• U es un vector (px1) de perturbaciones no observadas.] (por construir)</t>
  </si>
  <si>
    <t>más 0.01 puntos</t>
  </si>
  <si>
    <t>más 0.16 puntos</t>
  </si>
  <si>
    <t xml:space="preserve">5.3.1 Obras de infraestructura distrital que cumplan la normatividad sobre la accesibilidad universal de personas mayores o con discapacidad. 
</t>
  </si>
  <si>
    <t xml:space="preserve">Porcentaje de avance en obras de infraestructura distrital que cumplan la normatividad sobre la accesibilidad universal de personas mayores o con discapacidad. </t>
  </si>
  <si>
    <t>(Sumatoria del número de obras ejecutadas de infraestructura que incluyen diseños de accesibilidad universal / Sumatoria del número de obras programadas de infraestructura que incluyen diseños de accesibilidad universal)*100</t>
  </si>
  <si>
    <t>11.2</t>
  </si>
  <si>
    <t>Oficina Asesora de Planeación</t>
  </si>
  <si>
    <t>Isauro Cabrera Vega</t>
  </si>
  <si>
    <t>(0571) 3386660 Ext. 1600</t>
  </si>
  <si>
    <t>isauro.cabrera@idu.gov.co</t>
  </si>
  <si>
    <t xml:space="preserve">5.3.2 Formación dirigida a funcionarios y contratistas del IDU sobre el goce del derecho a la ciudad de la población con discapacidad y las personas mayores en el espacio público. 
</t>
  </si>
  <si>
    <t xml:space="preserve">
Número de funcionarios y contratistas del IDU formados sobre el goce del derecho a la ciudad de la población con discapacidad y las personas mayores en el espacio público.  </t>
  </si>
  <si>
    <t xml:space="preserve">Sumatoria de funcionarios y contratistas del IDU formados sobre el goce del derecho a la ciudad de la población con discapacidad y las personas mayores en el espacio público. </t>
  </si>
  <si>
    <t>11.b</t>
  </si>
  <si>
    <t xml:space="preserve">5.3.3 Actividades para el cuidado de las vías con el fin de garantizar el derecho a la ciudad de las personas mayores y las personas con discapacidad con las partes interesadas de la UAERMV -Unidad Administrativa Especial de rehabilitación y mantenimiento vial. (Usuarios, beneficiarios, ciudadanos, proveedores y cliente interno) 
</t>
  </si>
  <si>
    <t>Número de actividades para el cuidado de las vías con el fin de garantizar el derecho a la ciudad de las personas mayores y las personas con discapacidad con las partes interesadas de la UAERMV -Unidad Administrativa Especial de rehabilitación y mantenimiento vial. (Usuarios, beneficiarios, ciudadanos, proveedores y cliente interno)</t>
  </si>
  <si>
    <t>Sumatoria del número de actividades para el cuidado de las vías con el fin de garantizar el derecho a la ciudad de las personas mayores y las personas con discapacidad con las partes interesadas de la UAERMV -Unidad Administrativa Especial de rehabilitación y mantenimiento vial. (Usuarios, beneficiarios, ciudadanos, proveedores y cliente interno)</t>
  </si>
  <si>
    <t>Unidad Administrativa Especial de Rehabilitación y Mantenimiento Vial.</t>
  </si>
  <si>
    <t>Gerencia Ambiental, Social y de Atención al Usuario</t>
  </si>
  <si>
    <t>Martha Patricia Aguilar Copete</t>
  </si>
  <si>
    <t>3779555 Ext. 1027</t>
  </si>
  <si>
    <t>martha.aguilar@umv.gov.co</t>
  </si>
  <si>
    <t>5.4 Mayor reconocimiento de las necesidades e intereses de la población  rural y campesina de Bogotá</t>
  </si>
  <si>
    <t xml:space="preserve">Distribución de hogares según percepción de vida actual con respecto al de hace 5 años área rural. </t>
  </si>
  <si>
    <t>(Cantidad de Hogares, según localidad rural, que por percepción del jefe(a) o conyugue sobre el nivel de vida actual respecto al de hace cinco años, según localidad (centro poblacional y rural disperso), responde que ha mejorado/Total de hogares rurales que respondieron encuesta )*100</t>
  </si>
  <si>
    <t xml:space="preserve">5.4.1 Batería de Indicadores de goce efectivo de derechos humanos para los habitantes de la ruralidad del Distrito Capital
</t>
  </si>
  <si>
    <t>Porcentaje de avance de la construcción de la batería de indicadores  de goce efectivo de derechos humanos para los habitantes de la ruralidad del Distrito Capital</t>
  </si>
  <si>
    <t>(Sumatoria de las fases implementadas para la construcción de la batería de indicadores  de goce efectivo de derechos humanos para los habitantes de la ruralidad del Distrito Capital / Sumatoria de las fases programadas para la construcción de la batería de indicadores  de garantía de derechos humanos para los habitantes de la ruralidad del Distrito Capital )*100</t>
  </si>
  <si>
    <t xml:space="preserve">Secretaría Distrital de Gobierno </t>
  </si>
  <si>
    <t xml:space="preserve">Planeación </t>
  </si>
  <si>
    <t xml:space="preserve">Secretaría Distrital de Planeación </t>
  </si>
  <si>
    <t xml:space="preserve">Dirección de Ambiente y Ruralidad </t>
  </si>
  <si>
    <t xml:space="preserve">Orlando Alfonso López Quintero </t>
  </si>
  <si>
    <t>olopez@sdp.gov.co</t>
  </si>
  <si>
    <t>5.5  Aumento en el porcentaje de personas en condicion de vulnerabilidad que ingresan en la ruta de empleo de la SDDE.</t>
  </si>
  <si>
    <t>Porcentaje de personas en condiciones de vulnerabildiad que ingresan en las rutas de empleo de la Secretaría Distrital de Desarrollo Económico.</t>
  </si>
  <si>
    <t>(sumatoria de las personas que ingresan en las rutas de empleo / la sumatoria de personas atendidas) * 100</t>
  </si>
  <si>
    <t>5.5.1 Rutas de empleo diferenciales para mujeres, personas con discapacidad, cuidadores y cuidadoras, personas mayores, grupos étnicos.</t>
  </si>
  <si>
    <t xml:space="preserve">Número de rutas de empleo diferenciales para mujeres, personas con discapacidad, cuidadores y cuidadoras, personas mayores y grupos étnicos.
</t>
  </si>
  <si>
    <t xml:space="preserve">Sumatoria de rutas implementadas de empleo diferenciales para mujeres, personas con discapacidad, cuidadores y cuidadoras, personas mayores, grupos étnicos.
</t>
  </si>
  <si>
    <t>Diferencial</t>
  </si>
  <si>
    <t>Subdirección de Empleo y Formación</t>
  </si>
  <si>
    <t>5.6  Reducción del consumo de sustancias psicoactivas especialmente de niños, niñas y adolescentes, jóvenes</t>
  </si>
  <si>
    <t>Porcentaje de niños, niñas, adolescentes y jóvenes que identifican la existencia de consumo de  Sustancias Psicoactivas en sus instituciones educativas oficiales del distrito.</t>
  </si>
  <si>
    <t>(Sumatoria de niños, niñas, adolescentes y jóvenes que identifican el consumo de Sustancias Psicoactivas en sus instituciones educativas oficiales del distrito/ Sumatoria del total de niños, niñas, adolescentes y jóvenes que responden la encuesta de clima escolar en instituciones educativas oficiales del distrito) *100</t>
  </si>
  <si>
    <t>5.6.1 Programa de formación a veedores de la ruta integral de atención en salud  (prevención del consumo de SPA) dirigida a organizaciones juveniles del Distrito y jóvenes del Sistema Distrital de responsabilidad penal para adolescentes.</t>
  </si>
  <si>
    <t>Porcentaje de avance en la implementación del programa de formación a veedores de la ruta integral de atención en salud  (prevención del consumo de SPA) dirigida a organizaciones juveniles del Distrito y jóvenes del Sistema Distrital de responsabilidad penal para adolescentes.</t>
  </si>
  <si>
    <t>(Sumatoria de fases ejecutadas de la implementación del programa de formación  a veedores de la ruta la ruta integral de atención en salud  (prevención del consumo de SPA)  dirigida a organizaciones juveniles del Distrito y jóvenes del Sistema Distrital de responsabilidad penal para adolescentes../ Sumatoria de fases programadas  para la implementación del programa de formación  a veedores de la ruta integral de atención en salud  (prevención del consumo de SPA)  dirigida a organizaciones juveniles del Distrito y jóvenes del Sistema Distrital de responsabilidad penal para adolescentes.)*100</t>
  </si>
  <si>
    <t>Juan Alvarado Solano</t>
  </si>
  <si>
    <t>jalvarados@saludcapital.gov.co</t>
  </si>
  <si>
    <t>5.6.2 Jóvenes de organizaciones juveniles del Distrito y jóvenes del Sistema Distrital de Responsabilidad Penal para Adolescentes atendidos en el programa de formación a veedores de la ruta integral de atención en salud  (prevención del consumo de SPA)</t>
  </si>
  <si>
    <t>Número de jóvenes de organizaciones juveniles del Distrito y jóvenes del Sistema Distrital de responsabilidad penal para adolescentes atendidos en el programa de formación a veedores de la ruta integral de atención en salud  (prevención del consumo de SPA)</t>
  </si>
  <si>
    <t>Sumatoria de  jóvenes de organizaciones juveniles del Distrito y jóvenes del Sistema Distrital de responsabilidad penal para adolescentes atendidos en el programa de formación a veedores de la ruta integral de atención en salud  (prevención del consumo de SPA)</t>
  </si>
  <si>
    <t>5.6  Reducción del consumo de sustancias psicoactivas especialmente de niños, niñas, adolescentes y jóvenes</t>
  </si>
  <si>
    <t xml:space="preserve">5.6.3 Formación por demanda en enfoques de derechos humanos y diferencial a servidores públicos del Distrito encargados de la atención de casos de consumo de sustancias psicoactivas en  niños, niñas, adolescentes y jóvenes 
</t>
  </si>
  <si>
    <t xml:space="preserve">Porcentaje de servidores públicos del Distrito formados por demanda en enfoque de derechos humanos y diferencial encargados de la atención de casos de consumo de SPA en niños, niñas, adolescentes y jóvenes </t>
  </si>
  <si>
    <t>(Sumatoria de servidores públicos del Distrito formados por demanda en enfoque de derechos humanos y diferencial  encargados de la atención de casos de consumo de SPA en niños, niñas, adolescentes y jóvenes /Total de servidores públicos del Distrito que demandan la formación en enfoque de derechos humanos y diferencial  encargados de la atención de casos de consumo de SPA en niños, niñas, adolescentes y jóvenes)*100</t>
  </si>
  <si>
    <t xml:space="preserve"> 5.6.4   Programa de prevención del consumo de sustancias psicoactivas  en niñas, niños y adolescentes de colegios oficiales 
</t>
  </si>
  <si>
    <t>Número de niñas, niños, adolescentes y jóvenes de colegios oficiales beneficiados con el programa de prevención del consumo de SPA</t>
  </si>
  <si>
    <t>Sumatoria de niñas, niños y adolescentes de colegios oficiales beneficiados con el programa de prevención del consumo de SPA</t>
  </si>
  <si>
    <t xml:space="preserve">5.7 Aplicación del enfoque de derechos humanos en los  bienes y servicios de la Administración Distrital </t>
  </si>
  <si>
    <t>Porcentaje de bienes y servicios de la Administración Distrital con aplicación del enfoque de Derechos Humanos 
(por construir)</t>
  </si>
  <si>
    <t>(Sumatoria de bienes y servicios con aplicación del enfoque de Derechos Humanos de la Administración Distrital / Sumatoria de bienes y servicios existentes de la Administración Distrital  )*100</t>
  </si>
  <si>
    <t>más 0.15
puntos</t>
  </si>
  <si>
    <t xml:space="preserve">5.7.1 Sensibilizaciones en Derechos Humanos y enfoque diferencial a las Entidades sin Ánimo de Lucro, domiciliadas en el D.C.. (A demanda)
</t>
  </si>
  <si>
    <t xml:space="preserve">Número de sensibilizaciones en derechos humanos y enfoque diferencial de las Entidades Sin Ánimo de Lucro, domiciliadas en Bogotá. D.C.  </t>
  </si>
  <si>
    <t xml:space="preserve">Sumatoria de sensibilizaciones realizadas en derechos humanos y enfoque diferencial a las entidades sin ánimo de lucro, domiciliadas en Bogotá. D.C.  </t>
  </si>
  <si>
    <t>1</t>
  </si>
  <si>
    <t>Gestión Jurídica</t>
  </si>
  <si>
    <t>Secretaría Jurídica Distrital</t>
  </si>
  <si>
    <t xml:space="preserve">Dirección Distrital de Inspección, Vigilancia y Control de Personas </t>
  </si>
  <si>
    <t>Andrea Robayo</t>
  </si>
  <si>
    <t xml:space="preserve">arobayo@secretariajuridica.gov.co </t>
  </si>
  <si>
    <t>Porcentaje de bienes y servicios con aplicación del enfoque de Derechos Humanos de la Administración Distrital
(por construir)</t>
  </si>
  <si>
    <t xml:space="preserve">5.7.2   Asistencia técnica a las entidades para incorporar los enfoques de derechos humanos, de género y diferencial en los servicios de atención a mujeres con discapacidad y habitantes de calle. </t>
  </si>
  <si>
    <t>Porcentaje de entidades del distrito asistidas que prestan los servicios de atención a mujeres con discapacidad y habitantes de calle para incorporar enfoques de derechos humanos, de género y diferencial</t>
  </si>
  <si>
    <t>(Número de entidades del distrito asistidas que prestan los servicios de atención a mujeres con discapacidad y habitantes de calle para incorporar enfoques de derechos humanos, de género y diferencial/Total de las entidades de distrito que prestan los servicios de atención a mujeres con discapacidad y habitantes de calle para incorporar enfoques de derechos humanos, de género y diferencial)*100</t>
  </si>
  <si>
    <t xml:space="preserve">Dirección de Enfoque Diferencial
Dirección de Política Pública
</t>
  </si>
  <si>
    <t xml:space="preserve">Rose Cily Hernández Gil
Ana Paola Tinoco
</t>
  </si>
  <si>
    <t>rhernandez@sdmujr.gov.co
atinoco@sdmujr.gov.co</t>
  </si>
  <si>
    <t xml:space="preserve">5.7.3 Lineamientos para la efectiva aplicación del enfoque diferencial y de derechos humanos en la entrega de bienes y servicios en Bogotá
</t>
  </si>
  <si>
    <t>Número de documentos de lineamientos para la efectiva aplicación del enfoque diferencial y de derechos humanos en la entrega de bienes y servicios para grupos étnicos en Bogotá</t>
  </si>
  <si>
    <t>Sumatoria del número de documentos de lineamientos para la efectiva aplicación del enfoque diferencial y de derechos humanos en la entrega de bienes y servicios para grupos étnicos en Bogotá</t>
  </si>
  <si>
    <t>Todos</t>
  </si>
  <si>
    <t>5.7.4 Orientación jurídica dirigidas al Cuerpo de Abogados del Distrito Capital en implementación del enfoque de Derechos Humanos y diferencial</t>
  </si>
  <si>
    <t>Número de orientaciones jurídicas para el cuerpo de abogados del Distrito Capital con enfoque de derechos humanos y diferencial</t>
  </si>
  <si>
    <t xml:space="preserve">Sumatoria de orientaciones jurídicas para el cuerpo de abogados del Distrito Capital con enfoque de derechos humanos y diferencial </t>
  </si>
  <si>
    <t>Proyecto inversión </t>
  </si>
  <si>
    <t>Dirección Distrital de Política e Informática Jurídica</t>
  </si>
  <si>
    <t>Alexandra Navarro Erazo</t>
  </si>
  <si>
    <t xml:space="preserve">3813000 ext. 1783 </t>
  </si>
  <si>
    <t xml:space="preserve">manavarro@secretariajuridica.gov.co </t>
  </si>
  <si>
    <t>Secretaría Distrital de Gobierno </t>
  </si>
  <si>
    <t>5.7.5 Estrategia de intermediación de la Secretaría Distrital de Gobierno con organizaciones de inspiración religiosa para la atención humanitaria de población migrante en Bogotá</t>
  </si>
  <si>
    <t>Porcentaje de avance en la implementación del Componente de atención humanitaria a migrantes en el marco de la plataforma interreligiosa para la acción social y comunitaria de las comunidades religiosas (PIRPAS)</t>
  </si>
  <si>
    <t>(Sumatoria de las fases ejecutadas para la implementación del Componente de atención humanitaria a migrantes en el marco de la plataforma interreligiosa para la acción social y comunitaria de las comunidades religiosas (PIRPAS)/sumatoria de fases programadas para implementación del Componente de atención humanitaria a migrantes en el marco de la plataforma interreligiosa para la acción social y comunitaria de las comunidades religiosas -PIRPAS)*100</t>
  </si>
  <si>
    <t>Subdirección de Libertad Religiosa y de Conciencia</t>
  </si>
  <si>
    <t>Andrés Felipe Arbeláez Vargas</t>
  </si>
  <si>
    <t>3387000 ext. 5356</t>
  </si>
  <si>
    <t>andres.arbelaez@gobiernobogota.gov.co</t>
  </si>
  <si>
    <t>5.8 Monitoreo y seguimiento a la situación de derechos humanos de las personas que habitan o transitan Bogotá.</t>
  </si>
  <si>
    <t>Índice de Goce Efectivo de Derechos Humanos en Bogotá 
(por construir)</t>
  </si>
  <si>
    <t xml:space="preserve">
Subíndice de goce efectivo de derechos civiles y políticos + Subíndice de goce efectivo de derechos económicos, sociales, culturales y ambientales + subíndice de goce efectiva de derechos de acceso a la justicia + subíndice del goce efectivo de derechos para la construcción de  la paz + subíndice de goce efectivo de derechos para la igualdad y la no discriminación. (Por Construir)</t>
  </si>
  <si>
    <t xml:space="preserve">SI </t>
  </si>
  <si>
    <t>más 0.13
puntos</t>
  </si>
  <si>
    <t xml:space="preserve">5.8.1 Sistema Distrital de Información de Derechos Humanos sobre la situación de los derechos humanos de las personas que habitan o transitan Bogotá, con aplicación de los enfoques de derechos humanos, diferencial, de género, poblacional, ambiental y territorial.
</t>
  </si>
  <si>
    <t xml:space="preserve">Porcentaje de avance del funcionamiento del Sistema Distrital de Información de Derechos Humanos sobre los derechos humanos de las personas que habitan o transitan Bogotá, con aplicación de los enfoques de derechos humanos, diferencial, de género, poblacional, ambiental y territorial.
</t>
  </si>
  <si>
    <t>(Sumatoria de fases ejecutadas del funcionamiento del Sistema Distrital de Información de Derechos Humanos sobre los derechos humanos de las personas que habitan o transitan Bogotá, con aplicación de los enfoques de derechos humanos, diferencial, de género, poblacional, ambiental y territorial/Sumatoria de fases programadas del funcionamiento del Sistema Distrital de Información de Derechos Humanos sobre los derechos humanos de las personas que habitan o transitan Bogotá, con aplicación de los enfoques de derechos humanos, diferencial, de género, poblacional, ambiental y territorial)* 100</t>
  </si>
  <si>
    <t>Metas anuales de 
producto</t>
  </si>
  <si>
    <t>Política Pública de Derechos Humanos</t>
  </si>
  <si>
    <t>Documento CONPES Distrital No: 05 de 2019</t>
  </si>
  <si>
    <t>Fecha de aprobación:</t>
  </si>
  <si>
    <t>Fecha de actualización:</t>
  </si>
  <si>
    <t>Fecha de corte de seguimiento:</t>
  </si>
  <si>
    <t>Sector líder:</t>
  </si>
  <si>
    <t>Entidad líder:</t>
  </si>
  <si>
    <t>Sector corresponsable 1:</t>
  </si>
  <si>
    <t>GestiónPública</t>
  </si>
  <si>
    <t>Entidad 1:</t>
  </si>
  <si>
    <t>Dpto. Admitivo. del Servicio Civil Distrital DASCD</t>
  </si>
  <si>
    <t>Sector corresponsable 2:</t>
  </si>
  <si>
    <t>Entidad 2:</t>
  </si>
  <si>
    <t>Sector corresponsable 3:</t>
  </si>
  <si>
    <t>Entidad 3:</t>
  </si>
  <si>
    <t>Objetivo General de la Política Pública: Garantizar el Goce efectivo de los derechos humanos de las personas que habitan o transitan Bogotá, a través de la articulación interinstitucional y ciudadana en el marco del Sistema Distrital de Derechos Humanos</t>
  </si>
  <si>
    <t>Costos estimados y Recursos disponibles</t>
  </si>
  <si>
    <t>Resultado esperado Ajustado</t>
  </si>
  <si>
    <t>Importancia relativa  del resultado
(%)</t>
  </si>
  <si>
    <t>Código Meta
PDD</t>
  </si>
  <si>
    <t>Metas anuales de resultado</t>
  </si>
  <si>
    <t>Importancia relativa del producto
(%)</t>
  </si>
  <si>
    <t>Producto esperado Ajustado</t>
  </si>
  <si>
    <t>Costo Estimado</t>
  </si>
  <si>
    <t>Código Proyecto de Invesión</t>
  </si>
  <si>
    <t>Recurso disponible</t>
  </si>
  <si>
    <t>Fuente de Financiacioón</t>
  </si>
  <si>
    <t>Codigo Proyecto de Inversión</t>
  </si>
  <si>
    <t>1.1 Reducción de la violencia interpersonal en Bogotá</t>
  </si>
  <si>
    <t>(fases ejecutadas para la implementación del Plan Distrital de Prevención y Protección/fases programadas para  la implementación del Plan Distrital de Prevención y Protección)* 100</t>
  </si>
  <si>
    <t xml:space="preserve"> Paz, Justicia e Instituciones Sólidas</t>
  </si>
  <si>
    <t>Reducir significativamente todas las formas de violencia y las correspondientes tasas de mortalidad en todo el mundo</t>
  </si>
  <si>
    <t>Jonnatha Ivonne González Rodríguez</t>
  </si>
  <si>
    <t>ivonne.gonzalez@gobiernobogota.gov.co</t>
  </si>
  <si>
    <t>Seguridad Convivencia y Justicia;Alta Consejería para los Derechos de las Victimas, la Paz y la Reconciliación.</t>
  </si>
  <si>
    <t>Carolina Sánchez Bohórquez;Vladimir rodriguez valencia</t>
  </si>
  <si>
    <t>3779595 Ext. 1173;3813000
Ext: 2600</t>
  </si>
  <si>
    <t>carolina.sanchez@scj.gov.co;cvrodriguezv@alcaldiabogota.gov.co</t>
  </si>
  <si>
    <t>Paz, Justicia e Instituciones Sólidas</t>
  </si>
  <si>
    <t>Poner fin al maltrato, la explotación, la trata y todas las formas de violencia y tortura contra los niños</t>
  </si>
  <si>
    <t>Secretaría Distrital de la Mujer; Secretaría Distrital de Seguridad, Convivencia y Justicia; Policía Metropolitana de Bogotá; Instituto Distrital de Turismo</t>
  </si>
  <si>
    <t>Dirección de Derechos y Diseño de Políticas Públicas;Subsecretaria de  Seguridad y convivencia;Ponal Oficina de Derechos Humanos Mebog ;direccion general</t>
  </si>
  <si>
    <t>Clara lopez Garcia;Carolina Sánchez Bohórquez;Coronel Sandra Mora;Diana Carolina Sanchez</t>
  </si>
  <si>
    <t>3169001 Ext 1038;3779595 Ext. 1173;5159111;2170711</t>
  </si>
  <si>
    <t>clopez@sdmujer.gov.co;carolina.sanchez@scj.gov.co;mebog.derho@policia.gov.co;diana.sancheze@idt.gov.co</t>
  </si>
  <si>
    <t>Dirección de Relaciones con el Sector Educativo Privado;Dirección de Participación Social y Transectorialidad;Dirección de Desarrollo Empresarial;Direccion de Derechos y Diseño de Politicas;Subsecretaria de  Seguridad y convivencia;Dirección de Cultura Ciudadana;Subsecretaria de la gestion de movilidad</t>
  </si>
  <si>
    <t>Rocío Jazmín Olarte Tapia;Julián Alfonso Orjuela Benavides;Ximena Rodríguez Benavides;Clara Lopez Garcia;Carolina Sanchez Bohorquez;Henry Samuel Murrain Knudson;Jonny Leonardo Vásquez Escobar</t>
  </si>
  <si>
    <t xml:space="preserve">324 1000 Ext 2120;3017932069;3693777  ext. 240;3169000 Ext 1038;3779595 Ext 1173;327 48 50 Ext. 548;3649400 </t>
  </si>
  <si>
    <t>rolarte@educacionbogota.gov.co;JAOrjuela@saludcapital.gov.co;xrodriguez@desarrolloeconomico.gov.co;clopez@sdmujer.gov.co;carolina.sanchez@scj.gov.co;henry.murrain@scrd.gov.co</t>
  </si>
  <si>
    <t xml:space="preserve">1.1.4 Estrategia de sensibilización de personas en territorios de alta complejidad para la prevención de riñas que puedan terminar en lesiones personales y homicidios.
</t>
  </si>
  <si>
    <t>Fortalecer las instituciones nacionales pertinentes, incluso mediante la cooperación internacional, para crear a todos los niveles, particularmente en los países en desarrollo, la capacidad de prevenir la violencia y combatir el terrorismo y la delincuencia</t>
  </si>
  <si>
    <t xml:space="preserve">Alejandro Londoño </t>
  </si>
  <si>
    <t>alejandro.londoño@scj.gov.co</t>
  </si>
  <si>
    <t>1.2.2  Instituciones educativas que implementan estrategias en materia de entornos  escolares protectores y confiables.</t>
  </si>
  <si>
    <t>1.1.5  Instituciones educativas que implementan estrategias en materia de entornos  escolares protectores y confiables.</t>
  </si>
  <si>
    <t>Número de instituciones educativas que implementan iniciativas de mejoramiento de sus entornos escolares en términos de protección y confianza.</t>
  </si>
  <si>
    <t>Sumatoria de instituciones educativas que implementan iniciativas de mejoramiento de sus entornos escolares en términos de protección y confianza.</t>
  </si>
  <si>
    <t>Educacion de Calidad</t>
  </si>
  <si>
    <t>resultados de aprendizaje pertinentes y efectivos.</t>
  </si>
  <si>
    <t>Rocío Jazmín Olarte Tapia</t>
  </si>
  <si>
    <t>324 1000 Ext 2120</t>
  </si>
  <si>
    <t>rolarte@educacionbogota.gov.co</t>
  </si>
  <si>
    <t xml:space="preserve">1.1.6 Estrategia de sensibilización a personas en zonas  priorizadas por la SDSCJ,  para la prevención de  riñas, lesiones personales, homicidios. </t>
  </si>
  <si>
    <t>(fases ejecutadas para la implementación de la  estrategia de prevención temprana de violencias y construcción de paz/  fases programadas para la implementación de la  estrategia de prevención temprana de violencias y construcción de paz)* 100</t>
  </si>
  <si>
    <t>Vladimir Rodríguez Valencia</t>
  </si>
  <si>
    <t>cvrodriguezv@alcaldiabogota.gov.co</t>
  </si>
  <si>
    <t>1.1.7. Juntas Zonales de Seguridad para la identificación de factores de riesgo situacional y social que afectan a las comunidades de las diferentes UPZ del Distrito.</t>
  </si>
  <si>
    <t xml:space="preserve">Isabela Cristina Ramirez </t>
  </si>
  <si>
    <t>isabela.ramirez@scj.gov.co</t>
  </si>
  <si>
    <t>1.2 Reducción del delito de hurto a personas</t>
  </si>
  <si>
    <t xml:space="preserve">1.2.1 Programa de articulación intersectorial para la vinculación al sector público de jóvenes con un alto grado de vulnerabilidad social y económica.
</t>
  </si>
  <si>
    <t>Trabajo Decente y Crecimiento Económico</t>
  </si>
  <si>
    <t>De aquí a 2020 reducir considerablemente la proporcion de jovenes que no estan empleados y no cursan estudios ni reciben capacitacion</t>
  </si>
  <si>
    <t>Dirección de Cultura Ciudadana ; Dirección de Derechos Humanos; Dirección de Desarrollo Empresarial; Dirección de Derechos y Diseño de Políticas Públicas; jefe oficina asesora de planeación; subsecretaria de planeación socioeconómica; Dirección de Inclusión e Integración de Poblaciones; Oficina de Participación, Educación y Localidades; Subsecretaria de la gestion de movilidad;Subsecretaría de Gestión Financiera; Subsecretaria de  Seguridad y convivencia; Dirección de Participación Social y Transectorialidad</t>
  </si>
  <si>
    <t>Henry Samuel Murrain Knudson; Roberto Andrés Idarraga Franco ; Ximena Rodríguez Benavides; Clara Lopez Garcia; Julio alejandro abril tabares; Isauro Cabrera Vega; Virginia Torres Montoya; alix montes arroyo; Jonny Leonardo Vásquez Escobar; Jorge Enrique Cordoba Currea; Alejandra Tarazona; Julián Alfonso Orjuela Benavides;</t>
  </si>
  <si>
    <t xml:space="preserve">327 48 50 Ext. 548; 3387000 ext. 5310; 3693777 ext. 240; 3169001 Ext 1038; 3385958; 3358000 ; 3241000 Ext 2209; 3778881 Ext 8881; 3649400; 3581600; 3779595 Ext. 1172; 3017932069; </t>
  </si>
  <si>
    <t xml:space="preserve">henry.murrain@scrd.gov.co; andres.idarraga@gobiernobogota.gov.co; xrodriguez@desarrolloeconomico.gov.co; clopez@sdmujer.gov.co;jabrilt@shd.gov.co;icabrera@sdp.gov.co; vtorres@educacionbogota.gov.co; alix.montes@ambientebogota.gov.co; henry.murrain@scrd.gov.co; jorge.cordoba@habitatbogota.gov.co; alejandra.tarazona@scj.gov.co; JAOrjuela@saludcapital.gov.co;
</t>
  </si>
  <si>
    <t>1.3 Aumento de la participación de los diferentes actores sociales en los escenarios de incidencia distrital</t>
  </si>
  <si>
    <t>Porcentaje de mujeres y de hombres que afirma conocer y participar en al menos un espacio de participación ciudadana.</t>
  </si>
  <si>
    <t>%HMPiL=(NPiL/Ni)*100
(%HMPiL= porcentaje de mujeres y de hombres que afirman conocer y participar en al menos un espacio de participación ciudadana.
NP= número de personas que afirman conocer y participar en al menos un espacio de participación ciudadana.
N= total de personas
i: Sexo
l: localidad)</t>
  </si>
  <si>
    <t>69.9%</t>
  </si>
  <si>
    <t>70.2%</t>
  </si>
  <si>
    <t>70.5%</t>
  </si>
  <si>
    <t>70.8%</t>
  </si>
  <si>
    <t>71.1%</t>
  </si>
  <si>
    <t>71.4%</t>
  </si>
  <si>
    <t>71.7%</t>
  </si>
  <si>
    <t>72.0%</t>
  </si>
  <si>
    <t xml:space="preserve">1.3.1 Actualización del protocolo de movilizaciones sociales para la superación de formas de estigmatización de organizaciones sociales. </t>
  </si>
  <si>
    <t xml:space="preserve">Porcentaje de avance en las fases para la actualización del documento del protocolo actualizado de movilizaciones sociales para la superación de formas de estigmatización de organizaciones sociales </t>
  </si>
  <si>
    <t>(Sumatoria de las fases para la actualización del protocolo de movilizaciones sociales para la superación de formas de estigmatización de organizaciones sociales/sumatoria de las fases programadas para la actualización del protocolo)*100</t>
  </si>
  <si>
    <t>Ricardo Ruge</t>
  </si>
  <si>
    <t>ricardo.ruge@gobiernobogota.gov.co</t>
  </si>
  <si>
    <t>Mayor Héctor Millán</t>
  </si>
  <si>
    <t xml:space="preserve">1.3.2 Caracterizaciones de los actores sociales que trabajan en pro de los Derechos Humanos, Diálogo y Convivencia en Bogotá. </t>
  </si>
  <si>
    <t xml:space="preserve">Número de fichas de caracterizaciones de los actores sociales que trabajan en pro de los Derechos Humanos, Diálogo y Convivencia en Bogotá </t>
  </si>
  <si>
    <t>Sumatoria de caracterizaciones de los actores sociales que trabajan en pro de los Derechos Humanos, Diálogo y Convivencia en Bogotá realizadas</t>
  </si>
  <si>
    <t>Luis Fernando Rincón</t>
  </si>
  <si>
    <t xml:space="preserve"> 2417900/30 Ext 1128</t>
  </si>
  <si>
    <t>lrincon@participacionbogota.gov.co</t>
  </si>
  <si>
    <t>1.3.3 Estrategia de fortalecimiento y vinculación de actores sociales a la Red Distrital de Derechos Humanos, Dialogo y Convivencia.</t>
  </si>
  <si>
    <t>(Sumatoria de actores sociales vinculados a la Red Distrital de Derechos Humanos, Diálogo y Convivencia/Sumatoria de actores sociales que demandan ser vinculados a la Red Distrital de Derechos Humanos, Diálogo y Convivencia.)*100</t>
  </si>
  <si>
    <t>1.5.4 Observatorio Distrital de Conflictividad, Diálogo Social y Gobernabilidad</t>
  </si>
  <si>
    <t>1.3.4 Observatorio Distrital de Conflictividad, Diálogo Social y Gobernabilidad</t>
  </si>
  <si>
    <t>Porcentaje de avance de la implementación de un Observatorio Distrital de Conflictividad, Diálogo Social y Gobernabilidad</t>
  </si>
  <si>
    <t>(Fases ejecutadas para la implementación de un Observatorio Distrital de Conflictividad, Diálogo Social y Gobernabilidad/ fases programadas para la implementación de un Observatorio Distrital de Conflictividad, Diálogo Social y Gobernabilidad)*100</t>
  </si>
  <si>
    <t>1.3.5 Proyectos e iniciativas sociales de la participación ciudadana y acciones organizativas en los territorios rurales.</t>
  </si>
  <si>
    <t>Número de proyectos e iniciativas sociales de la participación ciudadana y acciones organizativas en los territorios rurales.</t>
  </si>
  <si>
    <t>10.2. De aquí a 2030 potenciar y promover la inclusion social economica y politica de todas las personas independientemente de su edad, sexo, discapacidad, raza, etnia, origen, religion o situacion economica u otra condicion</t>
  </si>
  <si>
    <t>1.4 Aumento de los colectivos y redes de comunicación comunitaria que acceden a recursos financieros para cualificar su gestión</t>
  </si>
  <si>
    <t xml:space="preserve">1.4.1  Concurso Distrital de Medios Comunitarios para el Fortalecimiento de la Cultura de Derechos Humanos, Diálogo y Convivencia. </t>
  </si>
  <si>
    <t xml:space="preserve">1.4.2 Caracterizaciones de los medios comunitarios en Bogotá. </t>
  </si>
  <si>
    <t>Ana María Almario</t>
  </si>
  <si>
    <t>aalmario@participacionbogota.gov.co</t>
  </si>
  <si>
    <t>2.1.1 Documento de lineamientos para la inclusión del enfoque de derechos humanos, diferencial y de género para la Secretaría Distrital de Salud, las Entidades Administradoras de Planes de Beneficio (EAPB) y su red de prestadores de servicios de salud que cuentan con afiliados en la ciudad de Bogotá.</t>
  </si>
  <si>
    <t>Documento de transversalización del enfoque de derechos humanos, diferencial y de género en el sector salud</t>
  </si>
  <si>
    <t>(etapas ejecutadas para la elaboración del documento de transversalización del enfoque de derechos humanos y diferencial para el Sector salud en Bogotá/Etapas programadas para la elaboración del documento) *100</t>
  </si>
  <si>
    <t xml:space="preserve">Salud y Bienestar </t>
  </si>
  <si>
    <t>Lograr la cobertura sanitaria universal, en particular la protección contra los riesgos financieros, el acceso a servicios de salud esenciales de calidad y el acceso a medicamentos y vacunas seguros, eficaces, asequibles y de calidad para todos</t>
  </si>
  <si>
    <t>Maria Fernanda Torres Penagos</t>
  </si>
  <si>
    <t>mftorres@saludcapital.gov.co</t>
  </si>
  <si>
    <t>Gobierno;mujer</t>
  </si>
  <si>
    <t xml:space="preserve">Secretaría Distrital de Gobierno;Secretaria Distrital de la Mujer
</t>
  </si>
  <si>
    <t>Dirección de Derechos Humanos; directora de enfoque diferencial</t>
  </si>
  <si>
    <t>natalia acevedo guerrero</t>
  </si>
  <si>
    <t>3387000 Ext 5310; 3169001</t>
  </si>
  <si>
    <t>andres.idarraga@gobiernobogota.gov.co;nacevedo@sdmujer.gov.co</t>
  </si>
  <si>
    <t>2.1.2 Personas formadas en enfoque de derechos humanos, diferencial y de género para el Sector Salud</t>
  </si>
  <si>
    <t>Número de personas formadas en enfoque de derechos humanos, diferencial y de género para el Sector Salud</t>
  </si>
  <si>
    <t>Sumatoria de personas formadas en enfoque de derechos humanos, diferencial y de género para el Sector Salud</t>
  </si>
  <si>
    <t xml:space="preserve"> Salud y Bienestar </t>
  </si>
  <si>
    <t>andres.idarraga@gobiernobogota.gov.co</t>
  </si>
  <si>
    <t>2.1.3 Documento con identificación de barreras para el acceso y calidad en los servicios de salud para las mujeres.</t>
  </si>
  <si>
    <t>Porcentaje de avance en la elaboración del Documento de identificación de barreras para el acceso y calidad en los servicios de salud para las mujeres.</t>
  </si>
  <si>
    <t>(fases ejecutadas de la elaboración del documento con identificación de barreras para el acceso y calidad en los servicios de salud para las mujeres / fases programadas para la elaboración del documento de identificación de barreras para el acceso y calidad en los servicios de salud para las mujeres) *100</t>
  </si>
  <si>
    <t xml:space="preserve">Dirección de Derechos y Diseño de Política
</t>
  </si>
  <si>
    <t>Clara López García</t>
  </si>
  <si>
    <t>clopez@sdmujer.gov.co</t>
  </si>
  <si>
    <t>Julián Alfonso Orjuela Benavides</t>
  </si>
  <si>
    <t>JAOrjuela@saludcapital.gov.co</t>
  </si>
  <si>
    <t>2.1.4. Jornadas informativas sobre el derecho a la salud plena para las mujeres que permitan el reconocimiento de barreras en el acceso al servicio de salud con enfoque de género</t>
  </si>
  <si>
    <t>Número de personas vinculadas a las Jornadas informativas sobre el derecho a la salud plena para las mujeres que permitan el reconocimiento de barreras en el acceso al servicio de salud con enfoque de género.</t>
  </si>
  <si>
    <t>Sumatoria de personas vinculadas a las Jornadas informativas sobre el derecho a la salud plena para las mujeres que permitan el reconocimiento de barreras en el acceso al servicio de salud con enfoque de género.</t>
  </si>
  <si>
    <t>Dirección de Derechos y Diseño de Políticas Públicas</t>
  </si>
  <si>
    <t>Clara Lopez Garcia</t>
  </si>
  <si>
    <t>2.2 Incremento en el número de jóvenes que ingresan a la Educación Superior apoyados por el Distrito</t>
  </si>
  <si>
    <t xml:space="preserve"> Número de jóvenes bachilleres da la ciudad que acceden a la educación superior con el apoyo del Distrito</t>
  </si>
  <si>
    <t>Sumatoria de jóvenes bachilleres de la ciudad que acceden a la educación superior con el apoyo del Distrito</t>
  </si>
  <si>
    <t>2.2.1 Estrategias de Acceso a educación superior que incluyen en sus procesos de selección enfoque de derechos humanos, de género, territorial y/o poblacional.</t>
  </si>
  <si>
    <t xml:space="preserve">Número de convocatorias de acceso a educación superior que incluyen criterios de enfoque de derechos humanos, de género, territorial y/o poblacional en su proceso de selección </t>
  </si>
  <si>
    <t>Sumatoria de convocatorias de acceso a educación superior que incluyen criterios de enfoque de derechos humanos, de género, territorial y/o poblacional en su proceso de selección.</t>
  </si>
  <si>
    <t>4.3. De aquí a 2030, asegurar el acceso igualitario de todos los hombres y las mujeres a una formación técnica, profesional y superior de calidad, incluida la enseñanza universitaria</t>
  </si>
  <si>
    <t>Nelson Daniel Alvarez Ospina</t>
  </si>
  <si>
    <t>324 1000 Ext 4341</t>
  </si>
  <si>
    <t>ndalvarez@educacionbogota.gov.co</t>
  </si>
  <si>
    <t>Agencia Distrital para la  Educación Superior, la Ciencia y la Tecnología</t>
  </si>
  <si>
    <t>No aplica</t>
  </si>
  <si>
    <t xml:space="preserve">2.3.1 Programas de formación a docentes y directivos docentes en relación a derechos humanos, enfoque diferencial y género. </t>
  </si>
  <si>
    <t>Número de programas de formación a docentes y directivos docentes en  temas de derechos humanos, enfoque poblacional-diferencial y género</t>
  </si>
  <si>
    <t>2.3.2 Instituciones Educativas Oficiales rurales y urbanas del Distrito Capital que implementan prácticas pedagógicas con enfoque de derechos humanos, de género y/o diferencial.</t>
  </si>
  <si>
    <t>Número de Instituciones Educativas Oficiales rurales y urbanas que implementan prácticas pedagógicas con enfoque de derechos humanos, de género y/o diferencial.</t>
  </si>
  <si>
    <t>Sumatoria de Instituciones Educativas Oficiales rurales y urbanas que implementan prácticas pedagógicas con enfoque de derechos humanos, de género y/o diferencial.</t>
  </si>
  <si>
    <t>4.1. De aquí a 2030, asegurar que todas las niñas y todos los niños terminen la enseñanza primaria y secundaria, que ha de ser gratuita, equitativa y de calidad y producir resultados de aprendizaje pertinentes y efectivos</t>
  </si>
  <si>
    <t>Virginia Torres Montoya</t>
  </si>
  <si>
    <t>3241000 Ext 2209</t>
  </si>
  <si>
    <t>vtorres@educacionbogota.gov.co</t>
  </si>
  <si>
    <t>Olga Leon Rodriguez</t>
  </si>
  <si>
    <t>orodriguezl@educacionbogota.gov.co</t>
  </si>
  <si>
    <t> De aquí a 2030, lograr el empleo pleno y productivo y el trabajo decente para todas las mujeres y los hombres, incluidos los jóvenes y las personas con discapacidad, así como la igualdad de remuneración por trabajo de igual valor</t>
  </si>
  <si>
    <t>Ximena Rodríguez Benavides</t>
  </si>
  <si>
    <t>xrodriguez@desarrolloeconomico.gov.co</t>
  </si>
  <si>
    <t xml:space="preserve">Número de instrumentos de política laboral activa dirigido a poblaciones con mayor dificultad para acceder a oportunidades de generacion de empleo e ingresos
</t>
  </si>
  <si>
    <t xml:space="preserve">Avance de las fases ejecutadas del programa para la desconcentración de los servicios de la Agencia Pública de Empleo (APE) en las localidades.
</t>
  </si>
  <si>
    <t xml:space="preserve">(fases ejecutadas para la implementación del programa de  desconcentración de los servicios de la APE en las localidades /  fases programadas para la implementación del programa de desconcentración de los servicios de la APE en las localidades)*100
</t>
  </si>
  <si>
    <t xml:space="preserve"> Trabajo Decente y Crecimiento Económico</t>
  </si>
  <si>
    <t>(Sumatoria de Hogares en condiciones de déficit de vivienda/Sumatoria de hogares total)*100</t>
  </si>
  <si>
    <t>Porcentaje de avance en la implementación de la estrategia para acceder a la información sobre instrumentos de financiación distritales, con enfoque de Derechos Humanos</t>
  </si>
  <si>
    <t>(fases implementadas de la estrategia para acceder a la información sobre instrumentos de financiación distritales, con enfoque de Derechos Humanos/ fases programadas de la estrategia para acceder a la información sobre instrumentos de financiación distritales, con enfoque de Derechos Humanos)*100</t>
  </si>
  <si>
    <t xml:space="preserve"> Ciudades y Comunidades Sostenibles</t>
  </si>
  <si>
    <t>De aquí a 2030 asegurar el acceso de todas las personas a vivienda y servicios basicos adecuados, seguros y asequibles y mejorar los barrios marginales</t>
  </si>
  <si>
    <t>Inversion</t>
  </si>
  <si>
    <t>Subdirectora de Recursos Publicos</t>
  </si>
  <si>
    <t>Monica Beatriz Piñeros Ojeda</t>
  </si>
  <si>
    <t>monica.pineros@habitatbogota.gov.co</t>
  </si>
  <si>
    <t>2.6.2 Intervenciones de Mejoramiento de vivienda en modalidad de habitabilidad realizadas que incluyen enfoque de Derechos Humanos</t>
  </si>
  <si>
    <t>Número de intervenciones de mejoramiento de vivienda en modalidad de habitabilidad  realizadas que incluyen enfoque de Derechos Humanos.</t>
  </si>
  <si>
    <t>Sumatoria del Número de  intervenciones de mejoramiento de vivienda en modalidad de habitabilidad realizadas que incluyen enfoque de Derechos Humanos.</t>
  </si>
  <si>
    <t>Subdirectora de Barrios</t>
  </si>
  <si>
    <t>Camila Cortés Daza</t>
  </si>
  <si>
    <t>camila.cortes@habitatbogota.gov.co</t>
  </si>
  <si>
    <t>Porcentaje de personas que lideran o participan en actividades, proyectos o campañas  para el mejoramiento del sector cultura, recreación y deporte</t>
  </si>
  <si>
    <t>(Sumatoria de personas que manifestaron participar o lideran actividades, proyectos o campañas  para el mejoramiento del sector cultura, recreación y deporte/Total de personas encuestadas)*100</t>
  </si>
  <si>
    <t>2.7.1. Protocolo para la inclusión, implementación y seguimiento del enfoque de derechos humanos y culturales en los programas y estrategias de cultura, recreación y deporte</t>
  </si>
  <si>
    <t>Porcentaje de avance en el diseño del Protocolo para la incorporación del enfoque de derechos humanos y culturales en los programas y estrategias del sector  cultura, recreación y deporte.</t>
  </si>
  <si>
    <t xml:space="preserve">Reducción de las desigualdades </t>
  </si>
  <si>
    <t>Henry Samuel Murrain Knudson</t>
  </si>
  <si>
    <t>henry.murrain@scrd.gov.co</t>
  </si>
  <si>
    <t>Subdirectora de las Artes; Dirección General; Dirección General; subdirector de protección e intervención del patrimonio; Dirección Corporativa y de Talento Humano;Gerente;</t>
  </si>
  <si>
    <t>Liliana Angulo; Blanca Inés Duran Hernández; Adriana padilla leal; maría Claudia Vargas ; Cornelia Nisperuza Florez; Ana Maria Ruiz</t>
  </si>
  <si>
    <t>379 5750; 660 5400; 4 32 04 10; 355 08 00 ext. 2000 – 2001; 2883466; 4578300</t>
  </si>
  <si>
    <t>Liliana.angulo@Idartes.gov.co;blanca.duran@idrd.gov.co; fundalzate@fuga.gov.co; maria.vargas@idpc.gov.co; cnisperuza@ofb.gov.co; gerencia@canalcapital.gov.co</t>
  </si>
  <si>
    <t>Porcentaje de personas que lidera o participa en actividades, proyectos o campañas  para el mejoramiento del sector cultura, recreación y deporte</t>
  </si>
  <si>
    <t>Porcentaje de avance en el diseño e implementación del Índice de Derechos Culturales</t>
  </si>
  <si>
    <t>(Acciones ejecutadas para el diseño y acompañamiento a la implementación del índice / Acciones programadas)*100</t>
  </si>
  <si>
    <t>2.8 Aumentar las personas que realizan prácticas de separación de residuos en sus hogares</t>
  </si>
  <si>
    <t>Porcentaje de personas que realizan la separación de residuos en sus hogares</t>
  </si>
  <si>
    <t>(Sumatoria de personas que manifestaron separar los residuos que se generan en su casa/ Total de personas encuestadas) *100</t>
  </si>
  <si>
    <t>Producción y Consumo Responsables</t>
  </si>
  <si>
    <t>De aquí a 2030 reducir considerablemente la generacion de desechos mediante actividades de prevencion, reduccion, reciclado y reutilizacion</t>
  </si>
  <si>
    <t>$1.669 primer semestre del 2020 
$2.671 segundo semestre 2020 
Esta meta no hace diferenciación por grupos poblacionales, por tal motivo, desde la SDA se realiza la atención de manera transversal a toda la ciudadania mediante la implementación de un enfoque de derechos y diferencial. Es así que en el desarrollo y cumplimiento de la misma y en su presupuesto general, se incluye la atención a la población objeto de la Política Pública de Derechos Humanos en el D.C. 
El presupuesto programado correspondiente a la meta proyecto: Participación de vincular ciudadanos en acciones de educación ambiental en el año 2020 al 2023 con enfoque de genero y condición población.</t>
  </si>
  <si>
    <t>981
7657</t>
  </si>
  <si>
    <t>alix montes arroyo</t>
  </si>
  <si>
    <t>3778881 Ext 8881</t>
  </si>
  <si>
    <t>2.8.2 Desarrollo de acciones pedagógicas en  las aulas ambientales, en el eje temático de Manejo Integral de Residuos sólidos.</t>
  </si>
  <si>
    <t xml:space="preserve">$1.669 primer semestre del 2020 
$2.671 segundo semestre 2020 
</t>
  </si>
  <si>
    <t>2.9.1 Capacitación a personas en el Distrito capital en temas de separación en la fuente, consumo responsable y reciclaje orientadas a generar  nuevos hábitos para lograr cambios voluntarios de comportamiento frente al manejo de residuos.</t>
  </si>
  <si>
    <t>2.9.1 Sensibilizaciones informales a personas en el Distrito capital en temas de separación en la fuente, consumo responsable y reciclaje orientadas a generar  nuevos hábitos para lograr cambios voluntarios de comportamiento frente al manejo de residuos.</t>
  </si>
  <si>
    <t>Número de Personas capacitadas y/o sensibilizadas</t>
  </si>
  <si>
    <t>Sumatoria de personas capacitadas y/o sensibilizadas</t>
  </si>
  <si>
    <t>Subdireccion de aprovechamiento</t>
  </si>
  <si>
    <t>Alvaro Raul Parra Erazo</t>
  </si>
  <si>
    <t>alvaro.parra@uaesp.gov.co</t>
  </si>
  <si>
    <t>3.1 Aumento de las capacidades institucionales del Sistema Distrital de Justicia.</t>
  </si>
  <si>
    <t xml:space="preserve">(Sumatoria de fases ejecutadas del Sistema de Información Distrital sobre Justicia que cuente con enfoque territorial, diferencial y de género para la medición del acceso a la justicia en Bogotá/ sumatoria de fases programadas para la implementación del Sistema de Información Distrital sobre Justicia que cuente con enfoque territorial, diferencial y de género para la medición del acceso a la justicia en Bogotá.)*100 </t>
  </si>
  <si>
    <t>Garantizar el acceso publico a la informacion y proteger las libertades funadamentales de conformidad con las leyes nacionales y los acuerdos internacionales</t>
  </si>
  <si>
    <t>Direccion de Acceso a la Justicia</t>
  </si>
  <si>
    <t xml:space="preserve">mauricio diaz </t>
  </si>
  <si>
    <t>mauricio.diaz@scj.gov.co</t>
  </si>
  <si>
    <t xml:space="preserve">Porcentaje de avance en la incorporación del enfoque de derechos humanos y los enfoques diferenciales en procesos y procedimientos para el acceso a la justicia. </t>
  </si>
  <si>
    <t>(fases ejecutada para la incorporación del enfoque de derechos humanos y los enfoques diferenciales en procesos y procedimientos para el acceso a la justicia /  fases programadas para la Incorporación del enfoque de derechos humanos y los enfoques diferenciales en procesos y procedimientos para el acceso a la justicia)*100</t>
  </si>
  <si>
    <t>Promover el estado de derecho en los planos nacional e internacional y garantizar la igualdad en el acceso a la justicia para todos</t>
  </si>
  <si>
    <t xml:space="preserve">3.2.1  Formación por demanda  en enfoque de Derechos Humanos y Diferenciales, para el fortalecimiento de buenas prácticas institucionales en el marco del respeto del ejercicio de la autoridad policial y el uso de la fuerza.
</t>
  </si>
  <si>
    <t>Porcentaje de policías formados en enfoque de derechos humanos y diferenciales para el fortalecimiento de buenas prácticas institucionales en el marco del respeto del ejercicio de la autoridad policial y el uso de la fuerza.</t>
  </si>
  <si>
    <t>(Sumatoria del número de Policías formados en enfoque de Derechos Humanos y Diferenciales, para el fortalecimiento de buenas prácticas institucionales en el marco del respeto 
del ejercicio de la autoridad policial y el uso de la fuerza / Sumatoria del número de policías que requieren formación en enfoque de Derechos Humanos y Diferenciales, para 
el fortalecimiento de buenas prácticas institucionales en el marco del respeto del ejercicio de la autoridad policial y el uso de la fuerza) * 100</t>
  </si>
  <si>
    <t>16.3. Promover el estado de derecho en los planos nacional e internacional y garantizar la igualdad en el acceso a la justicia para todos</t>
  </si>
  <si>
    <t>Daniel Rene Camacho Sánchez</t>
  </si>
  <si>
    <t>3387000 ext 5511</t>
  </si>
  <si>
    <t>daniel.camacho@gobiernobogota.gov.co</t>
  </si>
  <si>
    <t>Reducción de las Desigualdades</t>
  </si>
  <si>
    <t>De aquí a 2030 potenciar y promover la inclusion social economica y politica de todas las personas independientemente de su edad, sexo, discapacidad, raza, etnia, origen, religion o situacion economica u otra condicion</t>
  </si>
  <si>
    <t>Iván Torres</t>
  </si>
  <si>
    <t>ivan.torres@scj.gov.co</t>
  </si>
  <si>
    <t>3.4 Mejoramiento de la atención en el marco de los procesos de atención de los programas y estrategias adelantados por la Dirección de Responsabilidad Penal Adolescente</t>
  </si>
  <si>
    <t xml:space="preserve">Porcentaje de satisfacción de las personas vinculadas a los procesos de atención de los programas y estrategias adelantados por la Dirección de Responsabilidad Penal Adolescente </t>
  </si>
  <si>
    <t xml:space="preserve">(Sumatoria de las calificaciones del nivel de satisfacción de instrumentos aplicados a las personas vinculadas a los programas y estrategias de atención de la DRPA en el periodo) / (Número total de instrumentos aplicados) X100 </t>
  </si>
  <si>
    <t>337, 338, 340, 341 y 347</t>
  </si>
  <si>
    <t>3.4.1  Rutas de ingreso a Programas y Estrategias adelantados por la Dirección de Responsabilidad Penal Adolescente en implementación.</t>
  </si>
  <si>
    <t>Número de rutas de ingreso a los Programa y Estrategias adelantados por la Dirección de Responsabilidad Penal Adolescente.</t>
  </si>
  <si>
    <t>Sumatoria de rutas de ingreso a los Programas y Estrategias en implementación.</t>
  </si>
  <si>
    <t xml:space="preserve">4.1.1 Instituciones educativas oficiales acompañadas en el fortalecimiento de la Cátedra de la paz con enfoque de derechos humanos. 
</t>
  </si>
  <si>
    <t>(Número de instituciones educativas oficiales acompañadas en el fortalecimiento de la cátedra de paz con enfoque de DDHH / Número total de instituciones educativas oficiales)*100</t>
  </si>
  <si>
    <t>Educación de Calidad</t>
  </si>
  <si>
    <t>De aquí a 2030, asegurar que todas las niñas y todos los niños terminen la enseñanza primaria y secundaria, que ha de ser gratuita, equitativa y de calidad y producir resultados de aprendizaje pertinentes y efectivos</t>
  </si>
  <si>
    <t>Dirección de Participación y Relaciones Interinstitucionales</t>
  </si>
  <si>
    <t>Edwin Alberto Ussa Cristiano</t>
  </si>
  <si>
    <t>3241000 Ext 2249</t>
  </si>
  <si>
    <t>eussa@educacionbogota.gov.co</t>
  </si>
  <si>
    <t>4.1 Mejoramiento en la convivencia ciudadana a partir de procesos de formación en derechos humanos, cultura de paz y reconciliación en Bogotá</t>
  </si>
  <si>
    <t>Alta Consejería para los Derechos de las Víctimas, la Paz y la Reconciliación; Dirección de Responsabilidad Penal Adolescente</t>
  </si>
  <si>
    <t>Yolima Perez Ariza</t>
  </si>
  <si>
    <t>yolima.perez@transmilenio.gov.co</t>
  </si>
  <si>
    <t xml:space="preserve">Porcentaje de personas formadas en el marco de la Estrategia de educación ciudadana en derechos humanos, paz y reconciliación en Bogotá (Por demanda) </t>
  </si>
  <si>
    <t>(Número de personas formadas (ciudadanos) en el marco de la estrategia de educación ciudadana en derechos humanos, paz y reconciliación en Bogotá / Número de personas (ciudadanos) que solicitaron formación en el marco de la estrategia de educación ciudadana en derechos humanos, paz y reconciliación en Bogotá)*100</t>
  </si>
  <si>
    <t>4.2 Aumento de las acciones participativas para la construcción de paz, memoria y reconciliación en el distrito dentro de la estrategia de promoción de la memoria en la ciudad región</t>
  </si>
  <si>
    <t>Porcentaje de acciones participativas para la construcción de paz, memoria y reconciliación en el distrito dentro de la estrategia de promoción de la memoria, en la ciudad región</t>
  </si>
  <si>
    <t>(Sumatoria de acciones participativas desarrolladas para la construcción de paz, memoria y reconciliación en el distrito dentro de la estrategia de promoción de la memoria en la ciudad región / Número total de acciones participativas programadas para la construcción de paz, memoria y reconciliación en el distrito dentro de la estrategia de promoción de la memoria en la ciudad región programadas en la vigencia)*100</t>
  </si>
  <si>
    <t>Ciudades y comunidades sostenibles</t>
  </si>
  <si>
    <t>Número de organizaciones fortalecidas para la promoción de las iniciativas de construcción de paz desarrolladas por población rural en Bogotá</t>
  </si>
  <si>
    <t>Sumatoria de organizaciones fortalecidas para la promoción de las iniciativas de construcción de paz desarrolladas por población rural en Bogotá</t>
  </si>
  <si>
    <t xml:space="preserve">4.2.3 Acciones diseñadas y realizadas por Centro de Memoria, Paz y Reconciliación para el Fortalecimiento de la línea de encuentros entre improbables
</t>
  </si>
  <si>
    <t>Direccion de Derechos Humanos</t>
  </si>
  <si>
    <t xml:space="preserve">4.2.4 Conmemoraciones realizadas para la reconciliación, la memoria y la construcción de paz, que involucren el aprovechamiento del espacio público y el fortalecimiento de la cultura ciudadana. </t>
  </si>
  <si>
    <t>Número de dispositivos artísticas y culturales realizadas en el Centro de Memoria, Paz y Reconciliación, sobre el impacto del conflicto armado en Bogotá</t>
  </si>
  <si>
    <t>Sumatoria de dispositivos artisticos y culturales realizadas en el Centro de Memoria, Paz y Reconciliación, sobre el impacto del conflicto armado en Bogotá</t>
  </si>
  <si>
    <t xml:space="preserve">4.3 Aumento de las garantías para el goce efectivo de los derechos de las víctimas del conflicto armado residentes en Bogotá.  </t>
  </si>
  <si>
    <t xml:space="preserve">4.4 Inclusión social en Bogotá D.C. de las personas que hicieron parte de los grupos armados ilegales. </t>
  </si>
  <si>
    <t xml:space="preserve">4.5.2. Acciones con enfoque diferencial para fortalecer las capacidades de reconciliación que contribuyan a la construcción de paz y que propicien la convocatoria de víctima de conflicto armado y firmantes del Acuerdo de paz, dentro de la Estrategia de reconciliación para la construcción de paz. </t>
  </si>
  <si>
    <t xml:space="preserve">Número de acciones de fortalecimiento de capacidades con enfoque diferencial dentro de la Estrategia de reconciliación para la construcción de paz, que propicie la convocatoria de víctimas de conflicto armado y firmantes del Acuerdo de Paz
</t>
  </si>
  <si>
    <t xml:space="preserve">Sumatoria de Acciones de fortalecimiento de capacidades con enfoque diferencial dentro de la Estrategia de reconciliación para la construcción de paz, que propicie la convocatoria de víctimas de conflicto armado y firmantes del Acuerdo de Paz
</t>
  </si>
  <si>
    <t>Sumatoria de personas formadas en desarrollo urbano, cultura ciudadana y construcción de ciudad y ciudadanía</t>
  </si>
  <si>
    <t>De aquí a 2030 proporcionar acceso universal a zonas verdes y espacios publicos, seguros, inclusivos y accesibles en particular para las mujeres y los niños las personas de edad y las personas con discapacidad</t>
  </si>
  <si>
    <t>Lucy Molano Rodriguez</t>
  </si>
  <si>
    <t>Subgerencia de Atención al Usuario y Comunicaciones; Dirección de Derechos Humanos; Dirección de Derechos y Diseño de Políticas Públicas</t>
  </si>
  <si>
    <t>Yolima Perez Ariza; Ivonne González; Clara Lopez Garcia</t>
  </si>
  <si>
    <t>2203000 Ext 1915; 3387000 ext. 5311; 3169001 Ext 1038</t>
  </si>
  <si>
    <t>yolima.perez@transmilenio.gov.co; ivonne.gonzalez@gobiernobogota.gov.co; clopez@sdmujer.gov.co</t>
  </si>
  <si>
    <t>(Sumatoria de las fases ejecutadas en la implementación de la estrategia de articulación de rutas de atención a poblaciones diferenciales a través del Sistema de Información de Derechos Humanos/ Sumatoria de las fases programadas en la implementación de la estrategia de articulación de rutas de atención a poblaciones diferenciales a través del Sistema de Información de Derechos Humanos)*100</t>
  </si>
  <si>
    <t xml:space="preserve"> Instituto Distrital para la Protección de la Niñez y de la Juventud - IDIPRON; Secretaría Distrital de Desarrollo Económico</t>
  </si>
  <si>
    <t>IDIPRON: Oficina de Planeación; Dirección de Desarrollo Empresarial</t>
  </si>
  <si>
    <t xml:space="preserve"> Igualdad de género</t>
  </si>
  <si>
    <t>Eliminar todas las formas de violencia contra todas las mujeres y las niñas en los ambitos publico y privado incluidas la trata y la explotacion sexual y otros tipos de explotacion</t>
  </si>
  <si>
    <t>Lisa Cristina Gómez Camargo</t>
  </si>
  <si>
    <t>lcgomez@sdmujer.gov.co</t>
  </si>
  <si>
    <t>5.1.4 Veinte (20) Planes Locales de Seguridad para las Mujeres -PLSM- con
acciones implementadas para la identificación y prevención del riesgo de
feminicidio.</t>
  </si>
  <si>
    <t xml:space="preserve">Número de Planes Locales de Seguridad para las Mujeres -PLSM- con acciones implementadas para la identificación y prevención del riesgo de feminicidio </t>
  </si>
  <si>
    <t xml:space="preserve">Sumatoria de Planes Locales de Seguridad para las Mujeres -PLSM- con acciones implementadas para la identificación y prevención del riesgo de feminicidio </t>
  </si>
  <si>
    <t>Igualdad de género</t>
  </si>
  <si>
    <t>no</t>
  </si>
  <si>
    <t>Dirección de Eliminación de Violencias y acceso a la justicia</t>
  </si>
  <si>
    <t>Alexandra Quintero Benavides</t>
  </si>
  <si>
    <t>aquintero@sdmujer.gov.co</t>
  </si>
  <si>
    <t>5.1.5 Protocolo para la gestión de estrategias de cultura ciudadana para la  transformación cultural en favor  del ejercicio de los derechos económicos, sociales, culturales y ambientales.</t>
  </si>
  <si>
    <t>5.1.3 Protocolo para la gestión de estrategias de cultura ciudadana para la  transformación cultural en favor  del ejercicio de los derechos económicos, sociales, culturales y ambientales.</t>
  </si>
  <si>
    <t xml:space="preserve">5.1.4 Instituciones educativas acompañadas en el fortalecimiento de sus planes institucionales de convivencia escolar.
</t>
  </si>
  <si>
    <t>16. Paz, Justicia e instituciones sólidas</t>
  </si>
  <si>
    <t>16.1. Reducir significativamente todas las formas de violencia y las correspondientes tasas de mortalidad en todo el mundo</t>
  </si>
  <si>
    <t>5.1.7 Formación dirigida a efectivos de la Policía Metropolitana de las veinte localidades de Bogotá en el marco de la guía: El Derecho de las Mujeres a una Vida Libre de Violencias: Herramientas Prácticas para su Reconocimiento y Garantía, o del instrumento que haga sus veces según la normatividad vigente para el derecho señalado</t>
  </si>
  <si>
    <t xml:space="preserve">Número de efectivos de la Policía Metropolitana de las veinte (20) localidades de Bogotá formados en la guía: El Derecho de las Mujeres a una Vida Libre de Violencias: Herramientas Prácticas para su Reconocimiento y Garantía.  </t>
  </si>
  <si>
    <t xml:space="preserve">Sumatoria de efectivos de la Policía Metropolitana de las veinte (20) localidades de Bogotá formados en la guía: El Derecho de las Mujeres a una Vida Libre de Violencias: Herramientas Prácticas para su Reconocimiento y Garantía.  </t>
  </si>
  <si>
    <t xml:space="preserve">5.1.5  Informes sobre la implementación del Modelo del Fenómeno de Habitabilidad en Calle en los servicios que presta la Secretaría de Integración Social para  los ciudadanos habitantes de calle </t>
  </si>
  <si>
    <t xml:space="preserve">Número de informes de la implementación del Modelo del Fenómeno de Habitabilidad en Calle en los servicios de la Secretaría Distrital de Integración Social </t>
  </si>
  <si>
    <t xml:space="preserve">Sumatoria del Número de informes de la implementación del Modelo del Fenómeno de Habitabilidad en Calle en los servicios de la Secretaría Distrital de Integración Social  </t>
  </si>
  <si>
    <t>Fin de la Pobreza</t>
  </si>
  <si>
    <t>De aquí a 2030 reducir al menos a la mitad la proporcion de hombres, mujeres y niños de todas las edades que viven en la pobreza en todas sus dimensiones con arreglo a las definiciones nacionales</t>
  </si>
  <si>
    <t>Daniel Andres Mora Avila</t>
  </si>
  <si>
    <t>3 27 97 97</t>
  </si>
  <si>
    <t>dmoraa@sdis.gov.co</t>
  </si>
  <si>
    <t>Henry Samuel Murrain Knudson; 
Clara Lopez Garcia</t>
  </si>
  <si>
    <t>327 48 50 Ext. 548; 
3169001 Ext 1038</t>
  </si>
  <si>
    <t>henry.murrain@scrd.gov.co; 
clopez@sdmujer.gov.co</t>
  </si>
  <si>
    <t>5.2 Aumento de la participación social y política de mujeres, personas mayores,
personas de los sectores LGBTI, población con discapacidad, pueblo Rrom,
palenquero, raizal, afro, personas campesinas y rurales.</t>
  </si>
  <si>
    <t>5.2 Aumento de la participación social y política de mujeres, personas mayores, personas de los sectores LGBTI, población con discapacidad, pueblo Rrom, palenquero, raizal, afro, personas campesinas y rurales.</t>
  </si>
  <si>
    <t>5.2.1 Procesos de formación en el derecho a la participación y representación con equidad dirigidos a mujeres campesinas y rurales del Distrito Capital.</t>
  </si>
  <si>
    <t>Número de mujeres campesinas y rurales vinculadas a los procesos de formación en el derecho a la participación y representación con equidad</t>
  </si>
  <si>
    <t>Sumatoria de mujeres campesinas y rurales vinculadas a los procesos de formación en el derecho a la participación y representación con equidad</t>
  </si>
  <si>
    <r>
      <t>Género</t>
    </r>
    <r>
      <rPr>
        <sz val="11"/>
        <color rgb="FFFF0000"/>
        <rFont val="Calibri"/>
        <family val="2"/>
        <scheme val="minor"/>
      </rPr>
      <t xml:space="preserve"> </t>
    </r>
  </si>
  <si>
    <t xml:space="preserve">Directora de Territorializacion de Derechos y Participacion </t>
  </si>
  <si>
    <t>Rosa Patricia Chapparo Niño</t>
  </si>
  <si>
    <t>rchaparro@sdmujer.gov.co</t>
  </si>
  <si>
    <t>Porcentaje de personas formadas en el marco del programa en participación y liderazgo social y político dirigido a las poblaciones representadas por los Consejos Consultivos Poblacionales Distritales señalados en el Decreto 455 de 2018.</t>
  </si>
  <si>
    <t>(Número de personas formadas en participación y liderazgo social y político, de a las poblaciones representadas por los Consejos Consultivos Poblacionales Distritales señalados en el Decreto 455 de 2018 / Número de personas, que solicitaron proceso de formación en participación y liderazgo social y político, de a las poblaciones representadas por los Consejos Consultivos Poblacionales Distritales señalados en el Decreto 455 de 2018.) * 100</t>
  </si>
  <si>
    <t>10.2 De aquí a 2030, potenciar y promover la inclusión social, económica y política de todas las personas, independientemente de su edad, sexo, discapacidad, raza, etnia, origen, religión o situación económica u otra condición</t>
  </si>
  <si>
    <t>Poblacional - Diferencial</t>
  </si>
  <si>
    <t>más 0.14 puntos</t>
  </si>
  <si>
    <t xml:space="preserve"> 11. Ciudades y comunidades sostenibles</t>
  </si>
  <si>
    <t>11.7. De aquí a 2030 proporcionar acceso universal a zonas verdes y espacios publicos, seguros, inclusivos y accesibles en particular para las mujeres y los niños las personas de edad y las personas con discapacidad</t>
  </si>
  <si>
    <t>5.3.2 Formación dirigida a funcionarios y contratistas del IDU sobre el goce del derecho a la ciudad de la población con discapacidad y las personas mayores en el espacio público, e implementación del enfoque de género</t>
  </si>
  <si>
    <t xml:space="preserve">Número de funcionarios y contratistas del IDU formados sobre el goce del derecho a la ciudad de la población con discapacidad y las personas mayores en el espacio público.  </t>
  </si>
  <si>
    <t xml:space="preserve">Sumatoria de funcionarios y contratistas del IDU,  formados sobre el goce del derecho a la ciudad de la población con discapacidad y las personas mayores en el espacio público. </t>
  </si>
  <si>
    <t xml:space="preserve"> Ciudades y comunidades sostenibles</t>
  </si>
  <si>
    <t>Derechos Humanos - Poblacional Diferencial</t>
  </si>
  <si>
    <t>Jose Fernando Franco Buitrago</t>
  </si>
  <si>
    <t>jose.franco@umv.gov.co</t>
  </si>
  <si>
    <t>5.6.1 Programa de formación de veerdores de la ruta integral de Jóvenes de atención en salud  (prevención del consumo de SPA) dirigida a organizaciones juveniles del Distrito y jóvenes del Sistema Distrital de responsabilidad penal para adolescentes.</t>
  </si>
  <si>
    <t>Porcentaje de avance en la implementación del programa de formación a veedores de la ruta integral de Jóvenes de atención en salud  (prevención del consumo de SPA) dirigida a organizaciones juveniles del Distrito y jóvenes del Sistema Distrital de responsabilidad penal para adolescentes</t>
  </si>
  <si>
    <t>Fortalecer la prevencion y el tratamiento del abuso de sustancias psicoactivas incluido el uso indebido de estupefacientes y el consumo nocivo de alcohol</t>
  </si>
  <si>
    <t>5.6.2 Jóvenes de organizaciones juveniles del Distrito y jóvenes del Sistema Distrital de Responsabilidad Penal para Adolescentes incluidos en el programa de formación a veedores de la ruta integral de atención en salud  (prevención del consumo de SPA)</t>
  </si>
  <si>
    <t>Número de jóvenes de organizaciones juveniles del Distrito y jóvenes del Sistema Distrital de Responsabilidad Penal para Adolescentes incluidos en el programa de formación a veedores de la ruta integral de atención en salud  (prevención del consumo de SPA)</t>
  </si>
  <si>
    <t xml:space="preserve">5.6.4  Acciones para prevención del consumo de sustancias psicoactivas  en niñas, niños y adolescentes de colegios oficiales de Bogotá
</t>
  </si>
  <si>
    <t>Número de instituciones que implementan acciones de prevención del consumo de SPA en niños, niñas y adolescentes.</t>
  </si>
  <si>
    <t>Sumatoria de instituciones educativas que implementan acciones de prevención del consumo de SPA en niñas, niños y adolescentes.</t>
  </si>
  <si>
    <t>más 0.14
puntos</t>
  </si>
  <si>
    <t xml:space="preserve">5.7.1 Sensibilizaciones en Derechos Humanos y enfoque diferencial a las Entidades sin Ánimo de Lucro, domiciliadas en el D.C.
</t>
  </si>
  <si>
    <t>Andrea Robayo Alfonso</t>
  </si>
  <si>
    <t>arobayoa@secretariajuridica.gov.co</t>
  </si>
  <si>
    <t>5.7.2   Asistencia técnica a los Sectores de la Administración Distrital para la incorporación del enfoque diferencial en articulación con los enfoques de derechos de las mujeres y de género,  con el fin de promover la realización de acciones afirmativas y avanzar en la eliminación de barreras que limitan o impiden el ejercicio de los derechos de las mujeres en sus diferencias y diversidad.</t>
  </si>
  <si>
    <t>5.7.2   Asistencia técnica a los Sectores de la Administración Distrital para la incorporación del enfoque diferencial en articulación con los enfoques de derechos de las mujeres y de género, con el fin de promover la realización de acciones afirmativas y avanzar en la eliminación de barreras que limitan o impiden el ejercicio de los derechos de las mujeres en sus diferencias y diversidad.</t>
  </si>
  <si>
    <t>Número de sectores de la administración distrital asistidos para la incorporación del enfoque diferencial en articulación con los enfoques de derechos de las mujeres y de género, en el marco de la Política Pública de Mujeres y Equidad de Género</t>
  </si>
  <si>
    <t>Sumatoria de sectores de la administración distrital asistidos para la incorporación del enfoque diferencial en articulación con los enfoques de derechos de las mujeres y de género, en el marco de la Política Pública de Mujeres y Equidad de Género</t>
  </si>
  <si>
    <t>Yenny Maritza Guzmán</t>
  </si>
  <si>
    <t>yguzman@sdmujer.gov.co</t>
  </si>
  <si>
    <t>Porcentaje de avance en la elaboracion del documento de lineamientos para la efectiva aplicación del enfoque diferencial y de derechos humanos en la entrega de bienes y servicios para grupos étnicos en Bogotá</t>
  </si>
  <si>
    <t>(# de fases del documento de lineamientos para la efectiva aplicación del enfoque diferencial y de derechos humanos en la entrega de bienes y servicios para grupos étnicos en Bogotá elaboradas/ # de fases del documento de lineamientos para la efectiva aplicación del enfoque diferencial y de derechos humanos en la entrega de bienes y servicios para grupos étnicos en Bogotá programadas) * 100</t>
  </si>
  <si>
    <t>Secretaría de Cultura, recreación y deporte; 
Secretaría de Gobierno; 
Secretaría de Desarrollo económico, industria y turismo
Secretaría de Mujer
Secretaría de Hacienda
Secretaría de Planeación
Secretaría de Educación, 
Secretaría de Ambiente
Secretaría de Movilidad
Secretaría de Hábitat
Secretaría de Seguridad, Convivencia y Justicia
Secretaría de Gestión jurídica
Secretaría de Salud</t>
  </si>
  <si>
    <t>inversion</t>
  </si>
  <si>
    <t>Sergio Pinillos Cabrales</t>
  </si>
  <si>
    <t>spinillosc@secretariajuridica.gov.co</t>
  </si>
  <si>
    <t>16. Paz, Justicia e Instituciones sólidas</t>
  </si>
  <si>
    <t>16.1 Reducir significativamente todas las formas de violencia y las correspondientes tasas de mortalidad en todo el mundo</t>
  </si>
  <si>
    <t>Andres Felipe Arbelaez Vargas</t>
  </si>
  <si>
    <t>Andres.Arbelaez@gobiernobogota.gov.co</t>
  </si>
  <si>
    <t>Publicacion linea base</t>
  </si>
  <si>
    <t>mas 0,01 puntos</t>
  </si>
  <si>
    <t xml:space="preserve">5.7.6 Sistema Distrital de Información de Derechos Humanos sobre la situación de los derechos humanos de las personas que habitan o transitan Bogotá, con aplicación de los enfoques de derechos humanos, diferencial, de género, poblacional, ambiental y territorial.
</t>
  </si>
  <si>
    <t>FICHA TÉCNICA INDICADOR DE RESULTADO 1.1</t>
  </si>
  <si>
    <t>pendiente con ajustes</t>
  </si>
  <si>
    <t>Información general</t>
  </si>
  <si>
    <t>Nombre del indicador</t>
  </si>
  <si>
    <t>Número de casos de violencia interpersonal en Bogotá.</t>
  </si>
  <si>
    <t>Relación entre el indicador de resultado e indicadores de producto</t>
  </si>
  <si>
    <t>1.1.1 Plan Distrital de Prevención y Protección.
1.1.2 Diagnósticos situacionales de la Trata de Personas en Bogotá D.C.
1.1.3 Campañas de comunicación distrital  contra la trata de personas, dirigida a  la ciudadanía y a funcionarios públicos.
1.1.4 Estrategia de sensibilización de personas en territorios de alta complejidad para la prevención de riñas que puedan terminar en lesiones personales y homicidios.
1.1.5 Instituciones educativas que implementan estrategias en materia de entornos  escolares protectores y confiables.
1.1.6 Estrategia de sensibilización a personas en zonas  priorizadas por la SDSCJ,  para la prevención de  riñas, lesiones personales, homicidios.
1.1.7 Juntas Zonales de Seguridad para la identificación de factores de riesgo situacional y social que afectan a las comunidades de las diferentes UPZ del Distrito.</t>
  </si>
  <si>
    <t>Relación con el PDD</t>
  </si>
  <si>
    <t>Pilar, Objetivo o Eje del PDD</t>
  </si>
  <si>
    <t>N/A</t>
  </si>
  <si>
    <t>Programa (PDD)</t>
  </si>
  <si>
    <t>Sector responsable</t>
  </si>
  <si>
    <t>Entidades involucradas en el cumplimiento del indicador</t>
  </si>
  <si>
    <t>Secretaría de Educación Distrital</t>
  </si>
  <si>
    <t>Secretaría Distrital de Movilidad</t>
  </si>
  <si>
    <t xml:space="preserve">Entidad </t>
  </si>
  <si>
    <t>Descripción del indicador</t>
  </si>
  <si>
    <t>El indicador se basa en la descripción de los datos captados  inicialmente  por  el  Grupo  de  Clínica  Forense a nivel  nacional,  quienes a través de las plataformas de información y atención integral a usuarios que han sido víctimas de violencia interpersonal que se define operativamente, en el ámbito epidemiológico forense, como el fenómeno de agresión intencional que tiene como resultado una lesión o daño al cuerpo o a la salud de la víctima y no la muerte, cuyo ejecutante no es un familiar en grado consanguíneo o de afinidad del agredido. El objetivo es que este indicador disminuya año a año como resultado de la implementación de las acciones de la política.</t>
  </si>
  <si>
    <t>Medición</t>
  </si>
  <si>
    <t>Fórmula de cálculo</t>
  </si>
  <si>
    <t>Sumatoria de casos de violencia interpersonal en Bogotá</t>
  </si>
  <si>
    <t>Unidad de medida</t>
  </si>
  <si>
    <t>Kilómetros</t>
  </si>
  <si>
    <t>Toneladas</t>
  </si>
  <si>
    <t>Programas</t>
  </si>
  <si>
    <t>Personas</t>
  </si>
  <si>
    <t>Tasa</t>
  </si>
  <si>
    <t>Hectáreas</t>
  </si>
  <si>
    <t>Habitantes</t>
  </si>
  <si>
    <t>Acuerdos</t>
  </si>
  <si>
    <t>Porcentaje</t>
  </si>
  <si>
    <t>Índice</t>
  </si>
  <si>
    <t>Documento</t>
  </si>
  <si>
    <t>Estrategia</t>
  </si>
  <si>
    <t>Otro</t>
  </si>
  <si>
    <t>x</t>
  </si>
  <si>
    <t>Cuál?</t>
  </si>
  <si>
    <t>Casos</t>
  </si>
  <si>
    <t>Periodicidad de medición</t>
  </si>
  <si>
    <t>Mensual</t>
  </si>
  <si>
    <t>Trimestral</t>
  </si>
  <si>
    <t>Anual</t>
  </si>
  <si>
    <t>Bimestral</t>
  </si>
  <si>
    <t>Semestral</t>
  </si>
  <si>
    <t>Línea Base (LB)</t>
  </si>
  <si>
    <t>LB</t>
  </si>
  <si>
    <t>Fecha de LB</t>
  </si>
  <si>
    <t>Fuente LB</t>
  </si>
  <si>
    <t>Observatorio de Violencia Instituto Nacional de Medicina Legal y Ciencias Forenses</t>
  </si>
  <si>
    <t>Año inicio - Año fin</t>
  </si>
  <si>
    <t>Año inicio</t>
  </si>
  <si>
    <t>Año Fin</t>
  </si>
  <si>
    <t>2034</t>
  </si>
  <si>
    <t>Metas</t>
  </si>
  <si>
    <t>Final</t>
  </si>
  <si>
    <t>Territorialización del indicador</t>
  </si>
  <si>
    <t>Nivel:</t>
  </si>
  <si>
    <t>Metodología de medición</t>
  </si>
  <si>
    <t xml:space="preserve">El reporte de número de casos de violencia interpersonal en Bogotá que han sido atendidos, se realizará con base en la información suministrada por el Grupo de Clínica Forense a Nivel Nacional, a través de las plataformas de información y atención integral.Los reportes de la actividad pericial desarrollada en cada punto de atención institucional, son realizados a través de dos herramientas computarizadas una deellas sobre una plataforma web, denominadas: SIR-DEC, (Sistema de Información de la Red de Cadáveres),
para hechos fatales y la otra es el SIAVAC, (Sistema denformación para el Análisis de la Violencia y la Accidentalidad en Colombia), para lesiones no fatales. </t>
  </si>
  <si>
    <t xml:space="preserve">Fuentes de información </t>
  </si>
  <si>
    <t>Observatorio de Violencia Instituto Nacional de Medicina Legal y Ciencias Forenses http://190.26.211.139:8080/alef/</t>
  </si>
  <si>
    <t>Días de rezago</t>
  </si>
  <si>
    <t>30 días</t>
  </si>
  <si>
    <t>Serie disponible</t>
  </si>
  <si>
    <t>2004-2018</t>
  </si>
  <si>
    <t>Datos del responsable del indicador</t>
  </si>
  <si>
    <t>Nombre funcionario:</t>
  </si>
  <si>
    <t>Cargo:</t>
  </si>
  <si>
    <t>Subsecretario para la Gobernabilidad y la Garantía de Derechos</t>
  </si>
  <si>
    <t>Entidad:</t>
  </si>
  <si>
    <t>Dependencia:</t>
  </si>
  <si>
    <t>Subsecretaría para la Gobernabilidad y la Garantía de Derechos</t>
  </si>
  <si>
    <t>Correo electrónico:</t>
  </si>
  <si>
    <t>Teléfono:</t>
  </si>
  <si>
    <t>Aprobación Oficina de Planeación de la entidad responsable de reportar el dato</t>
  </si>
  <si>
    <t>Nombre funcionario</t>
  </si>
  <si>
    <t>Miguel Ángel Cardozo Tovar</t>
  </si>
  <si>
    <t>Cargo</t>
  </si>
  <si>
    <t>Jefe Oficina Asesora de Planeación</t>
  </si>
  <si>
    <t>Observaciones</t>
  </si>
  <si>
    <t>FICHA TÉCNICA INDICADOR DE PRODUCTO 1.1.1</t>
  </si>
  <si>
    <t>Relación entre el indicador de producto y el resultado esperado</t>
  </si>
  <si>
    <t>03 - Pilar Construcción de comunidad y cultura ciudadana</t>
  </si>
  <si>
    <t>22 - Bogotá vive los derechos humanos</t>
  </si>
  <si>
    <t>Secretaría General - Alta Consejería para los Derechos de las Victimas, la Paz y la Reconciliación.</t>
  </si>
  <si>
    <t>Descripción de Indicador</t>
  </si>
  <si>
    <t>Plan Distrital de Prevencion y Proteccion Implementado a traves del avance en cada una de las fases correspondientes año a año</t>
  </si>
  <si>
    <t>Descripción del producto</t>
  </si>
  <si>
    <t xml:space="preserve">El Plan Distrital de Prevención y Protección será el instrumento integrador de la prevención de vulneraciones a los derechos a la vida, libertad, integridad y seguridad de personas, grupos o comunidades. Su importancia radica en la posibilidad de  Integrar  la gestión del riesgo de la Política de Prevención, dirigida a identificar, advertir, alertar, contrarrestar, mitigar o brindar garantías de no repetición de las vulneraciones  a los derechos a la vida, integridad, libertad y seguridad de personas, grupos y comunidades en situación de riesgo excepcional del Distrito Capital, a partir de tres objetivos específicos: i) Articular e integrar  los diferentes instrumentos de prevención con que cuenta el Distrito, ii) Coordinar en el Distrito de manera interinstitucional y articulada con las entidades del orden nacional, iii) Adoptar las medidas para evitar la aparición de riesgos excepcionales o en su defecto, evitar daños a personas, grupos y/o comunidades con ocasión de una situación de riesgo excepcional, o mitigar los efectos de su materialización.
La implementación del plan contempla la integración y articulación de los diferentes instrumentos de prevención (los instrumentos de prevención denominados Planes de contingencia, Planes de Prevención de Reclutamiento y Utilización de Niños, Niñas y Adolescentes y demás planes sectoriales de prevención existentes; las rutas para la prevención de violaciones a los derechos a la vida, integridad, libertad y seguridad de personas, grupos y comunidades, serán, en lo sucesivo, parte del plan integral de prevención).Los dos primero años de ejecución de este producto estarán destinados a llevar a cabo reuniones bilaterales con las distintas entidades e instituciones corresponsables de la formulación e implementación del Plan Distrital de Prevención. En este sentido, se deben desarrollar mesas técnicas con el objetivo de concertar las acciones que irán en cada uno de los capítulos y componentes del Plan. Este proceso tendrá un seguimiento trimestral en el marco del Comité Distrital de Prevención y el documento definitivo será presentado a final del año 2020 con un aporte en la meta del 6.25%. El valor del primer avance del documento correspondiente al año 2019 será 6.25% el cual se verificara en el avance de la primera versión del documento y las actas de las reuniones adelantadas. </t>
  </si>
  <si>
    <t>Meta(s) de resultado a la que el producto aporta mediante su implementación.</t>
  </si>
  <si>
    <t xml:space="preserve">A 2304 el resultado del Índice de Riesgo de Victimización de  grupos poblacionales y de especial protección constitucional sera de 37 </t>
  </si>
  <si>
    <t>Objetivo de Desarrollo Sostenible ODS</t>
  </si>
  <si>
    <t>Meta ODS</t>
  </si>
  <si>
    <t>(fases ejecutadas para la implementación del Plan Distrital de Prevención y Protección/ fases programadas para  la implementación del Plan Distrital de Prevención y Protección)* 100</t>
  </si>
  <si>
    <t>X</t>
  </si>
  <si>
    <t xml:space="preserve">La implementación del Plan Distrital de Prevención se llevará a cabo a partir del año 2021 y las metas especificas por año estarán definidas por un plan de trabajo producto del proceso de articulación y negociación de las acciones. Esta definición de metas se renovará quinquenalmente para realizar una revisión, actualización y modificación del plan de trabajo. En el proceso de implementación del producto se llevarán a cabo las rutas de atención y protocolos institucionales con el fin de brindar atención a personas, grupos y comunidades en situación de riesgo. Se entenderá que el cumplimiento del porcentaje por año dependerá de las actividades proyectadas para esa vigencia y corresponderá a un avance en la meta de un 6.25%.En el marco de las sesiones trimestrales del Comité Distrital de Prevención (articulador de las diferentes instituciones) se hará seguimiento a la implementación del plan y como resultado se elaborarán actas e informes de avance y funcionamiento del mismo. Lo anterior será el insumo para el informe o reporte final (anual) que consolidará los logros alcanzados por el plan, cuya redacción estará a cargo de la Dirección de Derechos Humanos de la Secretaría Distrital de Gobierno. </t>
  </si>
  <si>
    <t>Informe implementación Plan Distrital de Prevención y Protección, Secretaría Distrital de Gobierno,Dirección de Derechos Humanos</t>
  </si>
  <si>
    <t>Directora</t>
  </si>
  <si>
    <t>Vale la pena aclarar que las metas por cada año estarán definidas por un plan de trabajo del Comité Distrital de Prevención producto del proceso de articulación y negociación de las acciones. Por lo anterior se entenderá que el cumplimiento del porcentaje por año dependerá de las actividades proyectadas para esta vigencia y corresponderá a un avance en la meta de 6.25%, que visibiliza el cumplimiento del plan de trabajo. Así mismo, haremos claridades con respecto al Comité Distrital de Prevención y el Plan de trabajo del 2022. 
Por medio del decreto 598 del 2018 se crea el Comité Distrital de Prevención para la coordinación de acciones de implementación de la estrategia de prevención de vulneraciones a los derechos a la vida, libertad, integridad y seguridad de personas, grupos o comunidades. A través de este espacio coordinaremos las acciones de implementación de la estrategia de prevención de vulneraciones a los derechos antes mencionados contra personas, grupos y comunidades. Este Comité debe armonizar con otros instrumentos ya existentes políticas, programas y estrategias con la posibilidad de integrar la gestión del riesgo de la Política de Prevención dirigida a identificar, advertir, alertar, contrarrestar, mitigar o brindar garantías de no repetición ante un riesgo excepcional. 
Es importante resaltar que este Comité Distrital de Prevención actuará como instancia de coordinación y articulación institucional con las entidades del orden nacional y territorial para la implementación de la política de prevención el Distrito. 
En razón a lo expuesto, es necesario establecer que conforme a lo dispuesto en el numeral 5 del artículo 11 del decreto 598 del 2018, le corresponde a la Secretaría Técnica del espacio el cual se encuentra a cargo de la Secretaría Distrital de Gobierno elaborar el Plan Anual de Trabajo de la instancia en coordinación con sus integrantes y hacer seguimiento a dichas acciones. Plan que será aprobado por la presidenta del Comité Distrital de Prevención para el cual se encuentra delegada la Secretaría Distrital de la Mujer, la cual tiene a cargo aprobar el Plan de Trabajo Anual del Comité Distrital de Prevención durante el primer bimestre de cada vigencia</t>
  </si>
  <si>
    <t>FICHA TÉCNICA INDICADOR DE PRODUCTO 1.1.2</t>
  </si>
  <si>
    <t>Número de Diagnósticos elaborados sobre la situación de la trata de personas en Bogotá D.C</t>
  </si>
  <si>
    <t>Policía Metropolitana de Bogotá.</t>
  </si>
  <si>
    <t xml:space="preserve">Instituto Distrital de Turismo </t>
  </si>
  <si>
    <r>
      <rPr>
        <sz val="11"/>
        <color theme="1"/>
        <rFont val="Arial"/>
        <family val="2"/>
      </rPr>
      <t>El indicador</t>
    </r>
    <r>
      <rPr>
        <b/>
        <sz val="11"/>
        <color theme="1"/>
        <rFont val="Arial"/>
        <family val="2"/>
      </rPr>
      <t xml:space="preserve"> </t>
    </r>
    <r>
      <rPr>
        <sz val="11"/>
        <color theme="1"/>
        <rFont val="Arial"/>
        <family val="2"/>
      </rPr>
      <t>denominado "Número de Diagnósticos elaborados sobre la situación de la trata de personas en Bogotá D.C" tiene como finalidad medir la sumatoria de los documentos elaborados año a año que permitan dar cuenta de la situación de la problemática del delito de la trata de personas en el distrito.  Su tipo de anualización es suma</t>
    </r>
  </si>
  <si>
    <t>Los Diagnósticos situacionales de la Trata de Personas en Bogotá D.C son documentos de análisis  que identifican el comportamiento del delito de la Trata de Personas en Bogotá, profundizando en  sus actores, escenarios y las finalidades que la presentan. Estos insumos son claves para la toma de decisiones en materia de políticas públicas, programas y proyectos. Una de las principales problemáticas de este fenómeno es el desconocimiento del mismo y la no existencia de indicadores unificados por parte de  las instituciones para la construcción de conocimiento. 
Su importancia radica en la generación de herramientas para la recolección de información, dado que, existe un subregistro de cifras en el distrito. Además se espera obtener información desagregada por localidades y enfoques diferenciales, lo que permitirá formular productos y acciones acordes con las necesidades especificas identificadas. Este producto tendrá un periodo de ejecución de dos años, debido a que la Política Pública de Lucha contra la Trata de Personas en Bogotá D.C, se encuentra en proceso de formulación.</t>
  </si>
  <si>
    <t xml:space="preserve"> Poner fin al maltrato, la explotación, la trata y todas las formas de violencia y tortura contra los niños</t>
  </si>
  <si>
    <t>2020</t>
  </si>
  <si>
    <t>El producto se entiende por terminado, una vez se consolide la información obtenida mediante la aplicación de los instrumentos de recolección de datos y tenga la debida aprobación por parte de la Oficina Asesora de Comunicaciones y la Dirección de Derechos Humanos. Se entregará al final de cada vigencia un informe como medio de verificación y medición del cumplimiento del producto (2020-2021)</t>
  </si>
  <si>
    <t>Informe  diagnósticos situacionales del delito de trata de personas en Bogotá, Secretaría Distrital de Gobierno,Dirección de Derechos Humanos</t>
  </si>
  <si>
    <t>FICHA TÉCNICA INDICADOR DE PRODUCTO 1.1.3</t>
  </si>
  <si>
    <t>Número de Campañas de comunicación distrital contra la trata de personas, dirigida a  la ciudadanía y a funcionarios públicos</t>
  </si>
  <si>
    <t>Secretaría de Desarrollo Económico</t>
  </si>
  <si>
    <t xml:space="preserve">Secretaría Distrital de Cultura, Recreación y Deporte </t>
  </si>
  <si>
    <t xml:space="preserve">Secretaría Distrital de Movilidad </t>
  </si>
  <si>
    <t xml:space="preserve">Secretaria Distrital de la Mujer </t>
  </si>
  <si>
    <t xml:space="preserve">Secretaría de Educación del Distrito </t>
  </si>
  <si>
    <t>El indicador denominado "Número de Campañas de comunicación distrital contra la trata de personas, dirigida a  la ciudadanía y a funcionarios públicos" busca medir la sumatoria de las campañas de comunicación implementadas año a año en el marco de la estrategia de la lucha contra la trata de personas en el distrito capital. Su tipo de anualización es suma</t>
  </si>
  <si>
    <t xml:space="preserve">Son campañas de información y sensibilización para luchar contra la trata de personas y sus impactos en la ciudad. El pilar de las campañas será las redes sociales articuladas con activaciones de marca o BTL1 por la ciudad y sus espacios, para así generar mayor contacto con la población. Es una iniciativa pensada como una caja de herramientas para el abordaje del tema según cada contexto. Combatir este delito requiere de acciones en varios frentes: combatir las redes de trata, brindar protección a las personas víctimas, adelantar acciones de información y sensibilización para prevenirlo y mitigar la demanda, pues mientras ésta exista, seguirán existiendo personas que comercialicen a otras.
La importancia del producto radica en la contribución para el conocimiento del tema por parte de la comunidad y la toma de conciencia frente a la corresponsabilidad en la materialización del delito de trata de personas, como estrategia de prevención para disminuir los factores de riesgo de la población. 
Este producto tiene vigencia de dos años toda vez que la Política Pública de Lucha contra la Trata de Personas se encuentra en proceso de formulación. </t>
  </si>
  <si>
    <t>Sumatoria de Campañas de comunicación distrital contra la trata de personas, dirigida a  la ciudadanía y a funcionarios públicos.</t>
  </si>
  <si>
    <t>Campañas</t>
  </si>
  <si>
    <t xml:space="preserve">La campaña se lleva a cabo en el marco del Día Mundial contra la Trata de Personas (30 de julio), y tendrá días de activación el 30 de cada mes. Se recibirá el informe anual de la implementación de la campaña, al finalizar 2021 y 2022.
Habrá un primer informe como resultado de las actividades desarrolladas en el Día Mundial contra la Trata de Personas e informes complementarios al finalizar las ferias de servicios institucionales y otros espacios en los cuales se utilicen los contenidos de la campaña. 
Al finalizar la vigencia, se entregará un informe consolidado con los resultados obtenidos en los diferentes espacios y los registros fotográficos y administrativos.  </t>
  </si>
  <si>
    <t>Informe implementación campañas de comunicación trata de personas, Secretaría Distrital de Gobierno,Dirección de Derechos Humanos</t>
  </si>
  <si>
    <t>FICHA TÉCNICA INDICADOR DE RESULTADO 1.2</t>
  </si>
  <si>
    <t>1.2.1 Número de personas sensibilizadas en territorios de alta complejidad para la prevención de riñas que puedan terminar en lesiones personales y homicidios
1.2.2 Número de instituciones educativas con la estrategia de seguridad implementada en sus entornos escolares
1.2.3 Número de personas sensibilizadas en  zonas priorizadas por la SDSCJ, para la prevención de riñas, lesiones personales, homicidios y hurto a personas
1.2.4 Porcentaje de avance en la implementación de la  estrategia de prevención temprana de violencias y construcción de paz</t>
  </si>
  <si>
    <t xml:space="preserve">Línea de seguimiento </t>
  </si>
  <si>
    <t>Camilo Acero Azuero</t>
  </si>
  <si>
    <t>camilo.acero@gobiernobogota.gov.co</t>
  </si>
  <si>
    <t>FICHA TÉCNICA INDICADOR DE PRODUCTO 1.1.4</t>
  </si>
  <si>
    <t>Número de personas sensibilizadas en territorios de alta complejidad para la prevención de riñas que puedan terminar en lesiones personales y homicidios.</t>
  </si>
  <si>
    <t>Secretaría Distrital de Seguridad, Convivencia y Justicia.</t>
  </si>
  <si>
    <t xml:space="preserve">El indicador mideel aumento del número de personas por año que han recibido algún tipo de formación y/o sensibilización relacionada con mecanismos alternativos de resolución de conflictos que tienen como fin prevenir las riñas, lesiones personales y homicidios en los territorios de alta complejidad previamente identificados. </t>
  </si>
  <si>
    <t xml:space="preserve">La estrategia de sensibilización de personas en territorios de alta complejidad, (previamente identificados por medio de análisis estadísticos y estudios sobre el comportamiento del delito en localidades y barrios de la ciudad), busca contribuir a la disminución de casos de lesiones personales, riñas y homicidios, mediante el desarrollo de habilidades sociales que favorezcan la solución de conflictos y la sana convivencia. </t>
  </si>
  <si>
    <t>A 2034  el  número de casos de violencia interpersonal en Bogotá disminuira a 13704 casos, de acuerdo a la informacion suministrada por el observatorio de violencias del Instituto Nacional de Mediciona Legal y Ciencias Forenses</t>
  </si>
  <si>
    <t>Sumatoría de personas sensibilizadas en territorios de alta complejidad para la prevención de riñas que puedan terminar en lesiones personales y homicidios</t>
  </si>
  <si>
    <t>32000</t>
  </si>
  <si>
    <t>Localidad</t>
  </si>
  <si>
    <t xml:space="preserve">Los cálculos se obtienen a partir de la sistematización de los listados y registros administrativos de las  personas sensibilizadas y o formadas en las diferentes jornadas organizadas  por la Direccion de Seguridad, Convivencia y Justicia que tengan relación con la temática de prevención de riñas, lesiones y homicidios en los territorios de alta complejidad. Se suma la totalidad de los participantes durante toda la vigencia y se reportan mediante un informe cualitativo que servirá de insumo para el seguimiento del indicador de este producto. </t>
  </si>
  <si>
    <t>Registros administrativos sensibilizaciones Dirección de Seguridad, Secretaría Distrital de Seguridad, Convivencia y Justicia.</t>
  </si>
  <si>
    <t>Alejandro londoño</t>
  </si>
  <si>
    <t>Directora de Seguridad</t>
  </si>
  <si>
    <t>Subsecretaría de Seguridad y Convivencia.</t>
  </si>
  <si>
    <t>3779595 ext.1173</t>
  </si>
  <si>
    <t xml:space="preserve">Ana Marta Miranda </t>
  </si>
  <si>
    <t>Jefe Oficina Asesora de Plenación</t>
  </si>
  <si>
    <t>FICHA TÉCNICA INDICADOR DE PRODUCTO 1.1.5</t>
  </si>
  <si>
    <t>ok</t>
  </si>
  <si>
    <t>Inspirar confianza y legitimidad para vivir sin miedo y ser epicentro de cultura ciudadana, paz y reconciliación.</t>
  </si>
  <si>
    <t>Espacio público más seguro y construido colectivamente</t>
  </si>
  <si>
    <t>Secretaría de Educación del Distrito</t>
  </si>
  <si>
    <t>El indicador denominado "Número de instituciones educativas que implementan iniciativas de mejoramiento de sus entornos en términos de protección y confianza" busca medir el número de instituciones educativas de la ciudad que se involucran en procesos de formulación e implementación de iniciativas para el mejoramiento de los factores de riesgo en sus entornos en cada vigencia.  Se busca que este indicador tenga una tendencia creciente en sus periodos de ejecución.</t>
  </si>
  <si>
    <t>1.2.2  Instituciones educativas que implementan estrategias en materia de entornos  escolares protectores y confiables: La conformación de entornos educativos protectores y confiables apalancará procesos de innovación social en el territorio a partir de iniciativas formuladas desde las comunidades educativas y actores comunitarios, en clave de espacios de cuidado para niños, niñas y jóvenes de la ciudad. Lo anterior, a partir de la configuración de nodos de instituciones educativas que comparten problemáticas comunes de orden social, situacional, morfológico, medio ambiental y funcional.</t>
  </si>
  <si>
    <t>De aquí a 2030, asegurar que todas las niñas y todos los niños terminen la enseñanza primaria y secundaria, que ha de ser gratuita, equitativa y de calidad y producir resultados de aprendizaje pertinentes y efectivos.</t>
  </si>
  <si>
    <t>Instituciones educativas</t>
  </si>
  <si>
    <t>Secretaría Distrital de Educación</t>
  </si>
  <si>
    <t>Se reportarán las instituciones educativas que participan en la formulación e implementación de iniciativas para el mejoramiento de sus entornos educativos, las cuales serán consolidadas en un informe de gestión para cada vigencia que permitirá reportar el cumplimiento del indicador propuesto en el distrito de forma crreciente.</t>
  </si>
  <si>
    <t>Informes de la Dirección de Relaciones con el Sector Educativo Privado de la Secretaría Distrital de Educación</t>
  </si>
  <si>
    <t>Director de Relaciones con el Sector Educativo Privado</t>
  </si>
  <si>
    <t>3241000 Ext 2120</t>
  </si>
  <si>
    <t>Juan Sebastian Contreras Bello</t>
  </si>
  <si>
    <t>FICHA TÉCNICA INDICADOR DE PRODUCTO 1.1.6</t>
  </si>
  <si>
    <t>Número de personas sensibilizadas en zonas priorizadas por la Secretaría Distrital de Seguridad, Convivencia y Justicia, para la prevención de riñas, lesiones personales, homicidios y hurto a personas.</t>
  </si>
  <si>
    <t>El indicador denominado "Número de personas sensibilizadas en zonas priorizadas por la Secretaría Distrital de Seguridad, Convivencia y Justicia, para la prevención de riñas, lesiones personales, homicidios y hurto a personas" busca medir (sumatoria) el número de ciudadanos que han participado en jornadas de socialización de métodos alternativos de resolución de conflictos con la finalidad de disminuir los indicadores de violencia interpersonal en la ciudad, a través de la prevención de riñas, lesiones personales, homicidios y hurtos en la ciudad de Bogotá</t>
  </si>
  <si>
    <t>La sensibilización de personas en zonas priorizadas por la SDSCJ, busca contribuir al mejoramiento de la seguridad y la convivencia en la ciudad, el objetivo es abordar tempranamente de forma ilustrativa y pedagógica a los habitantes de Bogotá, para que se generen escenarios de convivencia pacífica a través de medidas de prevención social y promoción de la corresponsabilidad de los ciudadanos, para control de riñas, lesiones, homicidios y acciones de autocuidado en materia de hurto en sus diferentes modalidades. Esto implica la realización de jornadas de intervención de tipo educativo y preventivo dirigidas a la comunidad en general, con el fin de crear conciencia sobre la importancia de evitar solucionar las diferencias por las vías de hecho o la violencia física</t>
  </si>
  <si>
    <t>Sumatoria de personas sensibilizadas en zonas priorizadas por la SDSCJ, para la prevención de riñas, lesiones personales, homicidio y hurto a personas</t>
  </si>
  <si>
    <t>Al final de cada jornada de sensibilización en torno a la prevención del uso de la violencia como método de resolución de conflictos, se tomará un listado de asistencia de las personas que participaron en cada una de ellas. Al final de la vigencia se contabilizará el número total de personas que se encuentren previamente inscritas en los registros administrativos.</t>
  </si>
  <si>
    <t>Informes de gestión, Dirección de Seguridad de la Secretaría Distrital de Seguridad, Convivencia y Justicia</t>
  </si>
  <si>
    <t>Alejandro Londoño</t>
  </si>
  <si>
    <t>Subsecretaría de Seguridad y Covivencia</t>
  </si>
  <si>
    <t>Jefe oficina asesora de planeación</t>
  </si>
  <si>
    <t>FICHA TÉCNICA INDICADOR DE PRODUCTO 1.3.2</t>
  </si>
  <si>
    <t>1.1 Mejoramiento de las condiciones de seguridad, prevención y protección a la vida, libertad e integridad personal de grupos poblacionales y sectores sociales de especial protección constitucional.</t>
  </si>
  <si>
    <t>Secretaria General</t>
  </si>
  <si>
    <t>El indicador denominado "Porcentaje de avance en la implementación de la  estrategia de prevención temprana de violencias y construcción de paz" busca medir el grado de ejecución de las fases ejecutadas de la estrategia respecto a las fases programadas para su cumplimiento. Se espera que el indicador se mantenga constante año a año</t>
  </si>
  <si>
    <t xml:space="preserve">La estrategia de prevención temprana de violencias y construcción de paz, consiste en un proceso de sensibilización a la ciudadanía en torno a la promoción de una cultura de paz, desde el rechazo a la violencia como elemento de resolución de conflictos y la prevención de la misma desde la identificación de sus causas.En este propósito, elementos como la pedagogía, el uso asertivo de las comunicaciones, el arte y la creatividad juegan un papel determinante. </t>
  </si>
  <si>
    <t>2021</t>
  </si>
  <si>
    <t>Año 4</t>
  </si>
  <si>
    <t>Año 5</t>
  </si>
  <si>
    <t>Año 6</t>
  </si>
  <si>
    <t>Año 7</t>
  </si>
  <si>
    <t>Año 8</t>
  </si>
  <si>
    <t>Año 9</t>
  </si>
  <si>
    <t>Año 10</t>
  </si>
  <si>
    <t>Año 11</t>
  </si>
  <si>
    <t>Año 12</t>
  </si>
  <si>
    <t>Año 13</t>
  </si>
  <si>
    <t>Año 14</t>
  </si>
  <si>
    <t>Año …</t>
  </si>
  <si>
    <t>La información que servirá de insumo para calcular el grado de cumplimiento de las fases programadas será a través de la Recopilación de listados de asistencia e instrumentos de caracterización y evaluación de los resultados de la estrategia de manera anual.</t>
  </si>
  <si>
    <t xml:space="preserve">Informe de Gestión, Alta Consejería para los Derechos de las Víctimas, la Paz y la Reconciliación-ACDVPR </t>
  </si>
  <si>
    <t>Vladimir Rodriguez Valencia</t>
  </si>
  <si>
    <t xml:space="preserve">Alto Consejero </t>
  </si>
  <si>
    <t>CVRODRIGUEZ@ALCALDIABOGOTA.GOV.CO</t>
  </si>
  <si>
    <t>3813000 Ext: 2610</t>
  </si>
  <si>
    <t>Luz Alejandra Barbosa Tarazona</t>
  </si>
  <si>
    <t>Jefe de Oficina Asesora de Planeación</t>
  </si>
  <si>
    <t>FICHA TÉCNICA INDICADOR DE RESULTADO 1.3</t>
  </si>
  <si>
    <t>Número de niños, niñas y adolescentes que ingresan al Sistema de Responsabilidad Penal para Adolescentes</t>
  </si>
  <si>
    <t>1.3.1 Porcentaje de Juntas Zonales de Seguridad realizadas para la identificación de factores de riesgo situacional y social que afectan a las comunidades de las diferentes UPZ del Distrito.</t>
  </si>
  <si>
    <t>Secretaría General - Alta Consejería para las Víctimas</t>
  </si>
  <si>
    <t xml:space="preserve">El indicador es calculado por el ICBF en el Distrito Judicial de Bogotá y tiene como función identificar el número de niños, niñas y adolescentes que ingresan al Sistema de Responsabilidad Penal para Adolescentes, a partir de la información registrada por las entidades que hacen parte del SRPA, en el Sistema de Información de dicha instancia.  El número de ingresos se calculan a partir de los jóvenes en conflcito con la ley que son capturados por la Policía de Infancia y Adolescencia y son puestos a disposición del Instituto Colombiano de Bienestar Familiar </t>
  </si>
  <si>
    <t>Sumatoria de niños, niñas, adolescentes  que ingresan al SRPA.</t>
  </si>
  <si>
    <t>ICBF</t>
  </si>
  <si>
    <t xml:space="preserve">Los niños, niñas y adolescentes capturados por la Policía de Infancia y Adolescencia son puestos a disposición del Instituto Colombiano de Bienestar Familiar ante una defensoría de familia y su ingreso es reportado al Sistema de Información Misional-SIM. El reporte de número de niños que ingresan al Sistema de Responsabilidad Penal para Adolescentes, se realizará de forma anual con base en la información suministrada por el ICBF en el Distrito Judicial de Bogotá, a partir de los registros de información en el Sistema de Información del SRPA.  </t>
  </si>
  <si>
    <t xml:space="preserve">Base de datos Sistema Información Misional-SIM, Subdirección de Responsabilidad Penal para Adolescentes, Instituto Colombiano de Bienestar Familiar </t>
  </si>
  <si>
    <t>2011-2017</t>
  </si>
  <si>
    <t>FICHA TÉCNICA INDICADOR DE PRODUCTO 1.1.7</t>
  </si>
  <si>
    <t>Seguridad, Convivencia y Justicia</t>
  </si>
  <si>
    <t>El indicador denominado "Porcentaje de Juntas Zonales de Seguridad realizadas para la identificación de factores de riesgo situacional y social que afectan a las comunidades de las diferentes UPZ del Distrito" tiene como finalidad medir el número de juntas zonales de seguridad ejecutadas en cada UPZ de acuerdo a la identificación de situaciones prioritarias de seguridad, sobre el número de UPZ del distrito. Se busca que este indicador sea constante año a año</t>
  </si>
  <si>
    <t>La realización de Juntas Zonales de Seguridad responde a la estrategia de mejoramiento de la percepción de seguridad y el aumento de la corresponsabilidad ciudadana, a través del fortalecimiento de los consejos locales de seguridad, frentes locales y juntas zonales. Las juntas zonales de seguridad son órganos participativos y de comunicación entre los habitantes de las Unidades de Planeamiento Zonal –UPZ- y las autoridades responsables de atender la seguridad y la convivencia ciudadana en el Distrito Capital.En cada UPZ, se constituirá una Junta Zonal de Seguridad y Convivencia Ciudadana, dirigida por el respectivo Alcalde Local, quien debe garantizar la adecuada convocatoria de la comunidad, disponer de los medios necesarios para la realización periódica de los encuentros y velar por la asistencia de los servidores públicos que deban atender los requerimientos ciudadanos.
Los Comandantes de Estaciones de Policía en cada una de las localidades deben asistir a estas juntas y sólo podrán delegar su participación en oficiales de la institución. Sin embargo, cuando las circunstancias lo ameriten y así lo solicite el Alcalde Local, su asistencia será indelegable.</t>
  </si>
  <si>
    <t xml:space="preserve">A 2034 el número de niños, niñas y adolescentes  que ingresan al SRPA sera de 896 de acuerdo a la base de datos Sistema Información Misional-SIM, Subdirección de Responsabilidad Penal para Adolescentes, Instituto Colombiano de Bienestar Familiar </t>
  </si>
  <si>
    <t>UPZ</t>
  </si>
  <si>
    <t>La contabilización del indicador parte de establecer el porcentaje de juntas zonales sobre el total de juntas zonales que se realizan por año en las cuales se identifican los factores de riesgo situacional y social de las UPZ de la ciudad. La consolidación de la información se evidencia en el informe que se deriba de las actas de las juntas.</t>
  </si>
  <si>
    <t>Informe de gestión, Dirección de Prevención y Cultura Ciudadana de la Seguridad, Convivencia y Justicia</t>
  </si>
  <si>
    <t>Isabela Cristina Ramirez</t>
  </si>
  <si>
    <t>Directora de Prevención y Cultura Ciudadana</t>
  </si>
  <si>
    <t>Subsecretaría de Seguridad y Convivencia</t>
  </si>
  <si>
    <t>Secretaría de Seguridad, Convivencia y Justicia</t>
  </si>
  <si>
    <t>Número de de casos de hurto a personas</t>
  </si>
  <si>
    <t>Porcentaje de avance en la implementación del programa de articulación intersectorial para la vinculación al sector público de jóvenes con un alto grado de vulnerabilidad social y económica.
A partir de la información ofrecida por el indicador, se podrá establecer el impacto de las acciones del programa de articulación interinstitucional para la vincuilación al sector público, de jóvenes con un alto grado de vulnerabilidad social y económica, dependiendo del tipo de hurto se realiza la respectiva medición.</t>
  </si>
  <si>
    <t>Departamento Administrativo del Servicio Civil</t>
  </si>
  <si>
    <t>Secretaria de Cultura, Recreacion y Deporte</t>
  </si>
  <si>
    <t>Secretaria de Gobierno</t>
  </si>
  <si>
    <t>Secretaria de Desarrollo Economico</t>
  </si>
  <si>
    <t>Secretaria de la Mujer</t>
  </si>
  <si>
    <t>Secretaria de Hacienda</t>
  </si>
  <si>
    <t>Secretaria de Planeacion</t>
  </si>
  <si>
    <t>Secretaria de Educacion</t>
  </si>
  <si>
    <t>Secretaria de Ambiente</t>
  </si>
  <si>
    <t>Secretaria de Movilidad</t>
  </si>
  <si>
    <t>Secretaria de Habitat</t>
  </si>
  <si>
    <t>Secretaria de Seguridad</t>
  </si>
  <si>
    <t>Secretaria de Gestion Juridica</t>
  </si>
  <si>
    <t>Secretaria de Salud</t>
  </si>
  <si>
    <t xml:space="preserve">El indicador del número de casos de hurto  refleja el número de personas afectadas por este delito en Bogotá que denuncian ante la policia de manera virtual o presencial y estos registros se consolidan  en el Sistema de Información Estadístico, Delincuencial, Contravencional y Operativo - SIEDCO. Se espera que dicho indicador sea reducido en su número de casos año a año debido a la implementación de las estrategias de seguridad </t>
  </si>
  <si>
    <t>CASOS</t>
  </si>
  <si>
    <t>Secretaría Seguridad, Convivencia y Justicia</t>
  </si>
  <si>
    <t xml:space="preserve">La metodología para la recolección, registro, consolidación y difusión de los registros administrativos, con propósitos estadísticos, permite obtener las cifras de criminalidad de acuerdo con los tipos penales del Código Penal colombiano, entre los que se encuentra el hurto a personas. Se contabilizan la totalidad de las denuncias realizadas por este delito mediante medios virtuales o presenciales ante la autoridad policial </t>
  </si>
  <si>
    <t xml:space="preserve">La información es emtida por la Secretaría de Seguridad con los datos captados inicialmente por el Sistema de Información Estadístico, Delicuencial, Contravencional y Operativo de la Policiía Nacional -SIEDCO. </t>
  </si>
  <si>
    <t>FICHA TÉCNICA INDICADOR DE PRODUCTO 1.2.1</t>
  </si>
  <si>
    <t>Departamento Administrativo del Servicio Civil Distrital (DASCD)</t>
  </si>
  <si>
    <t>Entidades y organismos del Distrito del Sector Central y Descentralizado.</t>
  </si>
  <si>
    <t>Secretaría de la Mujer</t>
  </si>
  <si>
    <t xml:space="preserve">El programa busca la vinculación laboral de los jóvenes en condición de vulnerabilidad al sector público, como estrategia para generar ingresos y contribuir así a la reducción de las condiciones de vulnerabilidad que fomentan las manifestaciones de violencia. </t>
  </si>
  <si>
    <r>
      <t xml:space="preserve">Este programa busca brindar oportunidades para aquellos jóvenes en situación de riesgo y se constituye en una alternativa de enfoque preventivo, dado que, diferentes políticas de seguridad exitosas en América Latina han consistido en crear oportunidades de empleo y de estudio a jóvenes, disminuyendo de este modo la comisión de delitos de carácter económico. 
El producto se desarrolla las siguientes fases:
Fase 1: Diseño del programa al interior del Distrito Capital - </t>
    </r>
    <r>
      <rPr>
        <b/>
        <sz val="11"/>
        <rFont val="Arial"/>
        <family val="2"/>
      </rPr>
      <t>Peso 50%</t>
    </r>
    <r>
      <rPr>
        <sz val="11"/>
        <rFont val="Arial"/>
        <family val="2"/>
      </rPr>
      <t>: En esta fase el Departamento Administrativo del Servicio Civil Distrital estructurará el documento técnico y metodológico para establecer los lineamientos técnicos de articulación intersectorial para la vinculación a la administración pública distrital de la población joven entre 18 y 28 años con alto grado de vulnerabilidad (</t>
    </r>
    <r>
      <rPr>
        <b/>
        <sz val="11"/>
        <rFont val="Arial"/>
        <family val="2"/>
      </rPr>
      <t>Peso 40%</t>
    </r>
    <r>
      <rPr>
        <sz val="11"/>
        <rFont val="Arial"/>
        <family val="2"/>
      </rPr>
      <t>); deberá proyectar las directrices que regulen a nivel distrital la vinculación de población joven con alto grado de vulnerabilidad y (</t>
    </r>
    <r>
      <rPr>
        <b/>
        <sz val="11"/>
        <rFont val="Arial"/>
        <family val="2"/>
      </rPr>
      <t>Peso 10%</t>
    </r>
    <r>
      <rPr>
        <sz val="11"/>
        <rFont val="Arial"/>
        <family val="2"/>
      </rPr>
      <t xml:space="preserve">).
Fase 2: Divulgación, implementación y seguimiento al cumplimiento del programa - </t>
    </r>
    <r>
      <rPr>
        <b/>
        <sz val="11"/>
        <rFont val="Arial"/>
        <family val="2"/>
      </rPr>
      <t>Peso 50%</t>
    </r>
    <r>
      <rPr>
        <sz val="11"/>
        <rFont val="Arial"/>
        <family val="2"/>
      </rPr>
      <t>: En esta fase, el DASCD divulgará el programa a las entidades y organismos Distritales. (</t>
    </r>
    <r>
      <rPr>
        <b/>
        <sz val="11"/>
        <rFont val="Arial"/>
        <family val="2"/>
      </rPr>
      <t>Peso 20%</t>
    </r>
    <r>
      <rPr>
        <sz val="11"/>
        <rFont val="Arial"/>
        <family val="2"/>
      </rPr>
      <t>) y hará seguimiento a la implementación del programa para priorizar la vinculación de jóvenes entre 18 y 28 años con alto grado de vulnerabilidad social y económica. (</t>
    </r>
    <r>
      <rPr>
        <b/>
        <sz val="11"/>
        <rFont val="Arial"/>
        <family val="2"/>
      </rPr>
      <t>Peso 30%</t>
    </r>
    <r>
      <rPr>
        <sz val="11"/>
        <rFont val="Arial"/>
        <family val="2"/>
      </rPr>
      <t>)</t>
    </r>
  </si>
  <si>
    <t xml:space="preserve">A 2034 el número de  casos de hurto a personas tendra una disminucion hasta llegar a  60000 casos de acuerdo a la informacion emitida por la Secretaría de Seguridad con los datos captados inicialmente por el Sistema de Información Estadístico, Delicuencial, Contravencional y Operativo de la Policiía Nacional -SIEDCO. </t>
  </si>
  <si>
    <t>De aquí a 2020, reducir considerablemente la proporción de jóvenes que no están empleados y no cursan estudios ni reciben capacitación</t>
  </si>
  <si>
    <t>(sumatoria fases ejecutadas en la implementación de la estrategia de articulación intersectorial para la inclusión laboral en el sector público de jóvenes que cuenta con un alto grado de vulnerabilidad social y económica / sumatoria de fases programadas en la implementación de la estrategia de articulación intersectorial para la inclusión laboral en el sector público de jóvenes que cuenta con un alto grado de vulnerabilidad social y económica)* 100.</t>
  </si>
  <si>
    <t>2024</t>
  </si>
  <si>
    <t>Año 15</t>
  </si>
  <si>
    <t>Año 16</t>
  </si>
  <si>
    <t>La medición del porcentaje de avance del programa se calculará a partir del grado de avance de cada una de las fases registradas en la descripción del producto</t>
  </si>
  <si>
    <t>Informe de gestión sobre el avance de programa de vinculación laboral jóvenes vulnerables. Subdirección Técnica de Desarrollo Organizacional y del Empleo Público</t>
  </si>
  <si>
    <t>Gina Paola Silva</t>
  </si>
  <si>
    <t>Subdirectora Técnica de Desarrollo Organizacional y Empleo Público</t>
  </si>
  <si>
    <t>DASCD</t>
  </si>
  <si>
    <t>Subdirección Técnica de Desarrollo Organizacional y Empleo Público</t>
  </si>
  <si>
    <t>gsilva@serviciocivil.gov.co</t>
  </si>
  <si>
    <t>Alexandra Rivera Pardo</t>
  </si>
  <si>
    <t>Jefe Oficina Asesora de Planeacion</t>
  </si>
  <si>
    <t>Porcentaje de mujeres y de hombres que afirma conocer y participar en al menos un espacio de participación ciudadana</t>
  </si>
  <si>
    <t xml:space="preserve">1.3.1 Procentaje de avance en las fases para la actualización del documento del protocolo actualizado de movilizaciones sociales para la superación de formas de estigmatización de organizaciones sociales 
1.3.2 Número de fichas caracterizaciones de los actores sociales que trabajan en pro de los Derechos Humanos, Diálogo y Convivencia en Bogotá realizadas
1.3.3 Porcentaje de actores sociales vinculados a la Red Distrital de DDHH, Diálogo y Convivencia.
1.3.4 Porcentaje de avance de la implementación de un Centro Distrital de Estudios de Diálogo Social y Gobernabilidad
1.3.5 Número de proyectos e iniciativas sociales de la participación ciudadana y acciones organizativas en los territorios rurales.
</t>
  </si>
  <si>
    <t>Instituto Distrital de Participación y Acción Comunal - IDPAC</t>
  </si>
  <si>
    <t xml:space="preserve">El indicador mide la proporción de mujeres y de hombres que afirma conocer y participar en al menos un espacio de participación ciudadana, con relación al total de mujeres y hombres en Bogotá. Esto con el fin de evaluar los espacios de participación existentes en la ciudad y generar medidas oportunas y pertinentes para su fortalecimiento. </t>
  </si>
  <si>
    <t>Encuesta bienal de culturas</t>
  </si>
  <si>
    <t xml:space="preserve">Se calcula el Total de personas que en la encuesta bienal de culturas afirma conocer y participar en al menos un espacio de participación ciudadana en Bogotá y se compara con el total de hombres y mujeres en Bogotá. </t>
  </si>
  <si>
    <t>Encuesta Bienal de Cultura</t>
  </si>
  <si>
    <t>FICHA TÉCNICA INDICADOR DE PRODUCTO 1.5.1</t>
  </si>
  <si>
    <t xml:space="preserve">Policia Metropolitana de Bogotá </t>
  </si>
  <si>
    <t xml:space="preserve">Documento elaborado del proceso de actualizacion, que tenga en cuenta la metodologia de medición respecto a las fases dispuesta en terminos de generar informes porcentuales frente al avance del abordaje de la actualización del protocolo en mención, con el objetivo de aumentar la participacion de los diferentes actores sociales en los escenarios de incidencia distrital.
En el 2020 se realizara la entrega de la Identificacion de aspectos para la actualización y en el 2021 la sistematizacion de la informacion resultante de las mesas tecnicas y entrega del documento protocolo actualizado y modificado.
</t>
  </si>
  <si>
    <t>El protocolo de movilizaciones sociales busca contribuir a la superación de las formas de estigmatización de organizaciones sociales mediante el fomento de la libre movilización, la protesta pacífica de la ciudadanía y la reclamación pacífica de derechos. El Decreto 563 de 2015 "Por medio del cual se adopta el Protocolo de Actuación para Las Movilizaciones Sociales en Bogotá: Por El Derecho a la Movilización y la Protesta Pacífica" establece los lineamientos administrativos, procedimentales, metodológicos y operativos para  la  gestión de las movilizaciones sociales en el Distrito Capital que garanticen el derecho a la protesta pacífica de las personas, atendiendo a los mecanismos para el mantenimiento del orden público y la garantía de derechos de los ciudadanos y las ciudadanas. 
El decreto trae anexo un protocolo de comportamiento que se debe aplicar en todas las movilizaciones sociales, y plantea acciones para antes, durante y después de la protesta; además, contempla tareas y deberes para todas las partes, desde la sociedad civil hasta el Esmad (Escuadrón Móvil Antidisturbios) de la Policía.
Después de acabar la marcha, el decreto abre la posibilidad de que las autoridades o la sociedad civil convoquen a la Mesa Distrital de Seguimiento para que evalúe el desarrollo de la protesta y tome las medidas necesarias en caso de que haya habido irregularidades. Desde las organizaciones sociales esperan que ese nuevo escenario para discutir lo sucedido sirva para hacer control real y mejorar las condiciones en las que se desarrollaban las movilizaciones.</t>
  </si>
  <si>
    <t>A 2034 el porcentaje de mujeres y de hombres que afirma conocer y participar en al menos un espacio de participación ciudadana sera del 72% según la encuesta bienal de culturas</t>
  </si>
  <si>
    <t>Paz, Justicia e Instituciones Solidas</t>
  </si>
  <si>
    <t>2022</t>
  </si>
  <si>
    <t xml:space="preserve">Con base en la información de las movilizaciones que fueron informadas en cumplimiento del protocolo de comportamiento que se debe aplicar en estas, la Secretaría de Gobierno entregará un informe anual consolidado en donde se recogen las observaciones que den cuenta de la implementación del Decreto. 
</t>
  </si>
  <si>
    <t>Informes de gestion en temas de movilizaciones sociales, Direccion para la Convivencia y Dialogo Social, Secretaria de Gobierno</t>
  </si>
  <si>
    <t>Director para la Convivencia y Dialogo Social</t>
  </si>
  <si>
    <t>Direccion para la Convivencia y Dialogo Social</t>
  </si>
  <si>
    <t>Miguel Angel Cardozo Tovar</t>
  </si>
  <si>
    <t>Secretaria Distrital de Gobierno</t>
  </si>
  <si>
    <t>Número de fichas de caracterizaciones de los actores sociales que trabajan en pro de los Derechos Humanos, Diálogo y Convivencia en Bogotá</t>
  </si>
  <si>
    <t xml:space="preserve">El indicador responde a la aplicación de fichas de caracterización de los actores sociales que trabajan en pro de los Derechos Humanos, Diálogo y Convivencia social, y mide en terminos de sumatoria el número de caracterizaciones aplicadas de manera constante y asignadas anualmente. </t>
  </si>
  <si>
    <t>Las fichas de caracterización de los actores sociales que trabajan en pro de los Derechos Humanos, Diálogo y Convivencia en Bogotá, permitirá conocer sus condiciones, fortalezas y necesidades, como insumo para la formulación de estrategias dirigidas al fortalecimiento de su bienestar. Dicha caracterización o mapeo, se realiza a partir del levantamiento de la información de los profesionales de la Dirección de Derechos Humanos de la Secretaría Distrital de Gobierno y busca el reconocimiento de las temáticas, intereses y trabajo adelantado por los diferentes actores sociales en la ciudad.</t>
  </si>
  <si>
    <t>Paz Justicia e Instituciones Solidas</t>
  </si>
  <si>
    <t>Sumatoria de caracterizaciones de los actores sociales que trabajan en pro de los Derechos Humanos, Diálogo y Convivencia en Bogotá.</t>
  </si>
  <si>
    <t>Caracterizaciones</t>
  </si>
  <si>
    <t>IDPAC</t>
  </si>
  <si>
    <t>La caracterizacion se realiza a partir del levantamiento de información que realizan los profesionales de la Direccion de Derechos Humanos , quienes aplicaran de manera constante las fichas a la poblacion para medir  la participacion de actores sociales que trabajen en pro de los derechos humanos, el dialogo y la convivencia en Bogotá</t>
  </si>
  <si>
    <t>Informes de Gestion,Dirección de Derechos Humanos  de la Secretaría de Gobierno</t>
  </si>
  <si>
    <t>FICHA TÉCNICA INDICADOR DE PRODUCTO 1.3.3</t>
  </si>
  <si>
    <t>Porcentaje de actores sociales vinculados a la Red Distrital de DDHH, Diálogo y Convivencia.</t>
  </si>
  <si>
    <t>El objetivo del indicador es medir de manera constante la inclusion de nuevos actores sociales que permitan fortalecer la incidencia y la ampliación del accionar territorial en la Red Distrital de Derechos Humanos, Diálogo y Convivencia para cada vigencia</t>
  </si>
  <si>
    <t xml:space="preserve">El producto busca avanzar en la identificación, articulación e integración de las acciones de prevención, protección, promoción y defensa de los Derechos Humanos, mediante el fortalecimiento de la Red Distrital de DDHH, Diálogo y Convivencia, apoyando las iniciativas de los diferentes actores sociales, con el objetivo de generar consensos, concertar y trabajar por el cambio social para generar buenas prácticas de convivencia en la ciudad. </t>
  </si>
  <si>
    <t>(Sumatoria de actores sociales vinculados a la Red Distrital de Derechos Humanos, Diálogo y Convivencia /Sumatoria de actores sociales que demandan ser vinculados a la Red Distrital de Derechos Humanos, Diálogo y Convivencia.)*100</t>
  </si>
  <si>
    <t>Informe construido en materia de avance de la implementacion de la estrtaegia de fortalecimiento de la Red Distrital de Derechos HUmanos, Dialogo y Convivencia en el cual se evidenciara el aumento del numero de  caracterizaciones de actores sociales por año realizadas y las cuales seran involucradass en su totalidad en la estrategia de la red cada año.</t>
  </si>
  <si>
    <t>Red Distrital de Derechos Humanos. Dirección de Dialogo Social y Convivencia.Secretaría Distrital de Gobierno</t>
  </si>
  <si>
    <t>FICHA TÉCNICA INDICADOR DE PRODUCTO 1.3.4</t>
  </si>
  <si>
    <t>Mediante la implementación de un observatorio como fase inicial del Centro Distrital de Estudios de Diálogo Social y Gobernabilida, se abordarán el diseño general del proceso de creación y puesta en funcionamiento.</t>
  </si>
  <si>
    <t xml:space="preserve">El observatorio será un componente encargado de monitorear los diferentes intereses de los actores sociales, sus tensiones y conflictividades para diseñar estrategias para la mejora de la gobernabilidad en Bogotá.
</t>
  </si>
  <si>
    <t>Pax Justicia e Instituciones Solidas</t>
  </si>
  <si>
    <t>(avance en las fases ejecutadas para la implementación de un Observatorio Distrital de Conflictividad, Diálogo Social y Gobernabilidad/ fases programadas para la implementación de un Observatorio Distrital de Conflictividad, Diálogo Social y Gobernabilidad)*100</t>
  </si>
  <si>
    <t>Año 1</t>
  </si>
  <si>
    <t xml:space="preserve">El producto se mide a partir de un Informe de avance del funcionamiento del Observatorio Distrital de Conflictividad, Diálogo Social y Gobernabilidad
Se entiende por cumplida la meta anual con la entrega oportuna de los productos definidos (informes, documentos, bases de datos, boletines, etc.) según el numero de organizaciones sociales con las cuales se trabajará.
Cada año tendra un cronograma de trabajo y una definición de los grupos sociales que deben ser estudiados y caracterizados para generar insumos en la toma de decisiones para la mejora de la gobernabilidad. El cumplimiento de la meta anual tendrá unos entregables relacionados (motivaciones, naturaleza, comportamiento, intereses, etc.).
Las fases se entenderán de la siguiente manera:
Fase de creación y consolidación que está compuesta por estudios previos, asignación de recursos, justificación, proceso de contratación de los profesionales del Observatorio Distrital de Conflictividad, Diálogo Social y Gobernabilidad 2020-2021
Fase de ejecución: entendida de manera anual como la estructuración y puesta en marcha del cronograma anual de actividades, estudio y caracterización de las organizaciones sociales, definición de los entregables (Boletines, documentos de investigaciones, documentos de analisis,etc) . 2022
La medición en la implementación puede implicar la modificación de la duración del producto o la inclusión de un nuevo producto para medir el número entregables, lo anterior, se hará de acuerdo con el modelo de seguimiento que se estableció en la política, por medio de las recomendaciones del equipo de política pública y el Comité Distrital de Derechos Humanos. </t>
  </si>
  <si>
    <t xml:space="preserve">Informe de gestion.Dirección de  Diálogo Social y Convivencia.Secretaría Distrital de Gobierno </t>
  </si>
  <si>
    <t>FICHA TÉCNICA INDICADOR DE PRODUCTO 1.3.5</t>
  </si>
  <si>
    <t>EJE TRANSVERSAL 4: GOBIERNO LEGÍTIMO, FORTALECIMIENTO LOCAL Y EFICIENCIA</t>
  </si>
  <si>
    <t>Instituto Distrital de la Participación y Acción Comunal IDPAC</t>
  </si>
  <si>
    <t>El indicador denominado "Número de proyectos e iniciativas sociales de la participación ciudadana y acciones organizativas en los territorios rurales" busca medir la totalidad de los planes trazados para fortalecer las habilidades cívicas y de participación de la población residente en las zonas rurales de Bogotá D.C, mediante el apoyo a organizaciones sociales, comunales y comunitarias en torno a temas de desarrollo social, cuidado ambiental y emprendimientos ciudadanos. .Se espera que esta cifra se mantenga año a año .</t>
  </si>
  <si>
    <t xml:space="preserve">1.5.5 Proyectos e iniciativas sociales de la participación ciudadana y acciones organizativas en los territorios rurales: Con los proyectos  se busca el fortalecimiento de la participación ciudadana y acciones organizativas en los territorios rurales en torno a temas de desarrollo social, cuidado ambiental y emprendimientos ciudadanos busca generar procesos de inclusión social local, tendientes a promover, orientar y fortalecer la participación de las organizaciones sociales, comunales y comunitarias del Distrito Capital con un enfoque diferencial e incluyente, mediante la transformación de entornos sociales y físicos buscando hacer efectivos y concretos los procesos de participación e inclusión. </t>
  </si>
  <si>
    <t>10. Reduccion de las desigualdades</t>
  </si>
  <si>
    <t>Proyectos</t>
  </si>
  <si>
    <t>El cálculo del indicador se realiza  a partir de la revisión de la información capturada del número de proyectos e inciativas registrados y ejecutados durante la vigencia en los registros administrativos de la gerencia de proyecto del IDPAC.Luego de ello, son sumados en cada año para establecer el cumplimiento de la meta del indicador.</t>
  </si>
  <si>
    <t>Informe de gestión, Gerencia de proyecto del Instituto Distrital de Participación y Acción Comunal-IDPAC</t>
  </si>
  <si>
    <t>Luis Fernando Rincón Castañeda</t>
  </si>
  <si>
    <t>Gerente. Gerencia de Proyectos</t>
  </si>
  <si>
    <t>2417900/30 Ext 1103</t>
  </si>
  <si>
    <t>Ana Silvia Olano Aponte</t>
  </si>
  <si>
    <t>FICHA TÉCNICA INDICADOR DE RESULTADO 1.4</t>
  </si>
  <si>
    <t>Número de medios comunitarios que consideran sus recursos financieros insuficientes</t>
  </si>
  <si>
    <t xml:space="preserve">1.4.1 Número de concurso Distritales de Medios Comunitarios para el Fortalecimiento de la Cultura de Derechos Humanos, Diálogo y Convivencia.
1.4.2 Número de fichas caracterizaciones de los medios comunitarios en Bogotá. 
</t>
  </si>
  <si>
    <t xml:space="preserve">Este indicador se toma de la caracterización de medios comunitarios en Bogotá D.C., donde se manifiesta la percepción respecto del acceso a recursos financieros para el ejercicio de su labor. La información obtenida del indicador, permitirá establecer el impacto de las medidas implementadas para fortalecer la gestión de los medios comunitarios. Dicho indicador será analizado a la luz de la implementación del enfoque de Derechos Humanos </t>
  </si>
  <si>
    <t>Sumatoria de medios comunitarios que consideran sus recursos financieros insuficientes</t>
  </si>
  <si>
    <t>Medios comunitarios</t>
  </si>
  <si>
    <t xml:space="preserve">La información sobre la percepción de los medios comunitarios en Bogotá, respecto del acceso a recursos financieros, proviene del IDPAC con base en la información registrada en las instancias de participación y caracterización de los medios comunitarios. Encuestas, talleres y entrevistas a la ciudadanía en general y actores claves de la comunicación en Bogotá. Para el caso específico de este indicador, se calcula el número de medios comunitarios (de una muestra de 261 medios) que responden que el autofinanciamiento es su principal medio de sostenimiento. </t>
  </si>
  <si>
    <t xml:space="preserve">Encuesta percepción medios comunitarios, Instituto Distrital de Participación y Acción Comunal - Documento Anual con Caracterización de medios de comunicación. </t>
  </si>
  <si>
    <t>FICHA TÉCNICA INDICADOR DE PRODUCTO 1.4.1</t>
  </si>
  <si>
    <t xml:space="preserve">Número Concursos Distritales de Medios Comunitarios para el Fortalecimiento de la Cultura de Derechos Humanos, Diálogo y Convivencia. </t>
  </si>
  <si>
    <t>1.4  Aumento de los colectivos y redes de comunicación comunitaria que acceden a recursos financieros para cualificar su gestión</t>
  </si>
  <si>
    <t>Instituto Distrital de Participación y Acción Comunal</t>
  </si>
  <si>
    <t>El indicador denominado "Número Concursos Distritales de Medios Comunitarios para el Fortalecimiento de la Cultura de Derechos Humanos, Diálogo y Convivencia" tiene como finalidad la medición de la sumatoria de los apoyos económicos e incentivos entregados a iniciativas de organizaciones y/o actores sociales que trabajen por el fortalecimiento de una cultura de Derechos Humanos en cada vigencia, favorecidos mediante modalidad de concurso distrital</t>
  </si>
  <si>
    <t>El Concurso Distrital de Medios Comunitarios pretende contribuir al fortalecimiento de la Cultura de Derechos Humanos, Diálogo y Convivencia, mediante el reconocimiento y la generación de incentivos a la labor realizada por los medios comunitarios. El Concurso premiará a los medios con herramentas que les permitan mejorar el ejercicio de sus actividades, dado que, en ocasiones este ejercicio de labor periodistica y formación de opinión pública desde redes comunitarias tiene dificultades en materia de disponibilidad presupuestal y apoyo por parte del Estado</t>
  </si>
  <si>
    <t xml:space="preserve">A 2034 el número de medios comunitarios que consideran sus recursos financieros  insuficientes disminuira a 214 de acuerdo con la informacion suministrada por la encuesta percepción medios comunitarios, Instituto Distrital de Participación y Acción Comunal - Documento Anual con Caracterización de medios de comunicación. </t>
  </si>
  <si>
    <t>Concursos</t>
  </si>
  <si>
    <t>El proceso técnico para poder calcular el indicador consiste en sumar el número de registros de incentivos económicos entregados por la Dirección de Diálogo Social y Convivencia a  los actores sociales y/o organizaciones que cumplieron los requisitos y términos de referencia previamente establecidos em la convocatoria del concurso distrital. Esta información se debe tener debidamente reportada en los registros administrativos de la entidad.</t>
  </si>
  <si>
    <t>Informe de gestión, Dirección de Diálogo Social y Convivencia Secretaría Distrital de Gobierno</t>
  </si>
  <si>
    <t>FICHA TÉCNICA INDICADOR DE PRODUCTO 1.4.2</t>
  </si>
  <si>
    <t>Número de fichas caracterizaciones de los medios comunitarios en Bogotá.</t>
  </si>
  <si>
    <t>Instituto Distrital de Participación y Acción Comunal IDPAC</t>
  </si>
  <si>
    <t>El indicador denominado "Número de fichas caracterizaciones de los medios comunitarios en Bogotá" tiene como finalidad la medición  del número correspondiente a la totalidad de los instrumentos de registro de variables de caracterización de los medios comunitarios  en la ciudad de Bogotá. Se espera que indicador se mantenga año a año en el mismo valor.</t>
  </si>
  <si>
    <t>1.6.2 Caracterizaciones de los medios comunitarios en Bogotá: La caracterización consiste en la identificación de necesidades y el conocimiento de la percepción de las redes y los medios comunitarios alternativos en el ejercicio de su labor periodística. Las caracterizaciones de los medios comunitarios en Bogotá sirven de insumo en materia de toma de decisiones en políticas públicas y programas, con el propósito de impulsar la equidad en el acceso a los espacios y medios de comunicación, y de fomentar la circulación democrática de opiniones e informaciones. Estas caracterizaciones se actualizarán año a año y serán realizadas por el IDPAC- Instituto Distrtital de Participación y Acción Comunal quien lidera la política pública de medios comunitarios.</t>
  </si>
  <si>
    <t>Sumatoria de caracterizaciones de los medios comunitarios en Bogotá.</t>
  </si>
  <si>
    <t xml:space="preserve">El proceso técnico que se realiza para calcular el indicador consiste en recabar la información proporcionada por las encuestas y registros de información de medios comunitarios en Bogotá, que se recolectan en las diferentes localidades mediante el trabajo de campo realizado por funcionarios de la gerencia de proyectos. Finalmente el consolidado de las fichas se reporta en una base de datos anual </t>
  </si>
  <si>
    <t>Base de datos caracterización medios comunitarios,Subdirección de Fortalecimiento de la Organización Social-IDPAC</t>
  </si>
  <si>
    <t>Ana Maria Almario</t>
  </si>
  <si>
    <t>Subdireccion de fortalecimiento de la organización social</t>
  </si>
  <si>
    <t>Subdirección de fortalecimiento de la organización social</t>
  </si>
  <si>
    <t>3417900 ext.3212</t>
  </si>
  <si>
    <t>FICHA TÉCNICA INDICADOR DE RESULTADO 2.1</t>
  </si>
  <si>
    <t>Proporción de usuarios que se sintieron satisfechos y totalmente satisfechos con el trato amable y respetuoso por parte del personal asistencial de la EPS (Médicos, Enfermeras, etc.)</t>
  </si>
  <si>
    <t xml:space="preserve">2.1.1 Número de documento para la implementación del enfoque de derechos humanos y diferencial para el Sistema Distrital de Salud, los colaboradores de la Secretaría Distrital de Salud y las Entidades Administradoras de Planes de Beneficio (EAPB) con presencia en Bogotá.
2.1.2 Número de personas formadas en aplicación del enfoque de derechos humanos, poblacional-diferencial y de género para el Sistema Distrital de Salud
2.1.3 Porcentaje de avance en la implementación de la campaña comunicativa sobre la atención humanizada ginecobstétrica.
2.1.4 Porcentaje de avance en la implementación de jornadas informativas para la promoción, prevención e identificación de riesgos y afectación diferencial de enfermedades crónicas en las mujeres.       </t>
  </si>
  <si>
    <t>El cálculo del índice de Así Vamos en Salud se consolida a partir de cuatro ejes que, en su mayoría, están relacionados con las áreas de medición del observatorio. Estos ejes son: la salud de la población, la efectividad institucional del sector, el financiamiento del sector y la percepción ciudadana. Cada eje se compone de dimensiones, las cuales contienen diferentes variables, que son utilizadas como las principales unidades de medición para la construcción de índice, el número total de variables que componen el índice es de 75.La medición serealizara anualmente a través del Índice Así Vamos en Salud, y comprende el componente de percepción con la variable "proporcion de usuarios que se sintieron satisfechos y totalmente satisfechos con el trato amable y respetuoso por parte del personal asistencial de la EPS.</t>
  </si>
  <si>
    <t xml:space="preserve">Índice Así vamos en Salud </t>
  </si>
  <si>
    <t>80.06%</t>
  </si>
  <si>
    <t>80.09%</t>
  </si>
  <si>
    <t>80.12%</t>
  </si>
  <si>
    <t>80.18%</t>
  </si>
  <si>
    <t>De acuerdo al eje de percepcion del Indice de asi vamos en salud en el cual se tiene en cuenta el acceso, la respuesta, el trato digno, la informacion brindada y la satisfaccion del servicio prestado a los usuarios, se obtendra el porcentaje de satisfaccion que se espera supere el 80% con la implementacion adecuada de los productos de este resultado</t>
  </si>
  <si>
    <t xml:space="preserve">Índice Así Vamos en Salud Ministerio de Educación Nacional-SDS 
   https://www.asivamosensalud.org/   
</t>
  </si>
  <si>
    <t>2016-2018</t>
  </si>
  <si>
    <t>3387000 Ext. 5110</t>
  </si>
  <si>
    <t>FICHA TÉCNICA INDICADOR DE PRODUCTO 2.1.1</t>
  </si>
  <si>
    <t>No Aplica</t>
  </si>
  <si>
    <t>Documento de lineamientos para la inclusión del enfoque de derechos humanos, diferencial y de género para la Secretaría Distrital de Salud, las Entidades Administradoras de Planes de Beneficio (EAPB) y su red de prestadores de servicios de salud que cuentan con afiliados en la ciudad de Bogotá.</t>
  </si>
  <si>
    <t xml:space="preserve">
A 2034 el porcentaje de usuarios que se sintieron satisfechos y totalmente satisfechos con el trato amable y respetuoso por parte del personal asistencial de la EPS (Médicos, Enfermeras, etc.) aumentara a 80.48 % de acuerdo al Índice Así Vamos en Salud Ministerio de Educación Nacional-SDS 
</t>
  </si>
  <si>
    <t>Aspectos a considerar para el desarrollo del producto</t>
  </si>
  <si>
    <r>
      <rPr>
        <sz val="11"/>
        <color theme="1"/>
        <rFont val="Arial"/>
        <family val="2"/>
      </rPr>
      <t xml:space="preserve">El programa incluye para su implementación: diseño con los enfoques, pilotaje relacionado con el producto 2.1.2, contenidos desarrollados por la Dirección de Participación Social en pro de los grupos poblacionales de especial protección. Se deben considerar los limitantes a las convocatorias de grupos poblacionales reticentes a los servicios de salud integrales, en razón de las cosmólogias tradicionales y diversas. Este ajuste requiere entender que el sector salud se encuentra en proceso de mitigación de efectos en el marco de la pandemia, adicionalmente, </t>
    </r>
    <r>
      <rPr>
        <sz val="11"/>
        <rFont val="Arial"/>
        <family val="2"/>
      </rPr>
      <t xml:space="preserve">la transversalizacion del enfoque de DDHH, diferencial y de género, requiere de una discusión técnica que permita el logro efectivo en todos los escenarios de acción del sector salud.
Las fases descritas para este proceso serán:
</t>
    </r>
    <r>
      <rPr>
        <b/>
        <sz val="11"/>
        <rFont val="Arial"/>
        <family val="2"/>
      </rPr>
      <t>5% en 2020</t>
    </r>
    <r>
      <rPr>
        <sz val="11"/>
        <rFont val="Arial"/>
        <family val="2"/>
      </rPr>
      <t>: Creación de la mesa técnica de DDHH para la socialización de la PPIDDHH de Bogotá con actores de diferentes dependencias de la SDS.
50 %</t>
    </r>
    <r>
      <rPr>
        <b/>
        <sz val="11"/>
        <rFont val="Arial"/>
        <family val="2"/>
      </rPr>
      <t>en 2021</t>
    </r>
    <r>
      <rPr>
        <sz val="11"/>
        <rFont val="Arial"/>
        <family val="2"/>
      </rPr>
      <t>: Avance en la construcción metodológica de aportes al desarrollo del documento, socialización y ajustes.
100%</t>
    </r>
    <r>
      <rPr>
        <b/>
        <sz val="11"/>
        <rFont val="Arial"/>
        <family val="2"/>
      </rPr>
      <t xml:space="preserve"> en 2022</t>
    </r>
    <r>
      <rPr>
        <sz val="11"/>
        <rFont val="Arial"/>
        <family val="2"/>
      </rPr>
      <t>: Consolidacion de acciones, validación y socialización por los actores involucrados.</t>
    </r>
  </si>
  <si>
    <t>(etapas ejecutadas para la elaboracion e implementación del documento de transversalización del enfoque de derechos humanos y diferencial para el Sector salud en Bogotá/Etapas programadas para la elaboración del documento)*100</t>
  </si>
  <si>
    <t xml:space="preserve">Porcentaje de avance en el diseño de lineamientos para la aplicacion del enfoque de derechos humanos y diferencial en pro de los grupos poblacionales de especial proteccion constitucional para garantizar el mejoramiento en la atencion de los servicios de salud. El documento de lineamientos esta dirigido a colaboradores de la Secretaría Distrital de Salud y las Entidades Administradoras de Planes de Beneficio (EAPB) con presencia en Bogotá.
</t>
  </si>
  <si>
    <t>Dirección de Participación Social, gestión territorial y transectorialidad de la Secretaria Distrital de Salud.</t>
  </si>
  <si>
    <t>Directora de Participación Social, gestión territorial y transectorialidad</t>
  </si>
  <si>
    <t>Dirección de Participación Social, gestión territorial y transectorialidad</t>
  </si>
  <si>
    <t>3649090 ext 9857</t>
  </si>
  <si>
    <t>Juan Carlos Bolivar Lopez</t>
  </si>
  <si>
    <t>Subsecretario de Planeacion y Gestion Sectorial</t>
  </si>
  <si>
    <t>FICHA TÉCNICA INDICADOR DE PRODUCTO 2.1.2</t>
  </si>
  <si>
    <t>Por medio de los enlaces territoriales de las cuatro (4) Subredes Integrales de Servicios de Salud, se realizara la implementación de los lineamientos que se encuentran consolidados en el documento, a traves de formaciones y sensibilizaciones dadas por la Secretaría Distrital de Salud dirigidas a colaboradores de la Secretaría Distrital de Salud, Grupos Poblacionales con Enfoque Diferencial y las Entidades Administradoras de Planes de Beneficio (EAPB) con presencia en Bogotá, a partir del año 2023.
1. Formación para los colaboradores de la Secretaría Distrital de Salud con un total de 420 funcionario/as anuales de la Secretaría Distrital de Salud formados, esta cifra será constante hasta el año 2034 y se entenderá por satistefecha la meta con el cumplimiento anual de formaciones.
2.Se dará por satisfecha anualmente la fase una vez se alcancen 420 personas formadas de los Grupos Poblaciones con Enfoque Diferencial, entre las cuales se encuentran: Entidades Administradoras de Planes de Beneficio (EAPB) con presencia en Bogotá y personal del Sector Salud. 
La formación tendrá los siguientes modulos tematicos:
- Derechos Humanos
- Enfoque diferencial 
- Seguridad Social y Modelo de Salud
- Participación social en Salud</t>
  </si>
  <si>
    <t xml:space="preserve">A 2034 el porcentaje de usuarios que se sintieron satisfechos y totalmente satisfechos con el trato amable y respetuoso por parte del personal asistencial de la EPS (Médicos, Enfermeras, etc.) aumentara a 80.48 % de acuerdo al Índice Así Vamos en Salud Ministerio de Educación Nacional-SDS </t>
  </si>
  <si>
    <t>El programa incluye para su implementación: diseño, pilotaje, aplicación y desarrollo de los modulos tematicos por parte de la Dirección de Participación Social y las dependencias corresponsables en pro de los colaboradores de la Secretaría Distrital de Salud, Grupos Poblacionales con Enfoque Diferencial y las Entidades Administradoras de Planes de Beneficio (EAPB) con presencia en Bogotá. Se deben considerar ciertos aspectos para realizar las convocatorias de los grupos poblacionales con enfoque diferencial  en razón de las cosmólogias y diversas tradiciones que generan reticencia a los servicios de salud.</t>
  </si>
  <si>
    <t xml:space="preserve">Se miden anualmente con las listados de asistencia a las formaciones en enfoque de derechos humanos y diferencial  para el Sector Salud hasta llegar al cumplimento total de las formaciones establecidas. Estas son dirigidas a colaboradores de la Secretaría Distrital de Salud, Grupos Poblacionales con Enfoque Diferencial y las Entidades Administradoras de Planes de Beneficio (EAPB) con presencia en Bogotá. 
</t>
  </si>
  <si>
    <t>Dirección de Planeación Sectorial</t>
  </si>
  <si>
    <t>FICHA TÉCNICA INDICADOR DE PRODUCTO 2.1.3</t>
  </si>
  <si>
    <t>2.1 Mejoramiento en la percepción de los afiliados frente a los servicios de salud en las EAPB.
Proporción de usuarios que se sintieron Satisfechos y Totalmente Satisfechos con el trato amable y respetuoso por parte del personal asistencial de la EPS (Médicos, Enfermeras, etc.).</t>
  </si>
  <si>
    <t>N/a</t>
  </si>
  <si>
    <t>Mujer</t>
  </si>
  <si>
    <t>Este indicador mide avance en la elaboración y socialización del documento con relación a la proporción entre  las variables de número de fases ejecutadas para la elaboración del documento con identificación de barreras para el acceso y calidad en los servicios de salud para las mujeres y el número de fases programadas para su elaboración. Estas variables permiten medir el nivel de avance en la ejecución del producto para garantizar su entrega en los tiempos programados en el plan de acción de esta política, con un tipo de a anualización creciente.</t>
  </si>
  <si>
    <t>El Documento de identificación de barreras para el acceso y calidad en los servicios de salud para las mujeres se desarrollará a través de 4 fases
1. Elaboración de marco conceptual y metodológico del documento.                                                                                                                                                                                          
2. Recolección de información a partir de la realización de grupos focales con mujeres en sus diferencias y diversidades.                                                                                                                                                   
3.Sistematización y análisis de información para la identificación de barreras de acceso y calidad para las mujeres en sus diferencias y diversidades en la atención integral en salud.                                                                                                                
4. Socialización de los resultados y recomendaciones del Documento al sector salud.
Es importante tener en cuenta que las recomendaciones socializadas en la cuarta fase de implementación del producto serán implementadas por el sector salud en el marco de sus competencias y capacidades institucionales. Se espera que al ser implementadas por dicho sector se contribuya el mejoramiento de la percepción de las afiliadas frente a los servicios de salud. Así mismo, se resalta que el Documento brindará al sector salud insumos relacionados con la identificación de las barreras para el acceso y calidad en los servicios de salud para las mujeres, lo cual permite identificar variables con enfoque de género para esta temática, que pueden no estar siendo tenidas en cuenta por el sector en la programación de acciones de mejora en las temáticas de acceso y calidad de los servicios de salud prestados.</t>
  </si>
  <si>
    <t>3.8</t>
  </si>
  <si>
    <t>Secretaría Distrital de Desarrollo Económico</t>
  </si>
  <si>
    <t>(fases ejecutadas de la elaboración del documento con identificación de barreras para el acceso y calidad en los servicios de salud para las mujeres. / fases programadas para la elaboración del documento de identificación de barreras para el acceso y calidad en los servicios de salud para las mujeres) *100</t>
  </si>
  <si>
    <t>porcentaje</t>
  </si>
  <si>
    <t>Año 2</t>
  </si>
  <si>
    <t>Año 3</t>
  </si>
  <si>
    <t>Cúal?</t>
  </si>
  <si>
    <t>Para la medición del indicador de producto se establecerá la proporción entre el número de fases del Documento que se hayan ejecutado y el número de fases programadas para el periodo de tiempo correspondiente a cada reporte</t>
  </si>
  <si>
    <t>Informe de Gestión Dirección de Derechos y Diseño de Políticas</t>
  </si>
  <si>
    <t>Clara López Garíca</t>
  </si>
  <si>
    <t>Dirección de Derechos y Diseño de Política</t>
  </si>
  <si>
    <t>Sandra Catalina Campos Romero</t>
  </si>
  <si>
    <t>Jefa  Oficina Asesora de Planeación</t>
  </si>
  <si>
    <t xml:space="preserve"> Oficina Asesora de Planeación</t>
  </si>
  <si>
    <t>FICHA TÉCNICA INDICADOR DE PRODUCTO 2.1.4</t>
  </si>
  <si>
    <t>Este indicador mide la sumatoria de personas vinculadas a las Jornadas informativas sobre el derecho a la salud plena para las mujeres que permitan el reconocimiento de barreras en el acceso al servicio de salud con enfoque de género, con una anualización tipo suma, con el fin de lograr la meta final de producto</t>
  </si>
  <si>
    <t>Este producto tiene como objetivo es la apertura de espacios de información sobre el derecho a la salud plena para las mujeres con el fin de informar y promover en la ciudadanía, actitudes y prácticas que contribuyan a la eliminación de las barreras de acceso del derecho en el actuar personal y profesional de los y las participantes. 
Estas jornadas desarrollarán sus contenidos en relación al reconocimiento de  las desigualdades en razón a sexo y género en el ámbito de salud; y el reconocimiento y  garantía de los derechos de las mujeres en su diversidad.</t>
  </si>
  <si>
    <t>Para la medición del indicador de producto se utilizarán las listas de asistencia a las jornadas de  informativas sobre el derecho a la salud plena para las mujeres que permitan el reconocimiento de barreras en el acceso al servicio de salud con enfoque de género, para establecer el número de personas únicas asistentes.</t>
  </si>
  <si>
    <t>FICHA TÉCNICA INDICADOR DE RESULTADO 2.2</t>
  </si>
  <si>
    <t>Número de jóvenes bachilleres de la ciudad que acceden a la educación superior con el apoyo del Distrito.</t>
  </si>
  <si>
    <t>2.2.1 Estrategias de Acceso a educación superior que incluyen en sus procesos de selección enfoque de derechos humanos, de género, territorial y/o poblacional</t>
  </si>
  <si>
    <t>Primer Pilar: Igualdad de Calidad de Vida</t>
  </si>
  <si>
    <t>Calidad Educativa para Todos</t>
  </si>
  <si>
    <t xml:space="preserve">Agencia Distrital para la Educación Superior, la Ciencia y la Tecnología </t>
  </si>
  <si>
    <t xml:space="preserve"> Número de jóvenes bachilleres de la ciudad que acceden a la educación superior con el apoyo del Distrito</t>
  </si>
  <si>
    <t>Secretaría de Educación del Distrito (Fondos)</t>
  </si>
  <si>
    <t>Se suma anualmente (2020-2034) el incremento en el número de bachilleres que ingresan a la Educación Superior con apoyo de la Agencia Distrital para la  Educación Superior, la Ciencia y la Tecnología y de la Secretaría de Educación del Distrito, en el marco de convocatorias (incluyendo criterios de enfoque diferencial) adelantadas por las entidades.</t>
  </si>
  <si>
    <t>Secretaría de Educación del Distrito y Agencia Distrital para la Educación Superior, la Ciencia y la Tecnología</t>
  </si>
  <si>
    <t>FICHA TÉCNICA INDICADOR DE PRODUCTO 2.2.1</t>
  </si>
  <si>
    <t xml:space="preserve">Número de convocatorias de acceso a educación superior que incluyen criterios de enfoque de derechos humanos, de género, territorial y/o poblacional.diferencial en su proceso de selección </t>
  </si>
  <si>
    <t>Acceso con calidad a la Educación Superior</t>
  </si>
  <si>
    <t>Educación Superior para una ciudad de Conocimiento</t>
  </si>
  <si>
    <t xml:space="preserve">Agencia Distrital para la Educación Superior, la Ciencia y la Tecnología  </t>
  </si>
  <si>
    <t>El producto proviene de los hallazgos del diagnóstico sobre la baja cobertura en educación superior para los jóvenes del Distrito. Con las convocatorias de acceso a educacion superior de la la Secretaria de Educacion del Distrito y la Agencia Distrital para la Educación Superior, la Ciencia y la Tecnología, se pretende aumentar el porcentaje de población que ingresa a la Educación Superior a través de los procesos de selección, los cuales se realizaran con enfoque de derechos humanos, de género, territorial y/o poblacional. Las convocatorias permitirán una ampliación en las oportunidades de acceso de estudio de la población en condición de vulnerabilidad, reconociendo sus necesidades y particularidades.</t>
  </si>
  <si>
    <t>A 2034 el número de jóvenes bachilleres de la ciudad que acceden a la educación superior con apoyo del Distrito será de 23.784</t>
  </si>
  <si>
    <t>Periodos de inscripción en Instituciones de Educación Superior</t>
  </si>
  <si>
    <t>De aquí a 2030, asegurar el acceso igualitario de todos los hombres y las mujeres a una formación técnica, profesional y superior de calidad, incluida la enseñanza universitaria</t>
  </si>
  <si>
    <t xml:space="preserve">Convocatorias </t>
  </si>
  <si>
    <t>SED Actas de apertura de convocatorias  desarrolladas por la Dirección de Relaciones con los sectores de Educación Superior y Educación para el Trabajo</t>
  </si>
  <si>
    <t>Se suma el número de convocatorias realizadas anualmente (2019-2034) Actas de reunión de Junta Administradora o comité para la apertura de convocatoria</t>
  </si>
  <si>
    <t>Un mes después de cumplida la vigencia</t>
  </si>
  <si>
    <t xml:space="preserve">Director </t>
  </si>
  <si>
    <t>Dirección de Relaciones con los Sectores de Educación Superior y Educación para el Trabajo</t>
  </si>
  <si>
    <t>SED: 3241000 Ext: 4341</t>
  </si>
  <si>
    <t>FICHA TÉCNICA INDICADOR DE RESULTADO 2.3</t>
  </si>
  <si>
    <t>Índice Sintético de Calidad ISCE</t>
  </si>
  <si>
    <t>2.3.1 Número de programas de formación a docentes y directivos docentes en  temas de derechos humanos, enfoque poblacional-diferencial y género 
2.3.2 Número de concursos de estímulos para el reconocimiento de buenas prácticas en la implementación de los enfoques de derechos humanos,  poblacional-diferencial y de género en la instituciones educativas distritales IED.</t>
  </si>
  <si>
    <t>Primer Pilar Igualdad de Calidad de Vida</t>
  </si>
  <si>
    <t>Calidad Educativa para todos</t>
  </si>
  <si>
    <t xml:space="preserve">En la fase de agenda pública la ciudadanía manifestó la necesidad de mejorar la calidad de la educación, incluyendo la implementación de los enfoques de derechos humanos, diferencial y género en la comunidad académica. El Índice Sintético de Calidad ISCE es un índice, calculado por el Icfes, que mide cuatro aspectos de la calidad de la educación en todos los colegios del país. El ISCE está compuesto por los componentes de progreso, desempeño,  eficiencia y ambiente escolar. Los enfoques de derechos humanos, diferencial y de género, están implícitos en el ISCE. El enfoque de derechos humanos se incluye toda vez que el ISCE busca contribuir a la garantía y la calidad del derecho a la educación. Por su parte, los enfoques de género, diferencial, poblacional, terrtorial y ambiental debe ser entendido como parte inherente del enfoque de derechos. </t>
  </si>
  <si>
    <t>6.95</t>
  </si>
  <si>
    <t>ICFES</t>
  </si>
  <si>
    <t>7.08</t>
  </si>
  <si>
    <t>7.21</t>
  </si>
  <si>
    <t>7.34</t>
  </si>
  <si>
    <t>7.47</t>
  </si>
  <si>
    <t>7.60</t>
  </si>
  <si>
    <t>7.73</t>
  </si>
  <si>
    <t>7.86</t>
  </si>
  <si>
    <t>7.99</t>
  </si>
  <si>
    <t>8.12</t>
  </si>
  <si>
    <t>8.25</t>
  </si>
  <si>
    <t>8.38</t>
  </si>
  <si>
    <t>8.51</t>
  </si>
  <si>
    <t>8.64</t>
  </si>
  <si>
    <t>8.77</t>
  </si>
  <si>
    <t>8.90</t>
  </si>
  <si>
    <t>9.03</t>
  </si>
  <si>
    <t xml:space="preserve">El ISCE se compone de cuatro componentes: Progreso, Desempeño, Eficiencia y Ambiente Escolar. El nivel educativo de la Media no tiene este último componente. El ISCE está en una escala de 1 a 10, en donde Progreso y Desempeño pesan 40 por ciento, cada uno, y Eficiencia y Ambiente Escolar pesan 10 por ciento, cada uno. Para el caso de la Media, el componente Eficiencia pesa el 20 por ciento.
El componente de Desempeño muestra el estado de los aprendizajes de los estudiantes de acuerdo con los resultados de la última aplicación de las Pruebas Saber de Lenguaje y Matemáticas. Por su parte, el componente de Progreso refleja el mejoramiento de los aprendizajes de los estudiantes en las últimas dos aplicaciones de las Pruebas Saber de Lenguaje y Matemáticas de cada Establecimiento Educativo. El componente de Eficiencia se trata de la tasa de aprobación escolar de
la última cohorte. Los resultados se toman del SIMAT. Finalmente, el componente de Ambiente escolar refleja la percepción de los estudiantes sobre el ambiente en el que aprenden y sobre el compromiso de sus docentes. Los resultados se toman de la última aplicación del Cuestionario de Contexto (Factores Asociados).
El ISCE en todos los niveles de cada EE está acompañado de una meta de Mejoramiento Mínimo Anual (MMA). El MMA depende directamente del ISCE 2015 y está definido para cada año, hasta 2025. No se modifica considerando la importancia de mantener la motivación de todos los actores educativos en relación con el mejoramiento constante de los aprendizajes de los estudiantes. Además, mantener las metas permite establecer el alcance de los objetivos trazados desde el 2015. El reporte del indicador se realiza anualmente y cada reporte muestra el avance en los componentes, las metas del MMA para cada año y nivel educativo (primaria, secundaria y media, o los niveles que tenga el establecimiento educativo.) 
</t>
  </si>
  <si>
    <t>Secretaria de Educación Distrital. http://aprende.colombiaaprende.edu.co/sites/default/files/naspublic/diae2018/GuiadeorientacionesdelISCEdel%20cuatrienioUso%20de%20resultados%20hacia%20el%20mejoramiento%20continuo.pdf</t>
  </si>
  <si>
    <t>2014-2018</t>
  </si>
  <si>
    <t>FICHA TÉCNICA INDICADOR DE PRODUCTO 2.3.1</t>
  </si>
  <si>
    <t>Pilar Igualdad de calidad de vida</t>
  </si>
  <si>
    <t>Calidad educativa para todos</t>
  </si>
  <si>
    <t>Eduación</t>
  </si>
  <si>
    <t>2.3.1 Programas de formación a docentes y directivos docentes en relación a derechos humanos, enfoque diferencial y género: Los programas de formación a docentes y directivos contarán con orientaciones metodológicas, técnicas y pedagógicas a partir del reconocimiento de las características propias de las institucinoes educativas en donde se realizarán, con base en las cuales se desarrollaran ejercicios pedagógicos para la apropiación, exigibilidad y garantía de los derechos humanos. El progrma de educación de Derechos Humanos cuenta con más de 100 guias metodológicas en temas como:
- Igualdad y no discrimincación.
- Prevención y protección.
- Prevención de violencia.
- Enfoques diferenciales.</t>
  </si>
  <si>
    <t xml:space="preserve">A 2034 el Índice Sintético de Calidadde educación aumentara a  9,03  de acuerdo a la informacion suministrada por la Secretaria de Educacion Distrital                                                                                                                          </t>
  </si>
  <si>
    <t>Se dispondrá de los medios de comunicación de la Secretaría de Educación del Distrito para difundir la oferta de formación.</t>
  </si>
  <si>
    <t>4. Educacion de Calidad</t>
  </si>
  <si>
    <t>SED Registros administrativos</t>
  </si>
  <si>
    <t>Conteo del indicador se dara por la realización de programa que se dará por medio de la verificación de las listas de asistencias que deberá ser un mínimo del 80% de asistencia al programa.</t>
  </si>
  <si>
    <t>Registros administrativos de la Subsecretaría de Calidad y Pertinencia / Dirección de Formación de Docentes e Innovaciones Pedagógicas de la Secretaría de Educación del Distrito</t>
  </si>
  <si>
    <t>Directora de la Direccion de Formacion de Docentes e Innovaciones Pedagógicas</t>
  </si>
  <si>
    <t>Subsecretaría de Calidad y Pertinencia / Dirección de Formación de Docentes e Innovaciones Pedagógicas</t>
  </si>
  <si>
    <t>3241000 Ext 2179</t>
  </si>
  <si>
    <t>FICHA TÉCNICA INDICADOR DE PRODUCTO 2.3.2</t>
  </si>
  <si>
    <t xml:space="preserve">Eje de Igualdad de Calidad de Vida,   </t>
  </si>
  <si>
    <t>2.3.2 Instituciones Educativas Oficiales rurales y urbanas del Distrito Capital que implementan prácticas pedagógicas con enfoque de derechos humanos, de género y/o diferencial: La SED validará que los colegios implementen prácticas pedagógicas con enfoque de derechos humanos, de género y/o diferencial, a través de proyectos transversales (catedra de derechos humanos, catedra de paz, planes de aula donde se puedan consultar los enfoques, experiencias extracurriculares, experiencias de pedagogía de la memoria, la paz y la reconciliación, entre otras)</t>
  </si>
  <si>
    <t xml:space="preserve">A 2034 el Índice Sintético de Calidad de educación aumentara a  9,03  de acuerdo a la información suministrada por la Secretaria de Educación Distrital    </t>
  </si>
  <si>
    <t xml:space="preserve"> Instituciones Educativas Oficiales rurales y urbanas </t>
  </si>
  <si>
    <t>SED</t>
  </si>
  <si>
    <t>Se sumaran los colegios que implementan prácticas pedagógicas con enfoque de derechos humanos, de género y/o diferencial.</t>
  </si>
  <si>
    <t>SECRETARÍA DE EDUCACIÓN DEL DISTRITO - DIRECCIÓN DE INCLUSIÒN E INTEGRACION DE POBLACIONES - proyecto 7690</t>
  </si>
  <si>
    <t>Secretaria de Educación de Bogotá</t>
  </si>
  <si>
    <t xml:space="preserve">Dirección de Inclusión e Integración de Poblaciones </t>
  </si>
  <si>
    <t>324100 2200</t>
  </si>
  <si>
    <t>Juan Sebastián Contreras Bello</t>
  </si>
  <si>
    <t>FICHA TÉCNICA INDICADOR DE RESULTADO 2.4</t>
  </si>
  <si>
    <t>2.4.1 Número de jornadas de socialización de la Ruta de Acceso y Permanencia Escolar con énfasis en la oferta de estrategias educativas flexibles</t>
  </si>
  <si>
    <t>En la fase de agenda pública, la ciudadanía identificó como un problema la deserción escolar en la ciudad. La Tasa de deserción corresponde a la proporción de alumnos matriculados que durante el año lectivo por diferentes motivos abandonan sus estudios sin haber culminado el grado. Se busca reducir la tasa de deserción a través de la Ruta de Acceso y Permanencia Escolar.</t>
  </si>
  <si>
    <t>1.6%</t>
  </si>
  <si>
    <t>MEN</t>
  </si>
  <si>
    <t>1.55%</t>
  </si>
  <si>
    <t>1.50%</t>
  </si>
  <si>
    <t>1.45%</t>
  </si>
  <si>
    <t>1.40%</t>
  </si>
  <si>
    <t>1.35%</t>
  </si>
  <si>
    <t>1.30%</t>
  </si>
  <si>
    <t>1.25%</t>
  </si>
  <si>
    <t>1.20%</t>
  </si>
  <si>
    <t>1.15%</t>
  </si>
  <si>
    <t>1.10%</t>
  </si>
  <si>
    <t>1.05%</t>
  </si>
  <si>
    <t>1.00%</t>
  </si>
  <si>
    <t>0.95%</t>
  </si>
  <si>
    <t>0.90%</t>
  </si>
  <si>
    <t>0.85%</t>
  </si>
  <si>
    <t>0.80%</t>
  </si>
  <si>
    <t>La desercion se mide por medio de cuatro formas, de acuerdo a lo establecido en la tasa de descercion escolar:
• El cálculo de los eventos anuales de deserción, que permite medir la proporción de estudiantes que cada año abandonan. Tanto los que abandonan en el transcurso del año escolar (intra-anual), como los que abandonan al finalizar el año y comenzar el siguiente (inter-anual).
• El cálculo de la situación de deserción de un grupo de edad determinado, que refiere al proceso acumulado de deserción
de todos los niños y jóvenes que componen ese grupo. 
• El cálculo de la deserción dentro de cohortes permite analizar los eventos de deserción en una cohorte específica de
estudiantes a lo largo de un período de tiempo mediante sucesivas mediciones.
• El cálculo de indicadores relacionados con la trayectoria educativa. Ejemplo: Cantidad de eventos de desvinculación en la trayectoria, duración media de la permanencia en la escuela, etc.</t>
  </si>
  <si>
    <t>SED
https://www.mineducacion.gov.co/1621/article-82768.html
https://www.mineducacion.gov.co/1621/articles-293659_archivo_pdf_abc.pdf</t>
  </si>
  <si>
    <t>FICHA TÉCNICA INDICADOR DE PRODUCTO 2.4.1</t>
  </si>
  <si>
    <t xml:space="preserve">2.4 Reducción de la tasa de deserción escolar de estudiantes en educación pública básica y media
</t>
  </si>
  <si>
    <t>Pilar igualdad de Calidad de Vida</t>
  </si>
  <si>
    <t>Inclusión educativa para la Equidad</t>
  </si>
  <si>
    <t>2.4.1. Jornadas de socialización de la Ruta de Acceso y Permanencia Escolar con énfasis en la oferta de estrategias educativas flexibles: La SED adelantará jornadas de socialización de la Ruta de Acceso y Permanencia Escolar con énfasis en la oferta de estrategias educativas flexibles, lo que permitirá que la población en condición de vulnerabilidad de la ciudad, conozca y acceda a la oferta educativa oficial, en los niveles de preescolar, básica y media, y en especial, la población en extra edad, jóvenes y adultos que no hayan completado sus trayectorias educativas poder acceder a estrategias educativas flexibles pertinentes para sus necesidades educativas.</t>
  </si>
  <si>
    <t>A 2034 la Tasa de deserción escolar intraanual disminuira a 0,8% de acuerdo a la informacion suministrada por la Secretaria de Educacion Distrital</t>
  </si>
  <si>
    <t>La SED cuenta con la Ruta de Acceso y Permanencia Escolar, se debe avanzar en la consolidación de la oferta de estrategias educativas flexibles. Adicionalmente, la SED concertará con organizaciones y comunidades como víctimas del conflicto armado, grupos étnicos, entre otros, la realización de dichas jornadas de socialización.</t>
  </si>
  <si>
    <t>Jornadas</t>
  </si>
  <si>
    <t>N/D</t>
  </si>
  <si>
    <t>Soportes de las jornadas realizadas de socialización de la Ruta de Acceso y Permanencia Escolar, las cuales seran  Actas y listas de asistencia.</t>
  </si>
  <si>
    <t>SECRETARÍA DE EDUCACIÓN DEL DISTRITO - DIRECCIÓN DE COBERTURA</t>
  </si>
  <si>
    <t>Estarán sujetos a las situaciones de anormalidad académica que se presenten en el Distrito</t>
  </si>
  <si>
    <t>Directora de Cobertura</t>
  </si>
  <si>
    <t>Dirección de Cobertura</t>
  </si>
  <si>
    <t>3241000 Ext 4209</t>
  </si>
  <si>
    <t>FICHA TÉCNICA INDICADOR DE RESULTADO 2.5</t>
  </si>
  <si>
    <t>Porcentaje de reducción en la Tasa de informalidad medida por el DANE</t>
  </si>
  <si>
    <t xml:space="preserve">2.5.1 Formación para el emprendimiento, con servicios especializados de asesoría y de acompañamiento en la creación y/o fortalecimiento empresarial, que permita un acceso al mercado de los productos.
2.5.2 Instrumentos de política laboral activa, dirigidos a poblaciones con mayor dificultad para acceder a oportunidades de generación de empleo e ingresos.
2.5.3 Unidades productivas informales articuladas progresivamente a las dinámicas del sector formal, de acuerdo con las estrategias definidas en la política de productividad para el cierre de brechas y convergencia de las unidades económicas. </t>
  </si>
  <si>
    <t>Segundo Eje Transversal: Desarrollo Económico Basado en el conocimiento</t>
  </si>
  <si>
    <t>Generar alternativas de ingreso y empleo de mejor calidad en la ciudad</t>
  </si>
  <si>
    <t xml:space="preserve">Secretaría Distrital de Desarrollo Económico </t>
  </si>
  <si>
    <t xml:space="preserve">En la fase de agenda pública la ciudadanía manifestó el incremento de la informalidad como una problemática que debe ser atendida por la política y por lo cual el resultado es la reducción de la tasa de informalidad a través de estos productos. Se hace la aproximación a la medición de informalidad en materia de escala de personal ocupado en las empresas, hasta cinco trabajadores excluyendo los independientes que se dedican a su oficio y a los empleados del gobierno. </t>
  </si>
  <si>
    <t>(Número de población ocupada informal/número total de población ocupada) *100%</t>
  </si>
  <si>
    <t>41,2%</t>
  </si>
  <si>
    <t>DANE</t>
  </si>
  <si>
    <t>2032</t>
  </si>
  <si>
    <t xml:space="preserve">Con la implementacion de los productos asociados a este resultado se espera reducir el porcentaje de la tasa de informalidad que mide el DANE. En esta tasa se evalúan 42 ciudades de América Latina  que son consideradas las principales economías de la región, por el tamaño de su economía y por su relevancia para llevar a cabo actividades empresariales o realizar inversiones. Analiza cuatro variables: 1) Potencial de mercado y riqueza relativa (poder de compra, PIB per cápita y población); 2) Calidad de vida (contaminación, calidad de los servicios públicos, tráfico, servicios médicos, educación, servicios bancarios, entretenimiento, entre otros); 3) Competitividad en telecomunicaciones (disponibilidad de fibra óptica y otras redes, capacidad de banda ancha, y comunicación satelital); 4) Imagen urbana (percepción de 1.375 ejecutivos latinoamericanos en potencial de negocios, calidad de vida y nivel de tolerancia a las minorías) </t>
  </si>
  <si>
    <t>FICHA TÉCNICA INDICADOR DE PRODUCTO 2.5.1</t>
  </si>
  <si>
    <t>Reducción de informalidad laboral en Bogotá</t>
  </si>
  <si>
    <t>Eje transversal Desarrollo económico basado en el conocimiento</t>
  </si>
  <si>
    <t>Fundamentar el desarrollo económico en la generación y uso del conocimiento para mejorar la competitividad de la Ciudad Región</t>
  </si>
  <si>
    <t>DesarrolloEconómicoIndustriayTurismo</t>
  </si>
  <si>
    <t xml:space="preserve">Unidades productivas de todos los sectores económicos, que a través de diferentes estrategias de gestión local pueden incorporarse en  la ruta de emprendimiento para que dependicendo del diagóstico inicial se pueda establecer un plan de acompañamiento a la medida, en temas de capacitación, intermediación de mercados, financiamiento, marketing, etc., acompañado esto de un plan de negocios y un plan de seguimiento.
</t>
  </si>
  <si>
    <t xml:space="preserve">A 2034 el porcentaje de reducción en la Tasa de informalidad medida por el DANE disminuira a 34,2%                                                                                                                                              </t>
  </si>
  <si>
    <t>Trabajo decente y crecimiento economico</t>
  </si>
  <si>
    <t>Linea de Seguimiento</t>
  </si>
  <si>
    <t>Sumatoria de unidades productivas, con servicios especializados de asesoría y de acompañamiento en la creación y/o fortalecimiento empresarial.</t>
  </si>
  <si>
    <t>Unidades productivas</t>
  </si>
  <si>
    <t>SDDE - OAP - SUIM</t>
  </si>
  <si>
    <t xml:space="preserve">Reporte del número total de unidades productivas a las que se les brinda asesoria, acompañamiento, formacion y/o mentoria en conocimientos especializados, procesos de tipo administrativo, producto, legal, financiero y/o de comercializacion.
</t>
  </si>
  <si>
    <t>Registros administrativos de la Direccion de Desarrollo Eempresarial y Empleo de la Secretaria de Desarrollo Economico</t>
  </si>
  <si>
    <t>Directora de Desarrollo Empresarial y Empleo</t>
  </si>
  <si>
    <t>Secretaria Distrital de Desarrollo Economico</t>
  </si>
  <si>
    <t>Dirección de Desarrollo Empresarial y Empleo</t>
  </si>
  <si>
    <t>Danny Efrain Garcia Perdomo</t>
  </si>
  <si>
    <t>Jefe Oficina Asesora de planecaióm</t>
  </si>
  <si>
    <t>FICHA TÉCNICA INDICADOR DE PRODUCTO 2.5.2</t>
  </si>
  <si>
    <t>Número de instrumentos de política laboral activa dirigido a poblaciones con mayor dificultad para acceder a oportunidades de generacion de empleo e ingresos</t>
  </si>
  <si>
    <t>32 Generar alternativas de ingreso y empleo de mejor calidad</t>
  </si>
  <si>
    <t>Instrumentos de política laboral activa (Intermedición para la búsqueda de empleo, capacitación para el trabajo, acceso al crédito y a la capacitación para emprender micronegocios y fomentar el autoempleo, creación de empleos directos, generación de empleo indirecto, etc.), para facilitar el encuentro entre la oferta y demanda de mano de obra, y mejorar las capacidades de la población en edad de trabajar que busca reinsertarse en el mercado de trabajo.</t>
  </si>
  <si>
    <t xml:space="preserve">A 2034 el porcentaje de reducción en la Tasa de informalidad medida por el DANE disminuira a 34,2%          </t>
  </si>
  <si>
    <t>Trabajo Decente y Crecimiento Economico</t>
  </si>
  <si>
    <t>De aquí a 2030, lograr el empleo pleno y productivo y el trabajo decente para todas las mujeres y los hombres, incluidos los jóvenes y las personas con discapacidad, así como la igualdad de remuneración por trabajo de igual valor</t>
  </si>
  <si>
    <t>Sumatoria instrumentos de política laboral activa implementadas</t>
  </si>
  <si>
    <t>Instrumentos de politica</t>
  </si>
  <si>
    <t>Secretaria Distrital de Desarrollo Economico - Oficina Asesora de Planeacion - SUIM</t>
  </si>
  <si>
    <t>registros administrativos de la entidad en donde se incluyen los instrumentos de politica laboral que se implementan para generar mejores oportunidades de empleo</t>
  </si>
  <si>
    <t>Registros administrativos de la entidad</t>
  </si>
  <si>
    <t>SDDE</t>
  </si>
  <si>
    <t>Jefe Oficina Asesora de planeación</t>
  </si>
  <si>
    <t>FICHA TÉCNICA INDICADOR DE PRODUCTO 2.5.3</t>
  </si>
  <si>
    <t>Número de unidades productivas informales articuladas progresivamente a las dinámicas del sector formal</t>
  </si>
  <si>
    <t>Unidades productivas que a través de su caracterización y contacto  en el territorio aceptan ingresar al proceso de acompañamiento para formalización (1. Legal,  2. Laboral, 3. Tributario, 4. Permisos o Licencias). Este proceso es solo de sensibilización y acompañamiento en el proceso de formalización, pues son otras entidades las que tienen competencia para otorgar, permisos o certificaciones que den cuenta de la formalización empresarial.</t>
  </si>
  <si>
    <t>Trabajo Decente y crecimiento economico</t>
  </si>
  <si>
    <t>Secretaria de Distrital de Desarrollo Economico - Oficina Asesora de Planeacion - SUIM</t>
  </si>
  <si>
    <t>Registros administrativos que reposan en la entidad en los cuales se incorpora la informacion de las unidades productivas informales articuladas progresivamente a las dinámicas del sector formal en las distintas localidades.</t>
  </si>
  <si>
    <t>Ximena Rodriguez Benavides</t>
  </si>
  <si>
    <t>Director de Desarrollo Empresarial y Empleo</t>
  </si>
  <si>
    <t>FICHA TÉCNICA INDICADOR DE PRODUCTO 1</t>
  </si>
  <si>
    <t>FICHA TÉCNICA INDICADOR DE PRODUCTO 2.5.4</t>
  </si>
  <si>
    <t>Avance de las fases ejecutadas del programa para la desconcentración de los servicios de la Agencia Pública de Empleo (APE) en las localidades.</t>
  </si>
  <si>
    <t xml:space="preserve">2.5 Reducción de informalidad laboral en Bogotá. Lograr mayor inclusión laboral de población con enfoque diferencial </t>
  </si>
  <si>
    <t>La APE tiene una sede física en la Plaza de Artesanos donde se tienen centralizados los servicios de formación, remisión y vinculación, por ello en un proceso escalonado, inicialmente se pretende llevar físicamente dichos servicios a interlocalidades donde se evidencien las mayores tasa de desempleo y/o empleo informal de la ciudad. El producto se plantea en 2 fases denominadas:
1. Diseño:Esta fase implica definir acciones para la ruta de empleabilidad  (registro, orientación, formación e intermediación) y su articulación y definición de servicios empresariales (acompañamiento, apoyo, orientación, preselección y asesoría), así como la selección de las localidades en donde se hará la desconcentración de los servicios de la APE conforme a estudios y recursos físicos disponibles. (50% del producto).
2. Alistamiento e implementación: Luego del diseño, se realiza el alistamiento e implementación de la agencia pública de empleo en las localidades seleccionadas conforme a cifras de desempleo y recursos físicos disponibles para la instalación y operación del programa. Este programa también incluye en su implementación la atención a empresas de las localidades con servicios para la gestión de vacantes. (50% del producto).</t>
  </si>
  <si>
    <t>(fases ejecutadas para la implementación del programa de  desconcentración de los servicios de la APE en las localidades /  fases programadas para la implementación del programa de desconcentración de los servicios de la APE en las localidades)*100</t>
  </si>
  <si>
    <t>Programa</t>
  </si>
  <si>
    <t>Secretaria  Distrital de Desarrollo Economico - Oficina Asesora de Planeacion  - SUIM</t>
  </si>
  <si>
    <t xml:space="preserve">Durante los dos años de implementacion de este producto se desarrollaran las siguientes acciones: diseño, alistamiento e implementacion del programa de desconcentracion de los servicios de la APE en las localidades y a partir de dichos avances se reportara trimestralmente durante los dos años el avance
</t>
  </si>
  <si>
    <t>Registros administrativos. Direccion de desarrllo empresarial y empleo. Secretaria de Desarrollo economico</t>
  </si>
  <si>
    <t>FICHA TÉCNICA INDICADOR DE PRODUCTO 2.5.5</t>
  </si>
  <si>
    <t xml:space="preserve">Operación de Kioscos  de la Agencia Pública de Empleo (APE) en las localidades.
</t>
  </si>
  <si>
    <t>Generar alternativas de ingreso y empleo de mejor calidad</t>
  </si>
  <si>
    <t>Operar de manera desconcentrada, ya sea territorialmente o por servicios, toda la oferta de la Agencia Pública de Empleo, inicialmente a través de los Kioscos de Empleo en las localidades priorizadas de la ciudad, de acuerdo con las dinámicas del mercado laboral, compromisos de las políticas públicas y/o recursos de la entidad, donde se da a conocer la oferta de la APE y se da ingreso a diversas poblaciones a procesos de formación y/o capacitación, remisión y/o vinculación laboral.</t>
  </si>
  <si>
    <t>Sumatoria del número de kioscos de atención de la Agencia Pública de Empleo en el territorio operando</t>
  </si>
  <si>
    <t>Kioscos</t>
  </si>
  <si>
    <t>Priorizadas con bajo empleo</t>
  </si>
  <si>
    <t>Los avances en el marco del producto se miden a través de informes de la Agencia Pública de Empleo en los que se incluye la informacion del número de Kioscos que operan en las localidades de la ciudad.</t>
  </si>
  <si>
    <t>Registros administrativos Direccion de desarrollo empresarial y empleo. Secretaria de desarrollo economico</t>
  </si>
  <si>
    <t>FICHA TÉCNICA INDICADOR DE RESULTADO 2.6</t>
  </si>
  <si>
    <r>
      <t xml:space="preserve">2.6.1 Porcentaje de avance en la implementación la estrategia para acceder a la información sobre instrumentos de financiación distritales, con enfoque de DDHH 
</t>
    </r>
    <r>
      <rPr>
        <sz val="12"/>
        <color rgb="FFFF0000"/>
        <rFont val="Arial"/>
        <family val="2"/>
      </rPr>
      <t>2.6.2 Número de intervenciones de mejoramiento de vivienda en modalidad de habitabilidad realizadas que incluyen enfoque de Derechos Humanos.</t>
    </r>
    <r>
      <rPr>
        <sz val="12"/>
        <rFont val="Arial"/>
        <family val="2"/>
      </rPr>
      <t xml:space="preserve">
</t>
    </r>
  </si>
  <si>
    <t>Democracia Urbana</t>
  </si>
  <si>
    <t xml:space="preserve">Intervenciones Integrales del hábitat </t>
  </si>
  <si>
    <t>Secretaría Distrital del Gobierno</t>
  </si>
  <si>
    <t xml:space="preserve">En la fase de agenda pública, la ciudadanía manifestó que existen necesidades básicas insatisfechas y desigualdad en las condiciones de vida de los habitantes, como en la vivienda y los servicios públicos  </t>
  </si>
  <si>
    <t>Censo Nacional</t>
  </si>
  <si>
    <t>2030</t>
  </si>
  <si>
    <t>De acuerdo con los objetivos del ODS 11, a 2030 la meta es la reducción de 3,9 pp en el porcentaje de hogares con déficit de vivienda, lo que lo llevaría a disminuir de 14,1%, de acuerdo con los datos del Censo 2018 del DANE, a 10,2% en 2030</t>
  </si>
  <si>
    <t>Censo Nacional 2018</t>
  </si>
  <si>
    <t>FICHA TÉCNICA INDICADOR DE PRODUCTO 2.6.1</t>
  </si>
  <si>
    <t>Porcentaje de avance en la implementación la estrategia para acceder a la información sobre instrumentos de financiación distritales, con enfoque de DDHH</t>
  </si>
  <si>
    <t>Disminución del déficit de vivienda en Bogotá  (Hábitat en cifras)</t>
  </si>
  <si>
    <t>Secretaría Distrital de Hábitat</t>
  </si>
  <si>
    <t xml:space="preserve">El producto busca implementar una estrategia para acceder a la información sobre instrumentos de financiación distritales, con la finalidad de disminuir el déficit de vivienda.  Las alternativas financieras y/o esquemas son estrategias que permiten brindar ambientes para propiciar el acceso a grupos que históricamente han sido excluidos del mercado Inmobiliario, estos funcionan como una subvención destinada a sectores que cuentan con recursos limitados para complementar su capacidad para el acceder a una vivienda nueva.          </t>
  </si>
  <si>
    <t xml:space="preserve"> De acuerdo con los datos de la encuesta multiproposito en 2030 el porcentaje de hogares con deficit de vivienda, disminuiria de 2,25% a 2%</t>
  </si>
  <si>
    <t xml:space="preserve">La asignación de subsidios para vivienda nueva VIS y VIP se realiza por demanda, es decir que depende de las solicitudes recibidas, del cumplimiento de los requisitos establecidos en el manual operativo y la normatividad vigente y del alcance del cierre financiero por parte de los hogares solicitantes. </t>
  </si>
  <si>
    <t>( fases implementadas de la estrategia para acceder a la información sobre instrumentos de financiación distritales, con enfoque de DDHH/  fases programadasde la estrategia para acceder a la información sobre instrumentos de financiación distritales, con enfoque de DDHH)*100</t>
  </si>
  <si>
    <t>Fases</t>
  </si>
  <si>
    <t xml:space="preserve">Metodología de medición "Porcentaje de avance en las fases de implementación de la estrategia para acceder a la información sobre instrumentos de financiación distritales, con el fin de disminuir el déficit de vivienda en los hogares, Fase I (2020): Diseño de la estrategia mediante el trabajo conjunto con los diferentes grupos poblacionales, mesas intersectoriales, dependencias del sector hábitat e instancias de participación para identificar falencias y percepción de los bogotanos frente al acceso a la información  de los diferentes instrumentos de financiación para la adquisición y mejoramiento de vivienda distritales.
Fase II (2021): Primera etapa implementación, mediante diferentes acciones que permitan la focalización de la información (publicaciones en redes, piezas gráficas, videos, talleres, ferias de servicio y orientaciones). Así mismo, una segunda etapa de evaluación mediante encuestas de percepción y evaluación con los grupos poblacionales la cual se implementará en el segundo semestre del 2021.
Fase III (2022): Segunda etapa de implementación después de los ajustes hechos a la Fase II. En esta fase se busca proyectar alternativas para mejorar la información a los potenciales beneficiarios.
Fase IV (2023):  Tercera etapa de implementación y evaluación donde la información estará focalizada, según las expectativas de la comunidad ( mediciones de percepción y resultados de acceso a la información). "  </t>
  </si>
  <si>
    <t>Mónica Beatriz Piñeros Ojeda</t>
  </si>
  <si>
    <t>Subdirectora de Recursos Públicos</t>
  </si>
  <si>
    <t>Claudia Andrea Ramirez Montilla</t>
  </si>
  <si>
    <t>FICHA TÉCNICA INDICADOR DE PRODUCTO 2.6.2</t>
  </si>
  <si>
    <t xml:space="preserve">Hacer un nuevo contrato social con igualdad de oportunidades para la inclusión social, productiva y política.
</t>
  </si>
  <si>
    <t>Subsidios y Transferencias para la equidad</t>
  </si>
  <si>
    <t>El producto busca realizar intervenciones de mejoramiento de vivienda en la modalidad habitabilidad con enfoque de DDHH, con el fin de disminuir el déficit cualitativo de las viviendas localizadas en los territorios priorizados e impactando positivamente  en la mejoría de la salud física y mental de los hogares .
Estas intervenciones se realizan mediante la asignación de subsidios y ejecución de obras de vivienda - modalidad habitabilidad  que permiten brindar soluciones a deficiencias habitacionales en: cubiertas en malas condiciones, muros y pisos sin acabados, cocinas no aptas para la preparación de alimentos, baños no aptos para el aseo personal, habitaciones sin acabados. Estos mejoramientos de vivienda se dan por finalizados una vez se cuente con el recibo a satisfacción por parte del beneficiario  o informe de recibo por parte de la interventoría.</t>
  </si>
  <si>
    <t xml:space="preserve"> Sumatoria de intervenciones de mejoramiento de vivienda realizadas</t>
  </si>
  <si>
    <t>Número</t>
  </si>
  <si>
    <t xml:space="preserve">Reportes ejecución mejoramientos de vivienda Proyecto 1153 </t>
  </si>
  <si>
    <t>Ciudad Bolívar, Bosa, Suba, Usme, San Cristóbal, Usaquén, Engativá, Rafael Uribe Uribe, Chapinero.</t>
  </si>
  <si>
    <t>Sumatoria de actas de recibo a satisfacción de los mejoramientos de vivienda modalidad habitabilidad o informes de recibo por parte de la interventoría.</t>
  </si>
  <si>
    <t>Expedientes de subsidios de mejoramiento de vivienda asignados y ejecutados. Archivos subdireccion de barrios. Secretaria de Habitat.</t>
  </si>
  <si>
    <t>Javier Baquero</t>
  </si>
  <si>
    <t>Subsecretario de Planeación y Política</t>
  </si>
  <si>
    <t xml:space="preserve">La corresponsabilidad de la Secretaria Distrital de Gobierno esta enfocado en la orientación de la implementación del enfoque de derechos humanos. </t>
  </si>
  <si>
    <t>FICHA TÉCNICA INDICADOR DE RESULTADO 2,7</t>
  </si>
  <si>
    <t>2.7.1 Porcentaje de avance en el diseño e implementación del protocolo para la inclusión del enfoque de derechos humanos en los programas y estrategias de cultura, recreación y deporte
2.7.2 Porcentaje de avance en el diseño e implementación del índice que permita evaluar el grado de avance en el ejercicio de los derechos culturales, entendidos como acceso a la oferta institucional y oportunidades para la creación</t>
  </si>
  <si>
    <t>Pilar 3: Construcción de comunidad y cultura ciudadana</t>
  </si>
  <si>
    <t>Secretaría Distrital de Cultura, Recreación y Deporte</t>
  </si>
  <si>
    <t>El indicador se mide a través de la encuesta bienal de cultura y sus pregunta enfocadas a actividades culturales, como lo son preguntas P27e”Por su propia iniciativa, ¿usted actualmente lidera o participa en algún proyecto, actividad o campaña orientada al mejoramiento de la promoción del arte, la cultura y el patrimonio en la ciudad (o en su barrio)?” P27f” Por su propia iniciativa, ¿usted actualmente lidera o participa en algún proyecto, actividad o campaña orientada al mejoramiento de la promoción de la recreación y el deporte en su localidad (o barrio)?”</t>
  </si>
  <si>
    <t>Encuesta Bienal de Cultura 2017</t>
  </si>
  <si>
    <t>2033</t>
  </si>
  <si>
    <t>Reporte de los resultados del indice de acuerdo a la encuesta bienal de cultura</t>
  </si>
  <si>
    <t>Encuesta Bienal de Culturas de la Secretaría de Cultura</t>
  </si>
  <si>
    <t>Un mes después de cumplida la vigencia - Teniendo en cuenta los resultados de la encuesta bienal de cultura</t>
  </si>
  <si>
    <t>2017- 2019</t>
  </si>
  <si>
    <t>El indicador se medira bienal, teniendo en cuenta los cortes y la publicación de los resultados de la Encuesta Bienal de Cultura.</t>
  </si>
  <si>
    <t>FICHA TÉCNICA INDICADOR DE PRODUCTO 2.7.1</t>
  </si>
  <si>
    <t>Construir Bogotá-Región con gobierno abierto, transparente y ciudadanía consciente</t>
  </si>
  <si>
    <t>Fortalecimiento de Cultura Ciudadana y su institucionalidad</t>
  </si>
  <si>
    <t>Cultura, Recreación y Deporte</t>
  </si>
  <si>
    <t>Canal Capital</t>
  </si>
  <si>
    <t>IDARTES</t>
  </si>
  <si>
    <t>IDRD</t>
  </si>
  <si>
    <t xml:space="preserve">Fundación Gilberto Alzate </t>
  </si>
  <si>
    <t>Instituto de Patrimonio Distrital</t>
  </si>
  <si>
    <t>Orquesta Filarmónica de Bogotá</t>
  </si>
  <si>
    <t xml:space="preserve">El Protocolo propuesto se constituye en una caja de herramientas que permite la incorporación del enfoque de derechos humanos y culturales en los programas y estrategias del sector cultura, recreación y deporte, con enfoque de proximidad, en condiciones de igualdad y en diálogo con las comunidades. El indicador mide el diseño del protocolo, por una única vez, el cual será implementado por las entidades del sector de Cultura, Recreación y Deporte en desarrollo de sus estrategias, con el apoyo técnico tanto en el diseño como en su implementación de la Secretaría de Gobierno. Éste podría tener actualizaciones a futuro dependiendo de su aplicación y la efectividad en su implementación. Para efectos del seguimiento, la fase de diseño del protocolo corresponde al 50% de la meta cuyo inico se dará en 2020 hasta 2021 y su implementación el 50% que se dará entre 2021 y 2022. </t>
  </si>
  <si>
    <t>A 2033 el Índice de participación ciudadana en escenarios culturales, recreativos y deportivos aumentara a más 14 puntos de acuerdo a la informacion suministrada por la Encuesta Bienal de Culturas de la Secretaría de Cultura</t>
  </si>
  <si>
    <t xml:space="preserve"> El desarrollo de este producto debe contar con el apoyo técnico tanto en el diseño como en su implementación de la Secretaría de Gobierno. Para efectos del seguimiento, la fase de diseño del protocolo corresponde al 50% de la meta cuyo inico se dará en 2020 hasta 2021 y su implementación el 50% que se dará entre 2021 y 2022. </t>
  </si>
  <si>
    <t>(Acciones ejecutadas para el diseño y acompañamiento a la implementación del protocolo / Acciones programadas)*100</t>
  </si>
  <si>
    <t xml:space="preserve">La medición al desarrollo de este producto se realizará a partir del seguimiento al cumplimiento de acciones definidas y concertadas entre el Grupo de la política de derechos humanos de la Secretaría de gobierno y la DCC/SCRD para el diseño y acompañamiento a la implementación del protocolo de forma anual, a partir de la definición y concertación de un plan de acción para cada una de las vigencias proyectadas. </t>
  </si>
  <si>
    <t xml:space="preserve">Secretaría Distrital de Cultura Recreación y Deporte. Informe de seguimiento al Plan de Acción construido </t>
  </si>
  <si>
    <t>NA</t>
  </si>
  <si>
    <t>Director</t>
  </si>
  <si>
    <t>Director de Cultura Ciudadana</t>
  </si>
  <si>
    <t>327 48 50</t>
  </si>
  <si>
    <t>Sonia Cordoba Alvarado</t>
  </si>
  <si>
    <t>Directora de Planeación</t>
  </si>
  <si>
    <t>Secretaría de Cultura, Recreación y Deporte</t>
  </si>
  <si>
    <t>La financiación propuesta corresponde al equipo de trabajo contratdo por la Dirección de Cultura Ciudadana para acompañar el proceso de diseño, implementación y apropiación del protocolo.</t>
  </si>
  <si>
    <t>FICHA TÉCNICA INDICADOR DE PRODUCTO 2.7.2</t>
  </si>
  <si>
    <t>Secretaría de Distrital Cultura, Recreación y Deporte</t>
  </si>
  <si>
    <t xml:space="preserve">El índice de derechos culturales en Bogotá, es una medida que permite conocer el acceso de las personas al arte y a la cultura, entendido este acceso como un derecho y desglosado en tres:
1 Derecho a un espacio público propicio para el arte y la cultura;
2, Derecho al tiempo libre y a prácticas artísticas y culturales;
3 Derecho a las ofertas artísticas y culturales de la ciudad.
Se propone medir estos tres derechos a través de variables de la EBC que indagan por prácticas ciudadanas alrededor del arte y la cultura en la ciudad. Este producto se llevará a cabo en fases así: 
2020: Diseño del instrumento de medición (100% de las acciones programadas para la vigencia)
2021: Revisión y aprobación definitiva del instrumento y sus variables (30% de las acciones programadas para la vigencia) e implementación de la medición (70% de las acciones programadas para la vigencia)
A partir de 2023 y de forma bienal, se realizará la medición correspondiente. </t>
  </si>
  <si>
    <t xml:space="preserve">El índice de derechos culturales tendrá una medición bienal, toda vez que su princial fuente de información es la Encuesta Bienal de Cultura. Durante el primer año de implementación se prevé una primera fase de diseño de indicador. Posteriormente el reporte proyectado corresponde a la validación y posterior medición prevista. </t>
  </si>
  <si>
    <t>Bienal</t>
  </si>
  <si>
    <t>Seguimiento al cumplimiento de acciones definidas para la implementación del índice</t>
  </si>
  <si>
    <t>Dirección de Cultura Ciudadana -Subdirección del Observatorio de Culturas</t>
  </si>
  <si>
    <t>3 meses después de entregados los resultados de la EBC</t>
  </si>
  <si>
    <t xml:space="preserve">La financiación propuesta corresponde al equipo de trabajo contratado por la Dirección de Cultura Ciudadana para acompañar el proceso de diseño, implementación del índice </t>
  </si>
  <si>
    <t>FICHA TÉCNICA INDICADOR DE RESULTADO 2.8</t>
  </si>
  <si>
    <t>2.8.1 Número de personas participantes en acciones pedagógicas desarrolladas en el tema de Manejo Integral de residuos sólidos en las localidades de Bogotá.
2.8.2 Número de personas participantes en acciones pedagógicas desarrolladas en el tema de Manejo Integral de residuos sólidos en Aulas ambientales.</t>
  </si>
  <si>
    <t>Unidad Administrativa Especial de Servicios Píblicos UAESP</t>
  </si>
  <si>
    <t>Descripción del Indicador</t>
  </si>
  <si>
    <t>En la fase de agenda pública, la ciudadanía manifestó que no se realiza un manejo responsable de residuos, por lo que se debe promover la realización de estas prácticas a través del reciclaje y la sostenibilidad. Se medirá la práctica efectiva a partir de las acciones pedagógicas de Manejo Integral de residuos sólidos en las localidades de la ciudad y en Aulas Ambientales, que porcentualmente realiza la ciudadanía sobre manejo responsable de residuos.</t>
  </si>
  <si>
    <t>mas 2 puntos</t>
  </si>
  <si>
    <t>De acuerdo al numero de ciudadanos que participan en la encuesta bienal de culturas, se establecera que porcentaje de dicha poblacion afirma realizar practicas de manera responsable de residuos</t>
  </si>
  <si>
    <t>Unidad Administrativa Especial de Servicios Públicos</t>
  </si>
  <si>
    <t>FICHA TÉCNICA INDICADOR DE PRODUCTO 2.8.1</t>
  </si>
  <si>
    <t>Número de personas participantes en acciones pedagógicas desarrolladas en el tema de  Manejo Integral de residuos sólidos en las localidades de Bogotá.</t>
  </si>
  <si>
    <t>Tercer Eje Transversal: Sostenibilidad Ambiental basada en Eficiencia Energética</t>
  </si>
  <si>
    <t>Ambiente sano para la equidad y disfrute del ciudadano</t>
  </si>
  <si>
    <r>
      <t xml:space="preserve">La Secretaría Distrital de Ambiente, por medio del equipo de educación ambiental de la Oficina de Participación, Educación y Localidades, ejecuta acciones de educación ambiental en las localidades del Distrito Capital con enfoque de gestión ambiental, enfoque diferencial y el enfoque de derechos, con el objetivo de aumentar los conocimientos de los ciudadanos en los aspectos ambientales con perspectiva de escenarios locales y efectos a nivel Distrital, para la apropiación social del territorio, bajo los componentes temáticos priorizados en el Plan Distrital de Desarrollo.
Lo anterior a través de acciones pedagógicas que corresponden a actividades de educación ambiental desarrolladas en un tiempo y lugar determinado tales como: charlas, conversatorios, tertulias, jornadas de sensibilización, foros, debates, mesas redondas, caminatas, recorridos de interpretación ambiental, encuentros ambientales, seminarios y talleres. 
Estas acciones pedagógicas abordan el tema de Manejo Integral de residuos sólidos con las siguientes líneas de profundización:
</t>
    </r>
    <r>
      <rPr>
        <u/>
        <sz val="12"/>
        <rFont val="Arial"/>
        <family val="2"/>
      </rPr>
      <t>Manejo integral de residuos:</t>
    </r>
    <r>
      <rPr>
        <sz val="12"/>
        <rFont val="Arial"/>
        <family val="2"/>
      </rPr>
      <t xml:space="preserve"> Dar a conocer a la comunidad el manejo adecuado de los residuos sólidos, generando una crítica reflexiva en torno al consumo responsable y al impacto sobre huella ecológica.
</t>
    </r>
    <r>
      <rPr>
        <u/>
        <sz val="12"/>
        <rFont val="Arial"/>
        <family val="2"/>
      </rPr>
      <t xml:space="preserve"> Programas Posconsumo y estrategias voluntarias de entrega de residuos peligrosos</t>
    </r>
    <r>
      <rPr>
        <sz val="12"/>
        <rFont val="Arial"/>
        <family val="2"/>
      </rPr>
      <t xml:space="preserve">: Dar a conocer a los participantes sobre los programas posconsumo y estrategias voluntarias, el procedimiento de entrega y la corresponsabilidad para un manejo diferenciado de residuos peligrosos.
</t>
    </r>
    <r>
      <rPr>
        <u/>
        <sz val="12"/>
        <rFont val="Arial"/>
        <family val="2"/>
      </rPr>
      <t>Código Nacional de Policía y Convivencia:</t>
    </r>
    <r>
      <rPr>
        <sz val="12"/>
        <rFont val="Arial"/>
        <family val="2"/>
      </rPr>
      <t xml:space="preserve"> Brindar la información relativa a la implementación de la Ley 1801 de 2016 sobre el nuevo Código Nacional de Policía y Convivencia, sus aspectos en material ambiental y su armonización con el comparendo ambiental enfocados en el manejo integral de residuos sólidos.</t>
    </r>
  </si>
  <si>
    <t xml:space="preserve">
A 2034 el Porcentaje de ciudadanos que realizan prácticas de manejo responsable de residuos aumentara en más 32 puntos de acuerdo a la informacion suministrada por la encuesta bienal de culturas de la secretaria de cultura</t>
  </si>
  <si>
    <t>Se tomarán en cuenta el desarrollo del proceso de educación a partir de los lineamientos brindados desde la perspectiva de los planes de desarrollo futuros, las dinámicas territoriales y los procesos relacionados a la oferta y demanda de parte de la ciudadania y los diferentes actores poblacionales.</t>
  </si>
  <si>
    <t>Produccion y consumos responsables</t>
  </si>
  <si>
    <t>Matriz de Territorialización</t>
  </si>
  <si>
    <t>Localidades</t>
  </si>
  <si>
    <t xml:space="preserve">Listados de asistencia cuando se desarrollen los procesos de forma presencial, soportes de las campañas comunicativas,  informes de foros y talleres de las acciones pedagógicas desarrolladas en el tema de Manejo Integral de residuos solidos, se entiende por cumplida la ejecución </t>
  </si>
  <si>
    <t>Matriz de territorialización de la oficina de participacion, educacion y localidades de la secretaria distrital de ambiente</t>
  </si>
  <si>
    <t>A los 30 días del primer mes del año</t>
  </si>
  <si>
    <t>Jefe Oficina de Participación, Educación y Localidades</t>
  </si>
  <si>
    <t>Luisa Fernanda Moreno Panesso</t>
  </si>
  <si>
    <t>Subdireccion de politicas y planes ambientales</t>
  </si>
  <si>
    <t>Política de DDHH estan contemplados dentro de los recursos totales del proyecto de inversión asignado en cada período del Plan de Desarrollo vigente, por lo que no es posible determinar un monto específico para el desarrollo de acciónes pedagógicas en el eje temático de Manejo integral de residuos sólidos.
Equipo profesional de la Oficina de Participación, Educación y Localidades (OPEL), responsable de actividades de participación y educación ambiental en las 20 localidades del Distrito Capital y en Aulas Ambientales; corresponde al valor anual de los contratos del personal referido.
Esta meta no hace diferenciación por grupos poblacionales, por tal motivo, desde la SDA se realiza la atención de manera transversal a toda la ciudadania mediante la implementación de un enfoque de derechos y diferencial. Es así que en el desarrollo y cumplimiento de la misma y en su presupuesto general, se incluye la atención a la población objeto de la Política Pública de Derechos Humanos en el D.C. 
El presupuesto programado correspondiente a la meta proyecto: Participación de vincular ciudadanos en acciones de educación ambiental en el año 2020 al 2023 con enfoque de genero y condición población.</t>
  </si>
  <si>
    <t>FICHA TÉCNICA INDICADOR DE PRODUCTO 2.8.2</t>
  </si>
  <si>
    <t>Número de personas participantes en acciones pedagógicas desarrolladas en el tema de  Manejo Integral de residuos sólidos en las Aulas Ambientales</t>
  </si>
  <si>
    <r>
      <t xml:space="preserve">La Secretaría Distrital de Ambiente, por medio del equipo de educación ambiental de la Oficina de Participación, Educación y Localidades, ejecuta acciones de educación ambiental en las localidades del Distrito Capital con enfoque de gestión ambiental, enfoque diferencial y el enfoque de derechos, con el objetivo de aumentar los conocimientos de los ciudadanos en los aspectos ambientales con perspectiva de escenarios locales y efectos a nivel Distrital, para la apropiación social del territorio, bajo los componentes temáticos priorizados en el Plan Distrital de Desarrollo, a través de:
Acciones pedagógicas: son actividades de educación ambiental desarrolladas en un tiempo y lugar determinado tales como: charlas, conversatorios, tertulias, jornadas de sensibilización, foros, debates, mesas redondas, caminatas, recorridos de interpretación ambiental, encuentros ambientales, seminarios y talleres. 
Procesos de formación Ambiental: son ejercicios pedagógicos que complementan los aprendizajes, experiencias y saberes por medio de los cuales las personas establecen procesos dialógicos de enseñanza-aprendizaje para fortalecer y potencializar conocimientos que les permitan establecer relaciones responsables con el ambiente. Estos pueden ser varias acciones pedagógicas con un mínimo de 10 horas de intensidad.
Se trabaja en el tema de Manejo Integral de residuos sólidos con las siguientes líneas de profundización:
</t>
    </r>
    <r>
      <rPr>
        <u/>
        <sz val="12"/>
        <rFont val="Arial"/>
        <family val="2"/>
      </rPr>
      <t>Manejo integral de residuos:</t>
    </r>
    <r>
      <rPr>
        <sz val="12"/>
        <rFont val="Arial"/>
        <family val="2"/>
      </rPr>
      <t xml:space="preserve"> Dar a conocer a la comunidad el manejo adecuado de los residuos sólidos, generando una crítica reflexiva en torno al consumo responsable y al impacto sobre huella ecológica.
</t>
    </r>
    <r>
      <rPr>
        <u/>
        <sz val="12"/>
        <rFont val="Arial"/>
        <family val="2"/>
      </rPr>
      <t xml:space="preserve"> Programas Posconsumo y estrategias voluntarias de entrega de residuos peligrosos</t>
    </r>
    <r>
      <rPr>
        <sz val="12"/>
        <rFont val="Arial"/>
        <family val="2"/>
      </rPr>
      <t xml:space="preserve">: Dar a conocer a los participantes sobre los programas posconsumo y estrategias voluntarias, el procedimiento de entrega y la corresponsabilidad para un manejo diferenciado de residuos peligrosos.
</t>
    </r>
    <r>
      <rPr>
        <u/>
        <sz val="12"/>
        <rFont val="Arial"/>
        <family val="2"/>
      </rPr>
      <t>Código Nacional de Policía y Convivencia:</t>
    </r>
    <r>
      <rPr>
        <sz val="12"/>
        <rFont val="Arial"/>
        <family val="2"/>
      </rPr>
      <t xml:space="preserve"> Brindar la información relativa a la implementación de la Ley 1801 de 2016 sobre el nuevo Código Nacional de Policía y Convivencia, sus aspectos en material ambiental y su armonización con el comparendo ambiental enfocados en el manejo integral de residuos sólidos.</t>
    </r>
  </si>
  <si>
    <r>
      <t xml:space="preserve">
</t>
    </r>
    <r>
      <rPr>
        <sz val="11"/>
        <rFont val="Arial"/>
        <family val="2"/>
      </rPr>
      <t>A 2034 el Porcentaje de ciudadanos que realizan prácticas de manejo responsable de residuos aumentara en más 32 puntos de acuerdo a la informacion suministrada por la encuesta bienal de culturas de la secretaria de cultura</t>
    </r>
  </si>
  <si>
    <t>Produccion y consumo responsable</t>
  </si>
  <si>
    <t>Sumatoria de personas participantes en acciones pedagógicas desarrolladas en el tema de  Manejo Integral de residuos sólidos en las Aulas Ambientales</t>
  </si>
  <si>
    <t>Matriz de territorializaciónde la oficina de participacion, educacion y localidades de la secretaria distrital de ambiente</t>
  </si>
  <si>
    <t>FICHA TÉCNICA INDICADOR DE RESULTADO 2.9</t>
  </si>
  <si>
    <t>2.9.1 Personas concientizadas por tipo de usuario</t>
  </si>
  <si>
    <t>Unidad Administrativa Especial de Servicios Públicos UAESP</t>
  </si>
  <si>
    <t>En la fase de agenda pública, la ciudadanía manifestó que se debe fomentar el reciclaje y la sostenibilidad, por lo tanto se busca disminuir la cantidad de residuos que llegan a disposición final al Relleno Doña Juana, a través de la concientizaciaón de una cantidad de usuarios del distrito</t>
  </si>
  <si>
    <t>Sumatoria de toneladas de residuos sólidos aprovechables</t>
  </si>
  <si>
    <t>UAESP</t>
  </si>
  <si>
    <t>182,894,21</t>
  </si>
  <si>
    <t>A partir de los reportes administrativos de la Unidad Administrativa Especial de Servicios Publicos se medira el número total de toneladas de residuos solidos aprovechables</t>
  </si>
  <si>
    <t>Documentos y reportes administrativos de la Unidad Administrativa Especial de Servicios Publicos</t>
  </si>
  <si>
    <t>FICHA TÉCNICA INDICADOR DE PRODUCTO 2.9.1</t>
  </si>
  <si>
    <t xml:space="preserve">2.9.1 Capacitaciones y sensibilizaciones a personas en el Distrito capital en temas de separación en la fuente, consumo responsable y reciclaje orientadas a generar  nuevos hábitos para lograr cambios voluntarios de comportamiento frente al manejo de residuos:
Implementar una estrategia de cultura ciudadana para promover la separación en la fuente. La cual se asumirá como la invitación a generar cambios voluntarios de comportamientos, por parte de la ciudadanía, orientados a incrementar el bienestar colectivo y ambiental, el consumo responsable y separación en la fuente; es decir, la manera en la que los ciudadanos generan y se deshacen de sus residuos. La disminución de residuos en el origen, como los iniciales procesos en la cadena de reducción y aprovechamiento, es el primer lugar que de forma eficaz mediante procesos de cultura ciudadana se logra disminuir la cantidad de residuos y a su vez el costo asociado al procesamiento e impactos ambientales. El propósito de la estrategia se promoverá mediante conocimiento, empatía, motivación, autorregulación, generación de nuevos hábitos para lograr cambios de comportamiento entre los actores del sistema de aprovechamiento de residuos, con el fin de contribuir al indicador aumentar los residuos aprovechables de la ciudad. La estrategia se basa en la disposición de la ciudadanía para mejorar sus comportamientos y realizar cambios voluntarios, promoviendo la transformación de prácticas duraderas para así lograr instaurar una cultura permanente de aprovechamiento de residuos y una cultura de separación en la fuente desde los distintos tipos de generadores de residuos es fundamental para la gestión y manejo integral de los residuos sólidos en Bogotá.   
El producto tiene como tipo de anualización Creciente, busca que se aumente el número de personas capacitadas en el manejo responsable de residuos en lo referente en la separación en la fuente, consumo responsable y reciclaje y así disminuir los residuos que ingresan a disposición final.                                                                                                                                                                                                  </t>
  </si>
  <si>
    <t xml:space="preserve">A 2034 el número de toneladas de residuos sólidos aprovechables aumentara a 324008,25	  toneladas de acuerdo a la informacion suministrada por los reportes administrativos de la Unidad Administrativa Especial de Servicios Publicos                                                                                                                                                                                                                                                                                                                               </t>
  </si>
  <si>
    <t>Usuario corresponde a los usuarios de aseo es decir multiusuarios, establecimientos comerciales, etc)
El indicador mide el cumplimiento de las lineas de acciònque conforman la estrategia de separaciòn en la fuente.)</t>
  </si>
  <si>
    <t>12. Produccion y consumos responsables</t>
  </si>
  <si>
    <t>12.5. De aquí a 2030 reducir considerablemente la generacion de desechos mediante actividades de prevencion, reduccion, reciclado y reutilizacion</t>
  </si>
  <si>
    <t>El producto tiene como tipo de anualización Creciente, busca que se aumente el número de personas capacitadas y/o sensibilizadas en el manejo responsable de residuos en lo referente en la separación en la fuente, consumo responsable y reciclaje y así disminuir los residuos que ingresan a disposición final.  Se mide sumando el numero de personas capacitadas anualmente.</t>
  </si>
  <si>
    <t>Cifras estadisticas de la Unidad Administrativa Especial de Servicios Públicos UAESP de las personas capacitadas y/o sensibilizadas en separación en la fuente.</t>
  </si>
  <si>
    <t>Subdirector de Aprovechamiento</t>
  </si>
  <si>
    <t>Yesly Alexandra Roa Mendoza</t>
  </si>
  <si>
    <t>Jefe oficina asesora de planeacion</t>
  </si>
  <si>
    <t>FICHA TÉCNICA INDICADOR DE RESULTADO 3.1</t>
  </si>
  <si>
    <t>3.1.1 Porcentaje de avance del Sistema de Información Distrital sobre Justicia que cuente con enfoque territorial, diferencial y de género para la medición del acceso a la justicia en Bogotá.
3.1.2  Porcentaje de avance en la Incorporación del enfoque de DDHH y los enfoques diferenciales en procesos y procedimientos para el acceso a la justicia. 
3.1.3 Número de formaciones en enfoque de derechos humanos y diferenciales a los actores de justicia comunitaria adheridos a la línea de fortalecimiento</t>
  </si>
  <si>
    <t>Sector Gobierno</t>
  </si>
  <si>
    <t>Las capacidades institucionales del Estado se definen como la habilidad de los poderes públicos para asumir sus responsabilidades, operar con mayor eficiencia, prestar mejores servicios, fortalecer la rendición de cuentas y, con ello, cumplir sus objetivos. En ese sentido, el resultado de aumento de las capacidades institucionales del Sistema Distrital de Justicia se refiere al fortalecimiento de los servicios que se ofrecen en él, de modo que se apliquen medidas que permitan monitorear su operación, aplicar enfoques diferenciales y formar a los servidores públicos. En conjunto, ese fortalecimento le apunta al acceso efectivo a la justicia por parte de los ciudadanos.</t>
  </si>
  <si>
    <t>Bianual</t>
  </si>
  <si>
    <t>Índice de Acceso Efectivo a la Justicia, Departamento Nacional de Planeación</t>
  </si>
  <si>
    <t>A 2034 el Índice de acceso a la justicia en Bogotá aumentara en 7.53 puntos, de acuerdo a la informacion suministrada por el Departamento Nacional de Planeación</t>
  </si>
  <si>
    <t>FICHA TÉCNICA INDICADOR DE PRODUCTO 3,1,1</t>
  </si>
  <si>
    <t xml:space="preserve">Porcentaje de avance del Sistema de Información Distrital sobre Justicia que cuente con enfoque territorial, diferencial y de género para la medición del acceso a la justicia en Bogotá. </t>
  </si>
  <si>
    <t>El Sistema de Información Distrital de Justicia (SIDIJUS) es una herramienta técnica y operativa para la medición del acceso a la justicia en Bogotá, a partir de variables que apliquen los enfoques territorial, diferencial y de género . Este Sistema de Información estará compuesto por diferentes aplicativos virtuales que contendrán información estadística sobre acceso a la justicia, oferta de servicios en justicia formal, no formal y comunitaria, atención virtual del Centro de Recepción e Información (CRI), entre otros. Este Sistema contribuirá a través de sus aplicativos a la toma de decisiones informadas y permitirá el monitoreo constante del acceso a la justicia en la ciudad.</t>
  </si>
  <si>
    <t xml:space="preserve">El Sistema de Información Distrital de Justicia (SIDIJUS) estará compuesto como mínimo por los siguientes aplicativos vrituales: Sistema de Información de Casas de Justicia (SICAS), Sistema de Información de Unidades de Mediación (SUME), Sistema de Información de Actores de Justicia Comunitaria (SIJUSCO), Centro de Recepción e Información Virtual (CRI Virtual), Sistema de Información de los Sistemas Locales de Justicia (SILOJUS) y JUSTICO. Se hace necesario resaltar que este producto comprende un ejercicio constante de adecuaciones y mejoras. 
Adicionalmente se hace necesario resaltar que el presupuesto proyectado a partir del 2022 corresponde al valor de operación del sistema, eliminando el valor que corresponde al desarrollo e infraestructura del Sistema de Información. </t>
  </si>
  <si>
    <t>Paz, justicia e instituciones sólidas</t>
  </si>
  <si>
    <t>a</t>
  </si>
  <si>
    <r>
      <t xml:space="preserve">El avance del Sistema Distrital de Información sobre Justicia se medirá de acuerdo con el cumplimiento de las fases presupuestadas para su construcción: 
a. Elevar el requerimiento ante la Dirección de Tecnologías y Sistemas de la Información para la puesta en marcha del proyecto de manera conjunta.
Verificación de la comunicación radicada y dirigida mediante el Sistema de Gestión Documental a la dirección correspondiente.
b. Construcción del proyecto entre la Dirección de Acceso a la Justicia y la Dirección de Tecnologías y Sistemas de la Información.
Verificación y revisión del documento que condensa la estructura y contenidos técnicos, metodológicos y operativos del proyecto.   
c. Desarrollo de los contenidos con enfoque territorial, diferencial y de género para los aplicativos que comprenden el Sistema Distrital de Justicia (SIDIJUS).
Verificación de la inclusión, operatividad y funcionalidad de cada uno de los enfoques en los aplicativos del Sistema 
d. Pruebas por cada uno de los aplicativos que comprenden el Sistema Distrital de Justicia (SIDIJUS). 
Verificación de conceptos técnicos sobre el funcionamiento de los aplicativos del Sistema. 
e. Capacitación a cada uno de los funcionarios que participan en los Sistemas Locales de Justicia según sus respectivos roles, para el manejo de los aplicativos construidos con enfoque territorial, diferencial y de género. 
Revisión actas y listados de asistencia sesiones de capacitación.
f. Producción de información con enfoque territorial, diferencial y de género por cada uno de los aplicativos en funcionamiento. 
Verificación de datos y documentos informativos, estadísticos, analíticos, cualitativos generados a partir del funcionamiento del Sistema.
g. Mejoras y adecuación con enfoque territorial, diferencial y de género de los aplicativos en funcionamiento. 
Verificación de modificaciones introducidas al funcionamiento del Sistema, conforme la valoración y evaluación previas.
Además, para cada año se proyecta lo siguiente:
2019: Implementación de categorías que den cuenta del enfoque territorial, diferencial y de género en las plataformas: Sistema de Información de Casas de Justicia (SICAS) y Sistema de Información de Unidades de Mediación (SUME). 
Verificación de la inclusión y operatividad de las categorías por enfoque en las plataformas. 
2020: Implementación de categorías que den cuenta del enfoque territorial, diferencial y de género en las plataformas: Sistema de Información de Actores de Justicia Comunitaria (SIJUSCO) y Centro de Recepción e Información Virtual (CRI Virtual). 
Verificación de la inclusión y operatividad de las categorías por enfoque en las plataformas. 
2021: Implementación de categorías que den cuenta del enfoque territorial, diferencial y de género en las plataformas: JUSTICO y Sistema de Información de los Sistemas Locales de Justicia (SILOJUS).
Verificación de la inclusión y operatividad de las categorías por enfoque en las plataformas. 
Las fases arriba descritas se surtirán hasta 2021, año en el cual el Sistema Distrital de Información sobre Justicia habrá culminado su proceso de construcción. En adelante, a partir de 2022, prosigue su puesta en operación hasta 2034. 
 </t>
    </r>
    <r>
      <rPr>
        <sz val="11"/>
        <color rgb="FFFF0000"/>
        <rFont val="Arial"/>
        <family val="2"/>
      </rPr>
      <t xml:space="preserve"> </t>
    </r>
  </si>
  <si>
    <t xml:space="preserve">Comunicaciones internas Secretaría Distrital de Seguridad, Convivencia y Justicia, documento de proyecto, conceptos técnicos sobre funcionamiento de aplicativos, actas y listados de asistencia sobre jornadas de capacitación, bases de datos o informes producto del funcionamiento del Sistema de Información Distrital de Justicia (SIDIJUS) con enfoque territorial, diferencial y de género para la medición del acceso a la justicia en Bogotá. </t>
  </si>
  <si>
    <t xml:space="preserve">Mauricio Diaz </t>
  </si>
  <si>
    <t xml:space="preserve">Directora Acceso a la Justicia </t>
  </si>
  <si>
    <t xml:space="preserve">Secretaría de Seguridad, Convivencia y Justicia </t>
  </si>
  <si>
    <t xml:space="preserve">Dirección Acceso a la Justicia </t>
  </si>
  <si>
    <t>3779595 ext: 1210 / 3779595 ext: 1210</t>
  </si>
  <si>
    <t>Jefe de la Oficina Asesora de Planeación</t>
  </si>
  <si>
    <t>FICHA TÉCNICA INDICADOR DE PRODUCTO 3,1,2</t>
  </si>
  <si>
    <t xml:space="preserve">Diseño e implementación de una serie de pautas de carácter práctico, mediante las cuales se garantice la plena aplicación de los enfoques de derechos humanos y diferenciales en el acceso a la justicia en el Distrito. </t>
  </si>
  <si>
    <t>Promover el estado de derechos en los planos nacional e internacional y garantizar la igualdad en el acceso a la justicia para todos</t>
  </si>
  <si>
    <t>(Sumatoria de las fases ejecutadas: Identificacion de necesidades, diseño de metodologia,implementacion de la metodologia,intervencion de protocolos, socializacion de lineamientos para la incorporación del enfoque de derechos humanos y los enfoques diferenciales en procesos y procedimientos para el acceso a la justicia / sumatoria de las fases programadas para la Incorporación del enfoque de derechos humanos y los enfoques diferenciales en procesos y procedimientos para el acceso a la justicia, esto es, identificación de necesidades de adecuación de enfoques en los productos, diseño de metodología de adecuación de protocolos, implementación de metodología con enfoques diferenciales, implementación de la metodología que incorpora los enfoques diferenciales y socialización de lineamientos con enfoques a los funcionarios de la DAJ)*100</t>
  </si>
  <si>
    <t xml:space="preserve">Dado que el producto es de largo plazo, su ejecución e implementación se proyecta en varias fases, que se cumplen una vez se han desarrollado cada uno de los pasos y subproductos que ellas contienen. Así las cosas, la medición implica confrontar lo planeado con lo efectivamente ejecutado.
Se seguirán las siguientes fases:
a. Identificar las necesidades de adecuación de los enfoques diferenciales y de derechos humanos en los protocolos y procedimientos de la DAJ.
Verificación de documento diagnóstico que revele el estado de los protocolos y procedimientos que rigen en la DAJ, su consonancia con los enfoques de derechos humanos y diferenciales, y las recomendaciones a que haya lugar en la materia.
b. Diseñar la metodología para la adecuación de los protocolos y procedimientos de la DAJ con los enfoques diferenciales y de derechos humanos.
Verificación y revisión del documento que plasme la metodología a partir de la cual serán incluidos los enfoques en los protocolos de la DAJ.
c. Implementación de metodología que incorpora los enfoques diferenciales y de derechos humanos en los protocolos y procedimientos de la DAJ. 
Verificación de las actividades ejecutadas conforme a la metodología diseñada.
d. Intervención de los protocolos y procedimientos de la DAJ de acuerdo a los enfoques diferenciales y de derechos humanos.
Verificación de las versiones modificadas de los protocolo y procedimientos acorde con los enfoques.
e. Socialización de los lineamientos con enfoques de derechos diferenciales y derechos humanos a los funcionarios de la DAJ. 
Verificación y revisión de las actas y listados de asistencia de las jornadas de socialización.
De allí que anualmente se ejecutarán lo siguiente:
2019: Implementación del enfoque de Derechos Humanos y los enfoques diferenciales en los siguientes procedimientos: (Mediación UMC, Plan de Acción, Casas de Justicia). 
Revisión y verificación de las versiones modificadas de los procedimientos acorde con los enfoques.
2020: Implementación del enfoque de Derechos Humanos y los enfoques diferenciales en los siguientes procedimientos: (Centro de Traslado por Protección (CTP) y Mesa Técnica Jurídica y Psicosocial (MTJyP)). Construcción de la Guía de Atención para Actores de Justicia Comunitaria con enfoque de Derechos Humanos y enfoques diferenciales. 
Revisión y verificación de las versiones modificadas de los procedimientos acorde con los enfoques.
2021: Implementación del enfoque de Derechos Humanos y los enfoques diferenciales en los siguientes protocolos: (Mediación UMC, Plan de Acción, Casas de Justicia).
Revisión y verificación de las versiones modificadas de los protocolos acorde con los enfoques.
2022: Implementación del enfoque de Derechos Humanos y los enfoques diferenciales en los siguientes protocolos:(Centro de Traslado por Protección (CTP) y Mesa Técnica Jurídica y Psicosocial (MTJyP)).
Revisión y verificación de las versiones modificadas de los protocolos acorde con los enfoques.
2023-2034: Seguimiento o actualización del enfoque de Derechos Humanos y los enfoques diferenciales en los procedimientos y protocolos de la Dirección de Acceso a la Justicia. 
Se dará por cumplida la meta una vez se dé el seguimiento o actualización del enfoque de Derechos Humanos y los enfoques diferenciales en los procedimientos y protocolos de la Dirección de Acceso a la Justicia programados para cada vigencia. La implementación y seguimiento puede implicar una modificación en la forma de medición o la creación de un nuevo producto.
</t>
  </si>
  <si>
    <t>Documentos diagnóstico y metodológico, informes de gestión mensuales de la Dirección de Acceso a la Justicia, protocolos y procedimeintos ajustados y actualizados, actas y listados de asistencia sobre jornadas de capacitación.</t>
  </si>
  <si>
    <t xml:space="preserve">Director Acceso a la Justicia </t>
  </si>
  <si>
    <t>3779595 ext: 1210</t>
  </si>
  <si>
    <t>FICHA TÉCNICA INDICADOR DE PRODUCTO 3,1,3</t>
  </si>
  <si>
    <t xml:space="preserve">Sesiones grupales en las que se impartirán contenidos de carácter conceptual y práctico sobre los enfoques de derechos humanos  y diferenciales a los actores de justicia comunitaria adheridos a la línea de fortalecimiento, buscando la cualificación y apropiación del conocimiento en la materia, con énfasis en temas especificos de atención a las poblaciones que acuden a los servicios de justicia. Para ello, se proyecta anualmente una capacitación para el enfoque de derechos humanos y otra para los enfoques diferenciales. </t>
  </si>
  <si>
    <t>Formaciones</t>
  </si>
  <si>
    <t xml:space="preserve">Dado que el producto se cumple una vez se ha efectuada la formación, son estos espacios de capacitación los que se toman en consideración para su medición efectiva. Al efecto, se verificarán las actas y listados de asistencia de cada una de las sesiones desarrolladas, así como los implementos y herramientas de apoyo pedagógico o técnico utilizados y socializados con los participantes. </t>
  </si>
  <si>
    <t>Actas y listados de asistencia sesiones de formación; material pedagógico y técnico impartido y socializado con asistentes.. Direccion de Acceso a la Justicia. Secretaria Distrital de Seguridad, Convivencia y Justicia</t>
  </si>
  <si>
    <t>FICHA TÉCNICA INDICADOR DE RESULTADO 3.2</t>
  </si>
  <si>
    <t>3.2.1  Número de policías formados en enfoque de Derechos Humanos y Diferenciales, para el fortalecimiento de buenas prácticas institucionales en el marco del respeto del ejercicio de la autoridad policial y el uso de la fuerza (por demanda).
3.2.2 Número de informes de seguimiento a casos de presunto uso excesivo de la fuerza por parte de la autoridad.</t>
  </si>
  <si>
    <t>N.A.</t>
  </si>
  <si>
    <t>La percepción sobre el desempeño de la Policía Nacional es uno de las mediciones más importantes sobre dicha institución, pues evalúa, desde la óptica de la ciudadanía, la forma en que sus miembros ejercen su autoridad y la efectividad de sus acciones. En ese sentido, se espera que sea creciente el porcentaje de personas que califican el servicio como bueno o excelente. El promedio es realizado a partir de la información que arroja la encuesta de perpeción y victimización cada 6 meses unificada en un sola cifra de manera anual.</t>
  </si>
  <si>
    <t>Encuesta de Percepción y Victimización de Bogotá, Cámara de Comercio de Bogotá</t>
  </si>
  <si>
    <t xml:space="preserve">Este resultado se mide a traves de la informacion de la Cámara de Comercio de Bogotá la cual aplica cada semestre la Encuesta de Percepción y VIctimización de Bogotá, que consulta a los ciudadanos sobre su percepción de seguridad en la ciudad. Ella contiene un módulo llamado "Opinión sobre el servicio de Policía", en el que se califica la atención como buena, regular o mala. Dado que se trata de un indicador de publicación semestral, para esta medición se tendrán en cuenta los dos resultados del año, que se promediarán para tener la puntuación anual. Esta cifra resultante será la que se reporte en la Política.
Línea base: 43%
</t>
  </si>
  <si>
    <t>Encuesta de Percepción y Victimización, Cámara de Comercio de Bogotá</t>
  </si>
  <si>
    <t>FICHA TÉCNICA INDICADOR DE PRODUCTO 3,2,1</t>
  </si>
  <si>
    <t>3.2 Mejoramiento en la percepción ciudadana del desempeño de la Policía Nacional en materia de seguridad</t>
  </si>
  <si>
    <t>3.2.1  Formación en enfoque de Derechos Humanos y Diferenciales, para el fortalecimiento de buenas prácticas institucionales en el marco del respeto del ejercicio de la autoridad policial y el uso de la fuerza:
Las formaciones en enfoque de derechos humanos y diferenciales son procesos pedagógicos cuya duración depende de las necesidades específicas de cada situación y que tienen por objetivo entregar a los miembros de la Policía Metropolitana el conocimiento conceptual, práctico y procedimental sobre las formas en que su actividad, en especial el ejercicio de la autoridad y el uso de la fuerza, puede ser guiada por dichos enfoques, con el obetivo de que se fortalezca el respeto a los derechos humanos de diferentes sectores poblacionales y sociales que, por sus características diferenciales, requieren de una tratamiento también diferencial. Además, estas formaciones reconocen las buenas prácticas existentes en la materia, por lo cual buscan fortalecerlas para que sean institucionalizadas.</t>
  </si>
  <si>
    <t xml:space="preserve">A 2034 el promedio del indicador de percepción del desempeño de la Policía Nacional en materia de seguridad aumentara a 44,50% de acuerdo a la informacion suministrada por la Encuesta de Percepción y Victimización, Cámara de Comercio de Bogotá
</t>
  </si>
  <si>
    <t>Por tratarse de un producto por demanda, es la Policía Metropolitana la que debe solicitarle a la Secretaría Distrital de Gobierno las capacitaciones cuando sean requeridas. Sin embargo, ello no obsta para que dicha Secretaría, por iniciativa propia y a través de la coordinación necesaria con la Secretaría Distrital de Seguridad, Convivencia y Justicia, organice las sesiones e invite a los miembros de la fuerza pública.</t>
  </si>
  <si>
    <t>16. Paz, justicia e instituciones sólidas</t>
  </si>
  <si>
    <t>16.3. Promover el estado de derechos en los planos nacional e internacional y garantizar la igualdad en el acceso a la justicia para todos</t>
  </si>
  <si>
    <t>(Sumatoria del número de Policías formados en enfoque de Derechos Humanos y Diferenciales, para el fortalecimiento de buenas prácticas institucionales en el marco del respeto del ejercicio de la autoridad policial y el uso de la fuerza / Sumatoria del número de policías que requieren formación en enfoque de Derechos Humanos y Diferenciales, para el fortalecimiento de buenas prácticas institucionales en el marco del respeto del ejercicio de la autoridad policial y el uso de la fuerza) * 100</t>
  </si>
  <si>
    <t>Dirección de Derechos Humanos SDG</t>
  </si>
  <si>
    <t xml:space="preserve">Las formaciones son por demanda, es decir, se dan una vez la Policía Metropolitana hace la solicitud a la Secretaría Distrital de Gobierno. Por ello, el producto se cumple una vez se han ejecutado todas las formaciones en cada año. Al efecto, se verificarán las actas y listados de asistencia de cada una de las sesiones desarrolladas, así como los implementos y herramientas de apoyo pedagógico o técnico utilizados y socializados con los participantes. </t>
  </si>
  <si>
    <t>Matríz estadistica procesos de formacion y sensibilización, Dirección de Derechos Humanos SDG. Actas y listados de asistencia sesiones de formación; material pedagógico y técnico impartido y socializado con asistentes.</t>
  </si>
  <si>
    <t>3387000, ext. 5352</t>
  </si>
  <si>
    <t>FICHA TÉCNICA INDICADOR DE PRODUCTO  3,2,2</t>
  </si>
  <si>
    <t>Número de informes de seguimiento a casos de presunto uso excesivo de la fuerza por parte de la autoridad</t>
  </si>
  <si>
    <t xml:space="preserve">Documentos con carácter descriptivo y analítico en los que se plasme un seguimiento riguroso a casos de presunto abuso policial y a las acciones institucionales adelantadas al respecto. Los desarrollos de la Mesa de Policía y Derechos Humanos brindarán insumos para los contenidos de los informes, que servirán a la toma de decisiones en la materia. </t>
  </si>
  <si>
    <t>A 2034 el promedio del indicador de percepción del desempeño de la Policía Nacional en materia de seguridad aumentara a 44,50% de acuerdo a la informacion suministrada por la Encuesta de Percepción y Victimización, Cámara de Comercio de Bogotá</t>
  </si>
  <si>
    <t xml:space="preserve">Verificación y revisión de los informes de seguimiento, debidamente publicados, difundidos y reportados en informe PMR de la Subsecretaría para la Gobernabilidad y Garantía de Derechos al final de cada año. </t>
  </si>
  <si>
    <t>Documento informe en medio físico o digital; Reportes PMR de la Subsecretaría para la Gobernabilidad y Garantía de Derechos</t>
  </si>
  <si>
    <t xml:space="preserve">FICHA TÉCNICA INDICADOR DE RESULTADO 3.3. </t>
  </si>
  <si>
    <t>3.3.1 Número de adolescentes y jóvenes vinculados en el Programa Distrital de Justicia Juvenil Restaurativa</t>
  </si>
  <si>
    <t xml:space="preserve">Construcción de comunidad </t>
  </si>
  <si>
    <t xml:space="preserve">Programa Distrital de Justicia Juvenil Restaurativa </t>
  </si>
  <si>
    <t xml:space="preserve">Busca la responsabilidad del ofensor, reparación a las víctimas y reintegración a la comunidad, resolviendo pacíficamente los conflictos, atendiendo las necesidades de las partes involucradas y resarciendo el tejido social. Es un espacio donde, a través de la articulación interinstitucional, se reciben a los adolescentes ofensores, víctimas y familias a quienes les ha sido otorgado un principio de oportunidad, para acompañarlos en el periodo de suspensión para cumplir con los objetivos de la Justicia Restaurativa y así, obtener el archivo del proceso.
Es una oportunidad para que los adolescentes configuren nuevas formas de resolver los conflictos y brindarles escenarios para la inclusión social, siempre y cuando cumplan con los acuerdos establecidos con los fiscales delegados y aprobados por los jueces penales para adolescentes. El Sistema de Responsabilidad Penal para Adolescentes (SRPA), establecido en el Código de Infancia y Adolescencia (Ley 1098 de 2006), es un conjunto de principios, normas, procedimientos, autoridades judiciales especializadas y entes administrativos que rigen o intervienen en la investigación y juzgamiento de delitos cometidos por adolescentes (14 a 17 años) al momento de cometer un hecho punible. (Art. 139.).
Las sanciones, medidas y procedimientos dentro del Sistema de Responsabilidad Penal para Adolescentes cumplen una finalidad protectora, educativa y restaurativa, deben aplicarse con el apoyo de la familia y de especialistas; así mismo buscan restablecer los derechos vulnerados tanto de la víctima como del adolescente que incurrió en la conducta punible. (Secretaría Distrital de Seguridad, Convivencia y Justicia). </t>
  </si>
  <si>
    <t>Enfoque de Derechos Humanos</t>
  </si>
  <si>
    <t>(Número de adolescentes y jóvenes del SRPA que fueron atendidos en el PDJJR y que en la diligencia la autoridad competente cierra el proceso penal / Número de adolescentes y jóvenes del SRPA que fueron atendidos en el PDJJR y que la autoridad competente adelanta diligencia)*100</t>
  </si>
  <si>
    <t xml:space="preserve">Secretaría Distrital de Seguridad, Convivencia y Justicia </t>
  </si>
  <si>
    <t>La metodología consistirá en una medición anual del porcentaje de los adolescentes que vinculados al  programa Distrital de Justicia Juvenil Restaurativa - PDJJR y finalizado el proceso obtienen el cierre de su proceso penal.
El programa contempra las siguientes fases:
1. Ingreso al programa. Se analizan y seleccionan los casos, de acuerdo con los criterios objetivos definidos para el ingreso. 
Verificación del registro oficial de adolescentes y jóvenes que ingresan al programa.
2. Presentación del programa, entrevista individual y selección de la práctica restaurativa. Se presenta por separado el programa a la víctima, al ofensor y a un miembro de sus redes vinculares o familiares, con el fin de resolver posibles dudas. Se establece si se cumplen los requisitos de tipo subjetivo para continuar el proceso: i) deseo de participar, ii) acuerdo mínimo sobre los hechos del conflicto, iii) posibilidad de responsabilización. Se dinamiza el proceso restaurativo entre las personas que se vieron afectadas por la acción delictiva.
Verificación de acta de sesión en la cual fue presentado el programa y se estipula la práctica restaurativa a implementar previa verificación de requisitos. 
3. Preparación e implementación de la práctica restaurativa. Se selecciona, se prepara e implementa la práctica más adecuada a la situación. Se redacta y se firma el acuerdo.
Verificación de acuerdo suscrito.
4. Seguimiento y evaluación del acuerdo. Se realiza seguimiento a las acciones planteadas en el acuerdo restaurativo firmado por las partes.
Verificación y revisión de informe de seguimiento a las acciones contempladas por el acuerdo restaurativo.</t>
  </si>
  <si>
    <t xml:space="preserve">Secretaría Distrital de Seguridad, Convivencia y Justicia- Informe Programa de Justicia Restaurativa </t>
  </si>
  <si>
    <t>FICHA TÉCNICA INDICADOR DE PRODUCTO 3,3,1</t>
  </si>
  <si>
    <t>3.3 Mejora en la implementación del Modelo Distrital de Justicia Restaurativa</t>
  </si>
  <si>
    <t xml:space="preserve">Sí. </t>
  </si>
  <si>
    <t>Tercer Pilar: Construcción de comunidad y cultura ciudadana</t>
  </si>
  <si>
    <t>Justicia para todos: consolidación del Sistema Distrital de Justicia</t>
  </si>
  <si>
    <t xml:space="preserve">Vinculación activa de adolescentes y jóvenes en conflicto con la ley en las dos estrategias que componen el Programa Distrital de Justicia Juvenil Restaurativa: i) Programa Distrital de Justicia Juvenil Restaurativa - línea principio de oportunidad y ii) Intervención en casos tipo iii en instituciones educativas.  Su vinculación incluye estrategias de acompañamiento e
intervención desde las áreas de psicología y trabajo social, además de talleres o actividades complementarias con enfoque artístico, donde se promueven habilidades y se facilita la expresión, el empoderamiento y la reparación. </t>
  </si>
  <si>
    <t xml:space="preserve">
A 2034 el porcentaje de adolescentes y jóvenes vinculados al Programa Distrital de Justicia Juvenil Restaurativa - PDJJR - que finalizado el proceso obtienen el cierre de su proceso penal aumentara hasta el 85% de acuerdo a la informacion suministrada por la Secretaría Distrital de Seguridad, Convivencia y Justicia- Informe Programa de Justicia Restaurativa</t>
  </si>
  <si>
    <t>Reduccion de las desigualdades</t>
  </si>
  <si>
    <t>Sumatoria de adolescentes y jóvenes vinculados anualmente en el Programa Distrital de Justicia Juvenil Restaurativa.</t>
  </si>
  <si>
    <t>Año final</t>
  </si>
  <si>
    <t>Se hace a partir del registro del conteo de los jovenes en el programa distrital de justicia juvenil restaurativa.</t>
  </si>
  <si>
    <t>Registro consolidado de adolescentes y jóvenes vinculados al programa; actas de sesión de presentación del programa y verificación de requisitos mínimos; Acuerdo suscrito con adolescentes y jóvenes vinculados; Informes del Programa Distrital de Justicia Juvenil Restaurativa de la Secretaría Distrital de Seguridad - Dirección de Responsabilidad Penal Adolescente.</t>
  </si>
  <si>
    <t>Ivan Torres</t>
  </si>
  <si>
    <t>Director de Responsabilidad Penal Adolescente</t>
  </si>
  <si>
    <t>Dirección de Responsabilidad Penal Adolescente</t>
  </si>
  <si>
    <t>3779595 extensión 1211</t>
  </si>
  <si>
    <t>Andres Preciado</t>
  </si>
  <si>
    <t>Jefa de la Oficina Asesora de Planeación</t>
  </si>
  <si>
    <t xml:space="preserve">FICHA TÉCNICA INDICADOR DE RESULTADO 3.4. </t>
  </si>
  <si>
    <t>3.4.1. Implementar las rutas de ingreso a los Programa y Estrategias adelantados por la Dirección de Responsabilidad Penal Adolescente.</t>
  </si>
  <si>
    <t>Sí. Metas PDD 337, 338, 340, 341 y 347</t>
  </si>
  <si>
    <t>Consolidar programas y estrategias de segundas oportunidades para la población privada de la libertad, la población pospenada y para las y los jóvenes inmersos y/o egresados del Sistema de Responsabilidad Penal para Adolescentes.</t>
  </si>
  <si>
    <t>46. Atención a jóvenes y adultos infractores con impacto en su proyecto de vida</t>
  </si>
  <si>
    <t>Fiscalia General de la Nación</t>
  </si>
  <si>
    <t>Instituto Colombiano de Bienestar Familiar - ICBF</t>
  </si>
  <si>
    <t>Consejo Superior de la Judicatura</t>
  </si>
  <si>
    <t>Defensoría del Pueblo</t>
  </si>
  <si>
    <t>La Dirección de Responsabilidad Penal Adolescente a partir de la articulación interinstitucional con entidades de orden nacional y territorial como la Fiscalía General de la Nación, la Judicatura, el Instituto Colombiano de Bienestar Familiar ICBF y la Defensoría del Pueblo, entre otras, adelanta programas y estrategias a través de los cuales se brinda atención a adolescentes y jóvenes ofensores/as, víctimas, integrantes de redes de apoyo y comunidad. Los procesos buscan la materialización del enfoque restaurativo, la generación y fortalecimiento de capacidades para la reintegrarse al medio familiar y comunitario.
En este sentido, a través de la medición de este indicador se busca contar con la valoración que den las personas vinculadas, observando diferentes dimensiones como calidad del servicio, equipos de atención, espacios físicos, entre otras, de forma que permita a la Entidad identificar necesidades de mejora y/o fortalecimiento.</t>
  </si>
  <si>
    <t>Porcentaje de satisfacción</t>
  </si>
  <si>
    <t xml:space="preserve">Para la medición de este indicador, se construirá un instrumento (encuesta) que permita el reporte del nivel de satisfacción en las variables que se definan para las dimensiones que se establezcan. Para cada pregunta se presentará una escala de valoración. A partir de la cual se calculará el porcentaje de satisfacción en cada reporte.
Se promoverá la aplicación del instrumento al mayor número de personas vinculadas a los programas y estrategias, es decir, adolescentes y jóvenes, victimas y redes de apoyo, sin embargo, es importante señalar que el mismo es de aplicación voluntaria. </t>
  </si>
  <si>
    <t>Secretaría Distrital de Seguridad, Convivencia y Justicia - Dirección de Responsabilidad Penal Adolescente</t>
  </si>
  <si>
    <t xml:space="preserve">30 días </t>
  </si>
  <si>
    <t xml:space="preserve">Ivan Arturo Torres Aranguren </t>
  </si>
  <si>
    <t xml:space="preserve">Director de Responsabilidad Penal Adolescente </t>
  </si>
  <si>
    <t xml:space="preserve">Secretaría Distrital de Seguridad, Convivencia y Justicia  </t>
  </si>
  <si>
    <t>Ana Marta Miranda Corrales</t>
  </si>
  <si>
    <t>Jefa Oficina Asesora de Planeación</t>
  </si>
  <si>
    <t>Secretaría Distrtial de Seguridad, Convivencia y Justicia</t>
  </si>
  <si>
    <t>FICHA TÉCNICA INDICADOR DE PRODUCTO 3.4.1</t>
  </si>
  <si>
    <t xml:space="preserve">3.4 Porcentaje de satisfacción de las personas vinculadas a los procesos de atención de los programas y estrategias adelantados por la Dirección de Responsabilidad Penal Adolescente </t>
  </si>
  <si>
    <t>Secretaría de Salud</t>
  </si>
  <si>
    <t xml:space="preserve">Secretaría de Educación Distrital </t>
  </si>
  <si>
    <t>IDIPRON</t>
  </si>
  <si>
    <t xml:space="preserve">Las rutas de ingreso a los Programa y Estrategias adelantados por la Dirección de Responsabilidad Penal Adolescente son el mecanismo de ingreso y/o remisión para la vinculación de las personas a los procesos de atención. </t>
  </si>
  <si>
    <t xml:space="preserve">3.4. Porcentaje de satisfacción de las personas vinculadas a los procesos de atención de los programas y estrategias adelantados por la Dirección de Responsabilidad Penal Adolescente </t>
  </si>
  <si>
    <r>
      <rPr>
        <b/>
        <sz val="12"/>
        <rFont val="Arial Narrow"/>
        <family val="2"/>
      </rPr>
      <t>Programas y Estrategias</t>
    </r>
    <r>
      <rPr>
        <sz val="12"/>
        <rFont val="Arial Narrow"/>
        <family val="2"/>
      </rPr>
      <t xml:space="preserve">: Programa Distrital de Justicia Juvenil Restaurativa (PDJJR), Programa de Seguimiento Judicial al Tratamiento de Drogas y Programa para la Atención y Prevención de la Agresión Sexual, Estrategia de Reintegro Familiar y Atención en el Egreso.  
</t>
    </r>
    <r>
      <rPr>
        <b/>
        <sz val="12"/>
        <rFont val="Arial Narrow"/>
        <family val="2"/>
      </rPr>
      <t>Rutas de ingreso</t>
    </r>
    <r>
      <rPr>
        <sz val="12"/>
        <rFont val="Arial Narrow"/>
        <family val="2"/>
      </rPr>
      <t xml:space="preserve">: son el mecanismo de ingreso y/o vinculación de las personas, a 2022 se cuenta con: (i) remisión de casos por principio de oportunidad, (ii) remisión por autoridad de casos en ejecución de sanción, (iii) remisión de casos Situaciones Tipo III (Ley 1620/2013), (iv) remisión de casos en garantía de derechos, (v) vinculación voluntaria a la Estrategia de Reintegro Familiar y Atención en el Egreso.. 
</t>
    </r>
    <r>
      <rPr>
        <b/>
        <sz val="12"/>
        <rFont val="Arial Narrow"/>
        <family val="2"/>
      </rPr>
      <t>*</t>
    </r>
    <r>
      <rPr>
        <sz val="12"/>
        <rFont val="Arial Narrow"/>
        <family val="2"/>
      </rPr>
      <t xml:space="preserve"> En los Programas la vinculación depende de la remisión por parte de las autoridades administrativas y judiciales, por lo que es necesaria la constante articulación que permita consolidar y fortalecer los procesos.
** Dada la naturaleza del SRPA en la que se conjugan las competencias de las entidades que lo integran, se requiere de la coordinación y articulación institucional por lo que las rutas de ingreso que sean modificadas o creadas deben ser presentadas al Comité de Coordinación Distrital de Responsabilidad Penal Adolescente.</t>
    </r>
  </si>
  <si>
    <t>16.3 y 16.7</t>
  </si>
  <si>
    <t>Rutas de ingreso</t>
  </si>
  <si>
    <t>DRPA</t>
  </si>
  <si>
    <t xml:space="preserve">Para la medición de este indicador, se sumarán las rutas de ingreso a los Programas y estrategias que se encuentren en ´funcionamiento. </t>
  </si>
  <si>
    <t>FICHA TÉCNICA INDICADOR DE RESULTADO 4.1</t>
  </si>
  <si>
    <t xml:space="preserve">
4.1.1. Porcentaje de instituciones educativas oficiales acompañadas en el fortalecimiento de la cátedra de paz con enfoque de DDHH.        
4.1.2. Número de las y los servidores públicos y actores de justicia comunitaria del Distrito formados en cultura y construcción de paz.         
4.1.3. Número de campañas de comunicación que promueven el respeto por los derechos humanos en el Sistema de Transporte Masivo.  
4.1.4. Porcentaje de avance de implementación  de la Estrategia de educación ciudadana en derechos humanos,  paz y reconciliación en Bogotá por demanda</t>
  </si>
  <si>
    <t>Empresa de Transporte del Tercer Milenio - Transmilenio S.A.</t>
  </si>
  <si>
    <t>Alta Consejeria para las Victimas</t>
  </si>
  <si>
    <t>Secretaria de Seguridad Convivencia y Justicia</t>
  </si>
  <si>
    <t>Percepción ciudadana sobre convivencia pacífica (Encuesta Bienal de Cultura).Este indicador esta conformado por las expresiones de los ciudadanos frente a lo siguiente:
- Vecinos (as) que ponen música a un volúmen muy alto o hacen mucho ruido
-Borrachos que forman problemas
- Vecinos (as) que sacan la basura a deshoras o la dejan frente a la casa de los demás
- Vecinos (as) y visitantes que parquean los carros en los andenes o frente al garaje de los otros
- Mascotas que ensucian los lugares comunes o hacen mucho ruido
- Familias conflictivas que se pelean mucho entre ellos (gritos, insultos, portazos y golpes)
- Estudiantes de la zona que generan ruido y desorden en el barrio 
- Comerciantes de la zona que invaden los espacios públicos
- Negocios de la zona que hacen mucho ruido
- Peleas en su barrio
El indicador permite reducir los hechos violentos y las contravenciones en la ciudad, al identificar las situaciones cpnflictivas que afectan la convicencia y la seguridad ciudadana.  Para cada una de las preguntas relacionadas con el módulo "problemas de convivencia en su barrio entre vecinos" de manera porcentual se identificará las respuestaas afirmativas en las preguntas relacionadas, este resultado se dividirá por el total de la población encuestada. A continuación la información técnica sobre la cual se extrae el indicador desde la Encuesta Bienal de Culturas. 
Población objetivo:  Personas de 13 años o más residentes en los útimos seis meses en la ciudad de Bogotá. (Este dato se obtiene de acuerdo a las proyecciones realizadas por el DANE y por Planeación Distrital).
Tipo de muestreo: Multietápico estratificado por conglomerados en dos fases.
Tamaño de la muestra: Para el cálculo del tamaño de muestra se utilizará las proyecciones de población a nivel de localidad , de acuerdo a la información suministrada por el DANE y Planeación Distrital.
Periodo de base:   Año 2019</t>
  </si>
  <si>
    <t xml:space="preserve">Encuesta Bienal de cultura </t>
  </si>
  <si>
    <t xml:space="preserve">Aplicacion de un instrumento semiestructurado tipo encuesta a individuos mayores de 13 años previamente seleccionados y abordados en su lugar de residencia, residentes en los ultimos seis meses en la ciudad de bogotá que mide la percepción ciudadana sobre convivencia pacifica, teniendo como criterios de estratificacion:
Localidad: Se tienen en cuenta las 19 localidades de la zona urbana de Bogotá.
Nivel socioeconómico: Se agruparon los estratos socioeconómicos determinados por Planeación Distrital en tres grandes grupos:
  Bajo: comprende estratos 1 y 2
  Medio: comprende estrato 3
  Alto: comprende estratos 4, 5 y 6
Para el cálculo de tamaños de muestra se utilizaran las proyecciones de población a nivel de localidad, de acuerdo a la información suministrada por el DANE y Planeación Distrital.
La encuesta bienal de cultura en Bogotá es el instrumento vigente que permite identificar y evaluar el impacto de las acciones encaminadas a mejorar la convivencia ciudadana a partir de procesos de formación en derechos humanos, cultura de paz y reconciliación en Bogotá 
Esta encuesta se realiza cada dos años de manera periodica en las 19 localidades urbanas de Bogotá con una confiabilidad del 95%. El error de muestreo es del 1.3 % para estimaciones superiores al 50% con respecto al total. </t>
  </si>
  <si>
    <t>Encuesta bienal de cultura, Secretaria Distrital de Cultura, Educacion y Deporte</t>
  </si>
  <si>
    <t>30 DIAS</t>
  </si>
  <si>
    <t>2001, 2003, 2005, 2007, 2009, 2011, 2013, 2015, 2017</t>
  </si>
  <si>
    <t xml:space="preserve">Jefe Oficina Asesora de Planeación </t>
  </si>
  <si>
    <t xml:space="preserve">Secretaria Distrital de Gobierno </t>
  </si>
  <si>
    <t>FICHA TÉCNICA INDICADOR DE PRODUCTO 4.1.1</t>
  </si>
  <si>
    <t>Porcentaje de instituciones educativas oficiales acompañadas en la implementación de la cátedra de la Paz con enfoque de derechos humanos y cultura ciudadana</t>
  </si>
  <si>
    <t>EQUIPO POR LA EDUCACIÓN PARA EL REENCUENTRO, LA RECONCILIACIÓN Y LA PAZ</t>
  </si>
  <si>
    <t>4.1.1. Instituciones educativas oficiales acompañadas en el fortalecimiento de la Cátedra de la paz con enfoque de derechos humanos: Se establece el acompañamiento a las IEDs en la implementación de la Cátedra de paz desde los enfoques de derechos humanos y cultura ciudadana, buscando fortalecer los contenidos de la cátedra y el aprendizaje de los estudiantes respecto al tema para transformar las formas de relacionamiento y construir en las escuelas una cultura de paz. Este acompañamiento consistirá en estrategias como: encuentros, talleres, visitas in situ a las IED, entre otros.</t>
  </si>
  <si>
    <t>A 2034 el porcentaje de personas que responde afirmativamente en al menos una de las preguntas relacionadas con el módulo "problemas de convivencia en su barrio entre vecinos" será del 32% de acuerdo a la información suministrada por la Encuesta bienal de cultura, Secretaria Distrital de Cultura, Educación y Deporte</t>
  </si>
  <si>
    <t xml:space="preserve">Al medir el acompañamiento en la implementación de la Cátedra de paz con enfoque de derechos humanos y cultura ciudadana se debe tener en cuenta los contenidos que se están desarrollando y el impacto que tienen en las formas de relacionamiento de los y las estudiantes. 
Se considera importante que se acompañe al 100% de los establecimientos educativos cada 4 años, de manera que se pueda hacer un acompañamiento periódico desde cada administración. 
</t>
  </si>
  <si>
    <t>Objetivo de Desarrollo Sostenible</t>
  </si>
  <si>
    <t>Derechos humanos</t>
  </si>
  <si>
    <t>localidad</t>
  </si>
  <si>
    <t>Revisión de actas y listados de asistencia de las reuniones, encuentros, talleres o foros, entre otros en las cuales se haya difundido una estrategia para acompañar a los establecimientos educativos a fortalecer su cátedra de paz con enfoque de derechos humanos y cultura ciudadana.</t>
  </si>
  <si>
    <t>Actas y listados de asistencia. SED</t>
  </si>
  <si>
    <t>15 días</t>
  </si>
  <si>
    <t>Director de Participación y Relaciones Interinstitucionales</t>
  </si>
  <si>
    <t>Juan Sebastián Contreras</t>
  </si>
  <si>
    <t>FICHA TÉCNICA INDICADOR DE PRODUCTO 4.1.2</t>
  </si>
  <si>
    <t>4.1.2 Formación en construcción de paz a las y los servidores públicos y actores de justicia comunitaria del Distrito:
Realizar formaciones en el marco de la educacion no formal que implica un tiempo maximo de 40 horas dirigida a  los ciudadanos que son actores de justicia comunitaria como las juezas y jueces de paz así como los funcionarios publicos, en derechos humanos, cultura de paz y reconciliación por parte de la administración para evitar acciones con daño en los procesos de conciliación en equidad y de mediación para la resolución de conflictos.</t>
  </si>
  <si>
    <t>A 2034 el porcentaje de personas que responde afirmativamente en al menos una de las preguntas relacionadas con el módulo "problemas de convivencia en su barrio entre vecinos" sera del 32% de acuerdo a la informacion suministrada por la Encuesta bienal de cultura, Secretaria Distrital de Cultura, Educacion y Deporte</t>
  </si>
  <si>
    <t xml:space="preserve">Es necesario tener la disposición de cada uno de los sectores distritales para entregar formación a los servidores públicos en derechos humanos, cultura de paz y reconciliación. 
</t>
  </si>
  <si>
    <t>Servidores formados a traves de modulos implementados de acuerdo con las necesidades de los territorios en los cuales se encuentran, para esto el programa de educación de Derechos Humanos cuenta con más de 100 guias metodologicas en temas como:
- Fortalecimiento comunitario.
- Fortalecimiento Institucional.
- Igualdad y no discrimincación.
- Prevención y protección.
- Prevención de violencia.
- Enfoques diferenciales.Avance del producto por año:
Se tomara como servidor público formado aquel que culmine un 80% del total de horas programadas para la formación.
Es relevante indicar que el producto tiene como tipo de anualización es constante por lo cuál una vez alcanzadas 3200 personas se entenderá como cumplida la meta.</t>
  </si>
  <si>
    <t xml:space="preserve">La información se encuentra consolidada en el registro administrativo del componente de formación de la Dirección de Derechos Humanos de la Secretaría Distrital de Gobierno en el marco del programa: http://www.gobiernobogota.gov.co/sites/gobiernobogota.gov.co/files/documentos/pde_dhumanos_-_guias-_0.pdf   </t>
  </si>
  <si>
    <t>30 dias</t>
  </si>
  <si>
    <t>3387000 Ext. 5311</t>
  </si>
  <si>
    <t>Es posible tener acceso a la serie de datos del indicador, una vez se cuente con el Sistema de Información de Derechos Humanos.</t>
  </si>
  <si>
    <t>FICHA TÉCNICA INDICADOR DE PRODUCTO 4.1.3</t>
  </si>
  <si>
    <t xml:space="preserve">Número de campañas de comunicación que promueven el respeto por los derechos humanos en el Sistema de Transporte Masivo. </t>
  </si>
  <si>
    <t>Sumatoria de campañas de comunicación que promueven el respeto por los derechos humanos en el Sistema de Transporte Masivo. Las campañas se implementaran por vigencias, a través de diversos canales de comunicación de manera que lleguen a la ciudadanía y generen recordación e impacto. 
Es importante tener en cuenta los siguientes insumos para la implementación efectiva de la estrategia de comunicación al interior de los sistemas de transporte, a saber:
1. Identificar los aciertos del modelo de Cultura Ciudadana implementados en la ciudad de Bogotá.
2. Realizar una investigación previa para reconocer la problemática que se vive hoy en día en el transporte público de Bogotá, enfocada al servicio de Transmilenio.
3. Desarrollar una campaña masiva sobre el respeto de los derechos humanos que esté basada en el modelo de cultura ciudadana en el sistema de transporte masivo.</t>
  </si>
  <si>
    <t>Sumatoria de campañas de comunicación que promueven el respeto por los derechos humanos en el Sistema de Transporte Masivo.</t>
  </si>
  <si>
    <t>Secretaría de movilidad</t>
  </si>
  <si>
    <t>Al final de cada vigencia, se presentara un informe consolidado de las campaña de comunicación implementadas en el transporte masivo con el objetivo de sensibilizar a los usuarios en asuntos convivencia y derechos humanos. Dicho reporte contara con las respectivas evidencias de su cumplimiento (registros fotográficos y/o administrativos).</t>
  </si>
  <si>
    <t>Subgerencia de Atención al Usuario y Comunicacinoes de la Empresa de Transporte del Tercer Milenio -Transmilenio S.A.</t>
  </si>
  <si>
    <t xml:space="preserve">Yolima Pérez Ariza </t>
  </si>
  <si>
    <t>Subgerente de atención al usuario y comunicaciones.</t>
  </si>
  <si>
    <t>Sofía Zarama Valenzuela</t>
  </si>
  <si>
    <t>TRANSMILENIO S.A.</t>
  </si>
  <si>
    <t>En el  proyecto de inversión de la vigencia 2019 se contrató la prestación de servicios de dos (2) profesionales para apoyar acciones de Responsabilidad Social, algunas de sus actividades están ligadas al plan de acción de la Política Pública Distrital de Derechos Humanos, por lo que el presupuesto referido se proyecta para la presente vigencia, las vigencias futuras estarán sujetas a la planeación, cambios  y disponibilidad de los recursos.Sin embargo, para esta actividad la entidad cuenta con un profesional de planta cuyo cupo se encuentra cubierto por costos de funcionamiento.</t>
  </si>
  <si>
    <t>FICHA TÉCNICA INDICADOR DE PRODUCTO 4.1.4</t>
  </si>
  <si>
    <t>Pilar 3 construcción de comunidad y cultura ciudaana</t>
  </si>
  <si>
    <t>22 Bogotá vive los derehos humanos</t>
  </si>
  <si>
    <t xml:space="preserve">Gobierno </t>
  </si>
  <si>
    <t>4.1.4 Estrategia de educación ciudadana en derechos humanos,  paz y reconciliación en Bogotá:
Con el propósito de mejorar en la convivencia ciudadana a partir de procesos de formación en derechos humanos, cultura de paz y reconciliación, se hará una estrategia de educación ciudadana en derechos humanos,  paz y reconciliación en Bogotá que responde a las dinámicas, escenarios y actores sociales de una ciudad cambiante y comprometida con la construcción de paz y al fomento de escenarios de memoria y reconciliación. Desde este Programa se establecen orientaciones metodológicas, técnicas y pedagógicas a partir del reconocimiento de las características propias de los territorios y la ciudadanía, con base en las cuales se construyen metodologías alternativas para la apropiación, exigibilidad y garantía de los derechos humanos.
Estos procesos estarán en el marco de la educación no formal que implicará un tiempo maximo de 40 horas. Cada uno de los modulos se adaptará por demanda de acuerdo con las necesidades de los territorios en los cuales se encuentran, para esto el progrma de educación de Derechos Humanos cuenta con más de 100 guias metodologicas en temas como:
- Fortalecimiento comunitario.
- Fortalecimiento Institucional.
- Igualdad y no discrimincación.
- Prevención y protección.
- Prevención de violencia.
- Enfoques diferenciales.</t>
  </si>
  <si>
    <t>La estratégia será desarrollada e implementada a nivel Distrital con capacidad de adaptación en lo territorial de acuerdo con las necesidades de cada localidad</t>
  </si>
  <si>
    <t>4.1 De aquí a 2030, asegurar que todas las niñas y todos los niños terminen la enseñanza primaria y secundaria, que ha de ser gratuita, equitativa y de calidad y producir resultados de aprendizaje pertinentes y efectivos</t>
  </si>
  <si>
    <t>El producto se mide por medio de los procesos de educacion implementados de acuerdo a las metodologicas con duracion de 40 horas.</t>
  </si>
  <si>
    <t xml:space="preserve">la información se encuentra consolidada en el registro administrativo del componente de formación de la Dirección de Derechos Humanos de la Secretaría Distrital de Gobierno en el marco del programa: http://www.gobiernobogota.gov.co/sites/gobiernobogota.gov.co/files/documentos/pde_dhumanos_-_guias-_0.pdf   </t>
  </si>
  <si>
    <t>FICHA TÉCNICA INDICADOR DE RESULTADO 4.2</t>
  </si>
  <si>
    <t>Porcentaje de acciones participativas para la construcción de paz, memoria y reconciliación en el distrito dentro de la estrategia de promoción de la memoria, en la ciudad región.</t>
  </si>
  <si>
    <t xml:space="preserve">4.2.1. Avance de los laboratorios de memoria, paz y reconciliación en la ruralidad de Usme y Sumapaz.
4.2.2. Número de organizaciones fortalecidas para la promoción de las iniciativas de construcción de paz desarrolladas por población rural en Bogotá.
4.2.3 Acciones diseñadas y realizadas por Centro de Memoria, Paz y Reconciliación para el Fortalecimiento de la línea de encuentros entre improbables 
4.2.4. Conmemoraciones realizadas para la reconciliación, la memoria y la construcción de paz, que involucren el aprovechamiento del espacio público y el fortalecimiento de la cultura ciudadana. 
4.2.5 Dispositivos Artísticos y culturales realizadas en el Centro de Memoria, Paz y Reconciliación, sobre el impacto del conflicto armado en Bogotá 
4.2.6 Documentos de análisis cuantitativo sobre las cifras asociadas a los aspectos demográficos de las víctimas del conflicto armado residentes en Bogotá, emitidos. 
</t>
  </si>
  <si>
    <t>Secretaría General - Alta Consejería para los Derechos de las Víctimas, la Paz y la Reconciliación</t>
  </si>
  <si>
    <t>El Indicador permite hacer seguimiento al número de acciones participativas cuyo objetivo es el desarrollo de una sociedad entorno a la construcción de paz, reivindicación y recuperación de la memoria e incentivo de dinámicas de reconciliación, capaz de dejar atrás las conflictividades y la creación de una cultura en donde la comunidad se organiza y supera sus diferencias mediante el diálogo y el consenso.</t>
  </si>
  <si>
    <t>Instrumento de medición de la estrategia de promoción de la memoria, para la construcción de paz, la reconciliación y la democracia (Plan de Acción Distrital - ACDVPR)</t>
  </si>
  <si>
    <t xml:space="preserve">
Se medirá anualmente el avance en el número de acciones participativas para la construcción de paz, memoria y reconciliación en el distrito en el marco de la implementación de la Estrategia de promoción de la memoria, para la construcción de paz, la reconciliación y la democracia, en la ciudad región. 
</t>
  </si>
  <si>
    <t>FICHA TÉCNICA INDICADOR DE PRODUCTO 4.2.1</t>
  </si>
  <si>
    <t xml:space="preserve">Avance de los laboratorios de memoria, paz y reconciliación en la ruralidad de Usme y Sumapaz.
</t>
  </si>
  <si>
    <t>4.2 Aumento de acciones participativas para la construcción de paz, memoria y reconciliación en el distrito dentro de la estrategia de promoción de la memoria, para la construcción de paz, la reconciliación y la democracia, en la ciudad región</t>
  </si>
  <si>
    <t xml:space="preserve"> Tercer Pilar: Construcción de Comunidad y Cultura Ciudadana</t>
  </si>
  <si>
    <t>BOGOTÁ MEJOR PARA LAS VÍCTIMAS, LA PAZ Y LA RECONCILIACIÓN</t>
  </si>
  <si>
    <t xml:space="preserve">Gestión pública </t>
  </si>
  <si>
    <t>Este indicador busca realizar laboratorios de memoria, paz y reconciliación, que permiten la apertura de espacios de visibilización con la Bogotá rural en lo urbano con actividades culturales, artísticas y pedagógicas, fortalecimiento del tejido social y exaltando la identidad campesina de esos bogotanos. Estas actividades constan de narraciones de las víctimas del conflicto armado mediante videos, cuentos inspirados por los habitantes, festivales, exposiciones, conversatorios, conmemoraciones y similares, en donde se plasman sus aportes para consolidación la paz y la reconciliación en Bogotá.
Por otra parte, busca establecer la articulación instuticional público - privada para la realización de acciones de reparación colectiva en el territorio, y ampliar la oferta de servicios distritales a estos territorios.</t>
  </si>
  <si>
    <t>A 2034 el Número de iniciativas ciuadadanas de la población rural y campesina acogidas en los  instrumentos de planeación locales y distritales (PDD, Políticas Públicas, POAI, Proyectos de Inversión de los sectores Planeación, Gobierno y Ambiente) sera de 16 de acuerdo a la informacion suministrada por la Secretaria de Gobierno</t>
  </si>
  <si>
    <t xml:space="preserve">Para la realización de este producto es necesario la articulación de alianzas entre lo público y lo público - privado, generando acciones eficaces y eficientes para una población que se encuentra aislada de la ciudad a la que pertenecen, lo que permitiran que las acciones trabajadas de manera conjunta sean sostenibles, en conjunto con las organizaciones de base en los territorios.
</t>
  </si>
  <si>
    <t>Ciudades y Comunidades Sostenibles</t>
  </si>
  <si>
    <t>(Fases ejecutadas de los laboratorios de  memoria, paz y reconciliación en la ruralidad de Usme y Sumapaz/Fases programadas de los laboratorios de  memoria, paz y reconciliación en la ruralidad de Usme y Sumapaz)*100%</t>
  </si>
  <si>
    <t>%</t>
  </si>
  <si>
    <t>Actividades</t>
  </si>
  <si>
    <r>
      <t xml:space="preserve">La realización de estos proyectos consta de 3 fases : 
- </t>
    </r>
    <r>
      <rPr>
        <b/>
        <sz val="12"/>
        <rFont val="Arial Narrow"/>
        <family val="2"/>
      </rPr>
      <t>Fase 1</t>
    </r>
    <r>
      <rPr>
        <sz val="12"/>
        <rFont val="Arial Narrow"/>
        <family val="2"/>
      </rPr>
      <t xml:space="preserve">. Construcción participativa de propuesta de proyecto ( Identificación de actores claves en cada territorio,  Definición de líneas de acción para el posicionamiento y visibilización de la Bogotá rural,Concertación y construcción de planes de acción en materia de memoria, paz y reconciliación con los actores identificados, conformación de alianzas público- privadas)
- </t>
    </r>
    <r>
      <rPr>
        <b/>
        <sz val="12"/>
        <rFont val="Arial Narrow"/>
        <family val="2"/>
      </rPr>
      <t>Fase 2.</t>
    </r>
    <r>
      <rPr>
        <sz val="12"/>
        <rFont val="Arial Narrow"/>
        <family val="2"/>
      </rPr>
      <t xml:space="preserve"> Implementación del proyecto ( Implementación de los planes de acción)
- </t>
    </r>
    <r>
      <rPr>
        <b/>
        <sz val="12"/>
        <rFont val="Arial Narrow"/>
        <family val="2"/>
      </rPr>
      <t>Fase 3.</t>
    </r>
    <r>
      <rPr>
        <sz val="12"/>
        <rFont val="Arial Narrow"/>
        <family val="2"/>
      </rPr>
      <t xml:space="preserve"> Monitoreo y evaluación (Seguimiento a la implementación de los planes de acción)
</t>
    </r>
  </si>
  <si>
    <t>Documento de plan de acción,,Evidencias de reuniòn, registros fotograficos, registros audiovisuales, comunicados de prensa. Alta Consejeria para las Victimas. Secretaria General</t>
  </si>
  <si>
    <t>Vladimir  Rodriguez Valencia</t>
  </si>
  <si>
    <t>Alto Consejero para los Derechos de las Víctimas, la Paz y la Reconciliación</t>
  </si>
  <si>
    <t>3813000 Ext. 2600</t>
  </si>
  <si>
    <t>FICHA TÉCNICA INDICADOR DE PRODUCTO 4.2.2</t>
  </si>
  <si>
    <t>ACDVPR</t>
  </si>
  <si>
    <t>A fin de fortalecer la incidencia social, política y cultural  por parte de los procesos organizativos de la población rural, este producto plantea la necesidad de sumar esfuerzos y dirigir las capacidades institucionales hacia la promoción de las iniciativas de construcción de paz desarrolladas por la población rural de Bogotá, teniendo en cuanta que el 70% de Bogotá es rural y también ha sido afectada por el conflicto armado interno y sus organizaciones sociales han generado procesos significativos para la reconstrucción del tejido social. Por tanto, el avance en el diseño, implementación y evaluación de esta estrategia implica un trabajo de construcción e identificación de propuestas e iniciativas significativas en la ruralidad de Bogotá.  
Se entiende por fortalecimiento todos los recursos otorgados a las organizaciones ya sean de indole económico o material para el desarrollo de sus actividades y el acompañamiento toda acción o actividad de caracter tecnico que es provista por la entidad para las organizaciones de la sociedad civi.</t>
  </si>
  <si>
    <t>Procesos organizativos de población rural obtienen reconocimiento en Bogotá para garantizar su incidencia. Si bien existe una red de apoyo a las organizaciónes de los territorios rurales de la ciudad, ninguna de estas hacen referencia a la construcción de paz por lo cual la línea base para el 2018 es de 0 y se espera generar iniciativas de este tema en la ruralidad con el presente producto.</t>
  </si>
  <si>
    <t>organizaciones fortalecidas para la promoción de las iniciativas de construcción de paz desarrolladas por población rural en Bogotá</t>
  </si>
  <si>
    <t xml:space="preserve">Año 16 </t>
  </si>
  <si>
    <t xml:space="preserve">La medición se realizará con el reporte final anual donde se encuentran el número total de organizaciones que se han acompañado y fortalecido para el incremento de la incidencia social, política y cultural  por parte de los procesos organizativos de la población rural. Este producto plantea la necesidad de sumar esfuerzos y dirigir las capacidades institucionales hacia la promoción de las iniciativas de construcción de paz desarrolladas por la población rural de Bogotá.
Las metas anuales estan sujeta a una modificación de ampliación futura dependiento de la recepción que se tengan por parte de las organizaciones de la ruralidad en temas de construcción de paz.
</t>
  </si>
  <si>
    <t xml:space="preserve">Registros. Dirección de Derechos Humanos de la Secretaría Distrital de Gobierno </t>
  </si>
  <si>
    <t>Secretría de Gobierno</t>
  </si>
  <si>
    <t>FICHA TÉCNICA INDICADOR DE RESULTADO 4.4</t>
  </si>
  <si>
    <t>Indice de condiciones para la reconciliación (por construir)</t>
  </si>
  <si>
    <t xml:space="preserve">4.4.1 Número de acciones diseñadas y realizadas por Centro de Memoria, Paz y Reconciliación para el Fortalecimiento de la línea de encuentros entre improbables 
4.4.2 Número de  Conmemoraciones realizadas para la reconciliación, la memoria y la construcción de paz, que involucren el aprovechamiento del espacio público y el fortalecimiento de la cultura ciudadana. 
4.4.3 Número de exposiciones artísticas y culturales realizadas en el Centro de Memoria, Paz y Reconciliación, sobre el impacto del conflicto armado en Bogotá
4.4.4 Número de documentos de análisis cuantitativo sobre las cifras asociadas a los aspectos demográficos de las víctimas del conflicto armado residentes en Bogotá.
</t>
  </si>
  <si>
    <t xml:space="preserve"> El Indicador de Reconciliación presenta como variables = Confianza + Democracia + Derechos de las víctimas + Territorio. Esto con el propósito de identificar la percepción ciudadana y los avances a nivel ciudad frente a la transformación de  conflictos y la construcción de procesos de reconciliación. </t>
  </si>
  <si>
    <t>sumatoria de condiciones para la reconciliación:  IRi = Confianza + Democracia + Derechos de las víctimas + Territorio</t>
  </si>
  <si>
    <t>linea base</t>
  </si>
  <si>
    <t xml:space="preserve"> 0.01 </t>
  </si>
  <si>
    <t>Más 0.01 puntos</t>
  </si>
  <si>
    <t xml:space="preserve">Indicador de condiciones para la reconciliación
Se medirá anualmente el avance en las condiciones para la reconciliación en Bogotá en un escenario de posacuerdo, para esto se espera que anualmente el incremento sea de un 0.01 puntos, sumando las variables que hacen parte del indice, el resultado final ha de ser de 0.02 puntos.
La meta anual puede ser modificada a partir del levantamiento de la línea base y lo que esta refleje.
</t>
  </si>
  <si>
    <t>Grupo de Estrategia de Seguimiento y Evaluación de Política Pública de la Alta Consejería para los Derechos de las Víctimas, la Paz y la Reconciliación</t>
  </si>
  <si>
    <t xml:space="preserve">Subsecretario de Gobernabilidad y Garantia de Derechos </t>
  </si>
  <si>
    <t>Secretría Distrital de Gobierno</t>
  </si>
  <si>
    <t>Subsecretria de Gobernabilidad y Garantia de Derechos</t>
  </si>
  <si>
    <t>3387000- 5111</t>
  </si>
  <si>
    <t>FICHA TÉCNICA INDICADOR DE PRODUCTO 4.2.3</t>
  </si>
  <si>
    <t>si</t>
  </si>
  <si>
    <t>Bogotá mejor para las víctimas, la paz y la reconciliación</t>
  </si>
  <si>
    <t xml:space="preserve">Secretaría Distrital de Gobierno, </t>
  </si>
  <si>
    <t>Los improbables son actores con imaginarios distintos que conviven en un mismo territorio, pero no son afines. El producto entonces consiste en reunir estos actores distitnos en torno a generar espacios de dialogo en pro a la reconciliación.</t>
  </si>
  <si>
    <t xml:space="preserve">A 2021 el indicador de condiciones para la reconciliación aumenta en 0.02 puntos del Indicador de condiciones para la reconciliación de acuerdo a la informacion suministrada por el Grupo de Estrategia de Seguimiento y Evaluación de Política Pública de la Alta Consejería para los Derechos de las Víctimas, la Paz y la Reconciliación
</t>
  </si>
  <si>
    <t>Para este indicador, es indispensable que los actores improbables, esten de acuerdo con las acciones donde van a interactuar en un espacio de dialogo y encuentro.</t>
  </si>
  <si>
    <t>Paz, justicia e instituciones solidas</t>
  </si>
  <si>
    <t>Acciones</t>
  </si>
  <si>
    <t xml:space="preserve">Fortalecimiento de la línea de encuentros entre improbables del Centro de Memoria, Paz y Reconciliación, para esto se debe partir de: 
1. Identificación y acercamiento a actores de distintos sectores con los cuales se adelantarán acciones y se propiciará la construcción de paz desde el reconocimiento de la diferencia.
2. Diseño conceptual y metodológico de los procesos de reconciliación
3. Articulación interinstitucional para el desarrollo de los procesos, para los casos que sea requerido
4. Desarrollo de los procesos </t>
  </si>
  <si>
    <t>Actas de trabajo con actores y/o entidades, metodologías, registros fotográficos, piezas gráficas.Alta Consejeria para las Victimas, la Paz y la Reconciliacion</t>
  </si>
  <si>
    <t>FICHA TÉCNICA INDICADOR DE PRODUCTO 4.2.4</t>
  </si>
  <si>
    <t>A 2021 el indicador de condiciones para la reconciliación aumenta en 0.02 puntos del Indicador de condiciones para la reconciliación de acuerdo a la informacion suministrada por el Grupo de Estrategia de Seguimiento y Evaluación de Política Pública de la Alta Consejería para los Derechos de las Víctimas, la Paz y la Reconciliación</t>
  </si>
  <si>
    <t>Conmemoraciones</t>
  </si>
  <si>
    <t>FICHA TÉCNICA INDICADOR DE PRODUCTO 4.2.5</t>
  </si>
  <si>
    <t>Con la realización de acciones culturales y pedagógicas en torno al conflicto armado, permiten transmitir a los ciudadanos con un enfoque de Derechos Humanos, la visibilización del conflicto armado en la ciudad, permitiendo crear acciones o compromisos para la no repetición .</t>
  </si>
  <si>
    <t>Para el cumplimiento de este indicador, es indispensable realizar anualmente la fase la planeación, la cual identificará la acciones que van enfocadas a la población, donde se identifiquen cuales están relacionadas con la protección de los derechos humanos con base al impacto del conflicto armado en la ciudad, se elaboren las guías metodologícas y a su vez, se programen y se busquen los espacios en donde finalmente se materializaran las acciones.</t>
  </si>
  <si>
    <t>Exposiciones artisticas</t>
  </si>
  <si>
    <t>FICHA TÉCNICA INDICADOR DE PRODUCTO 4.2.6</t>
  </si>
  <si>
    <t>Con el propósito de robustecer el conocimiento de la ciudadania frente al desarrollo del conflicto armado, se harán boletines cuantitativos trimestrales de análisis de cifras y aspectos demográficos sobre las víctimas del conflicto armado residentes en Bogotá.</t>
  </si>
  <si>
    <t>Aspectos demográficos y cuantitativos de las víctimas del conflicto armado en Bogotá, provenientes de dos fuentes: Registro Único de Víctimas (RUV), administrado por la Unidad para la Atención y Reparación Integral a las Víctimas (UARIV) a través de su Red Nacional de Información y el Sistema de Información de Víctimas (SIVIC), administrado por la Alta Consejería para las Víctimas.</t>
  </si>
  <si>
    <t>Bimensual</t>
  </si>
  <si>
    <t>Alta Consejería para las Víctimas</t>
  </si>
  <si>
    <t>Boletín cuantitativo elaborado por el Observatorio Distrital de Víctimas.</t>
  </si>
  <si>
    <t>FICHA TÉCNICA INDICADOR DE RESULTADO 4.3</t>
  </si>
  <si>
    <t xml:space="preserve">Tasa de re-victimización de víctimas localizadas en Bogotá
</t>
  </si>
  <si>
    <t>4.3.1 Número de documentos publicados sobre la medición de los indicadores del Goce Efectivo de Derechos de las víctimas.
4.3.2 Número de acciones realizadas con enfoque de Derechos Humanos por parte de las mesas de participación local.
4.3.3   Número de documentos cualitativos sobre retos para la construcción de paz y reconciliación en Bogotá o análisis de coyuntura en materia de víctimas, paz y reconciliación.</t>
  </si>
  <si>
    <t xml:space="preserve">Este indicador mide la magnitud en que las víctimas de desplazamiento forzado y de otros hechos son víctimas de
nuevos hechos victimizantes incluidos en el RUV durante 2017. Es decir, permite ver la tasa de revictimización de hechos ocurridos en el marco del conflicto armado en el periodo indicado. Dado que, desde la óptica del IGED medido por la ACDVPR, las víctimas priorizadas para medición son las que han sufrido desplazamiento forzado, en este caso se realiza la distinción entre víctimas de desplazamiento y víctimas de otros hechos victimizantes diferentes al desplazamiento, de acuerdo con los lineamientos determinados por la UARIV. </t>
  </si>
  <si>
    <t xml:space="preserve">Alta Consejería para las Víctimas </t>
  </si>
  <si>
    <t>Este indicador mide el estado de avance del goce efectivo de derechos de las víctimas frente a las garantias de no repetición. 
La forma de medición es a través de la sumatoria entre:La tasa de re-victimización de víctimas de desplazamiento forzado localizadas en
Bogotá y  la Tasa de re-victimización de víctimas de hechos diferentes a desplazamiento localizadas en Bogotá. es decir se unifican las siguientes fórmulas: 
(Número de VDF que han sufrido nuevos hechos victimizantes/ Número de VDF localizadas en Bogotá)∗ 100%
(Número de VOH que han sufrido nuevos hechos victimizantes/Número de VOH localizadas en Bogotá) ∗ 100%</t>
  </si>
  <si>
    <t>Informe sobre estado de la medición de Indicadores de Goce Efectivo de Derechos de las víctimas del conflicto armado en Bogotá D.C. http://www.sdp.gov.co/gestion-estudios-estrategicos/informacion-cartografia-y-estadistica/repositorio-estadistico/informe-de-indicadores-goce-efectivo-de-derechos-de-las-victimas-publicado-2019%5D Alta Consejeria para las Victimas. Secretaria General</t>
  </si>
  <si>
    <t>FICHA TÉCNICA INDICADOR DE PRODUCTO 4.3.1</t>
  </si>
  <si>
    <t xml:space="preserve">Documento de análisis de medición de los indicadores sobre el  Goce Efectivo de Derechos de las víctimas, este documento constituye un diagnóstico sobre el goce efectivo de los derechos de las víctimas que permite tomar decisiones de política y es  un ejercicio de avance en la construcción de indicadores para la evaluación de la política pública de víctimas que será importante a la hora de considerar cuáles son las acciones y derechos que mayor fortalecimiento necesitan dentro del esquema de atención, asistencia y reparación al que tienen derecho las víctimas del conflicto armado residentes en Bogotá </t>
  </si>
  <si>
    <t>A 2021 la Tasa de re-victimización de víctimas localizadas en Bogotá se reducira a un 0.33% de acuerdo a la informacion suministrada en el  Informe sobre estado de la medición de Indicadores de Goce Efectivo de Derechos de las víctimas del conflicto armado en Bogotá D.C.de la Alta Consejeria para las Victimas. Secretaria General</t>
  </si>
  <si>
    <t>Para que el Observatorio Distrital de Víctimas elabore el Documento de análisis de medición de los indicadores sobre el  Goce Efectivo de Derechos de las víctimas en Bogotá, es necesario contar con el informe territorializado, publicado por la Unidad para la Atención y Reparación Integral a las Víctimas (UARIV). Es, por tanto, una condición necesaria para la elaboración del documento.</t>
  </si>
  <si>
    <t>Sumatoria de documentos publicados sobre la medición de los indicadores del Goce Efectivo de Derechos de las víctimas.</t>
  </si>
  <si>
    <t xml:space="preserve"> </t>
  </si>
  <si>
    <t>Para la elaboración del Informe de análisis de medición de los indicadores sobre el Goce Efectivo de Derechos de las víctimas en Bogotá, se realiza el siguiente proceso:
- La Unidad para la Atención y Reparación Integral a las Víctimas (UARIV), quien provee la información primaria, publica un informe territorializado con los resultados de la medición del IGED. En este informe la UARIV tiene un rezago de dos años. Es decir que a la fecha, no ha publicado la información de los años 2018 y 2019.
- El Observatorio Distrital de Víctimas realiza la verificación de la información entregada por la UARIV y la cruza con aquella disponible de las entidades que hacen parte del Sistema Distrital de Asistencia, Atención y Reparación Integral a las Víctimas.
- A partir de este cruce, se elabora el informe con los resultados de la medición de los indicadores de goce efectivo de derechos para Bogotá, que deberá publicarse dentro de los tres primeros meses de cada año en la página web del Observatorio Distrital de Víctimas, para consulta de la ciudadanía.</t>
  </si>
  <si>
    <t>Documento de análisis de medición de los indicadores sobre el  Goce Efectivo de Derechos de las víctimas. Alta Consejeria para los Derechos de las Victimas, la Paz y la Reconicliacion</t>
  </si>
  <si>
    <t>FICHA TÉCNICA INDICADOR DE PRODUCTO 4.3.2</t>
  </si>
  <si>
    <t xml:space="preserve">4.3 Aumento de las garantías para el goce efectivo de los derechos de las víctimas del conflicto armado residentes en Bogotá. </t>
  </si>
  <si>
    <t xml:space="preserve">Este indicador refiere a la cantidad de acciones con enfoque de derechos humanos,  propuestos por los y las representantes o delegados de las Mesas de Participación Efectiva de Victimas (MPEFV), que a través de su liderazgo, construyan y desarrollen procesos en escenarios organizativos </t>
  </si>
  <si>
    <t xml:space="preserve">Para el desarrollo de este producto es indispensable que existan delegados de las mesas de participación de víctimas y que realicen y presenten su inciativa para el desarrollo de la acción en su territorio con enfoque de Derechos Humanos Es importante que estas acciones se hacen anualmente de acuerdo a las necesidades que surjan de las mesas. </t>
  </si>
  <si>
    <t>Una vez realizadas las mesas de participación, los delegados presentan sus propuestas, seguido a esto se convocan a las entidades competentes para planear las acciones en el territorio.</t>
  </si>
  <si>
    <t>Actas mesas, propuestas, actas de trabajo con entidades. Alta Consejeria para las Victimas. Secretaria General</t>
  </si>
  <si>
    <t>FICHA TÉCNICA INDICADOR DE PRODUCTO 4.3.3</t>
  </si>
  <si>
    <t xml:space="preserve"> Número de documentos cualitativos sobre retos para la construcción de paz y reconciliación en Bogotá o análisis de coyuntura en materia de víctimas, paz y reconciliación.</t>
  </si>
  <si>
    <t>Secretaría Distrital de Gobierno,</t>
  </si>
  <si>
    <t>Este producto está integrado por cualquiera de las siguientes publicaciones de corte cualitativo elaboradas por el Observatorio Distrital de Víctimas:
- Boletines de análisis sobre las consecuencias del conflicto armado, o el contexto vital de las víctimas residentes en la ciudad, o los desafíos en materia de construcción de paz y reconciliación, con el propósito de dar a conocer a la ciudadanía de Bogotá la situación que ha generado la violencia para, de esta forma, sensibilizar a la población y reducir las situaciones de discriminación.</t>
  </si>
  <si>
    <t xml:space="preserve"> - Priorización de temas de coyunturta por parte del Alto(a) Consejero(a)</t>
  </si>
  <si>
    <t>Sumatoria de documentos publicados de investigación y análisis sobre los efectos del conflicto armado y los desafíos derivados para Bogotá D.C</t>
  </si>
  <si>
    <t>Para la elaboración de los boletines se sigue el siguiente proceso:
- Se identifican, por parte del equipo del Observatorio Distrital de Víctimas, temas de coyuntura relacionados con víctimas, construcción de paz y reconciliación que sean susceptibles de reflexión por parte de la ciudadanía, para consideración del Alto(a) Consejero(a).
- Una vez definido(s) el (los) temas(s) por parte del Alto(a) Consejero(a) el Equipo del Observatorio Distrital de Víctimas recopila la información necesaria para la elaboración.
- La publicación del boletín se realiza a través de la página web del Observatorio Distrital de Víctimas.</t>
  </si>
  <si>
    <t>Boletines, infografías y demás productos de orden cualitativo producidos por el Observatorio Distrital de Víctimas.Alta Consejeria para las Victimas. Secretaria General</t>
  </si>
  <si>
    <t>4.4.1 Porcentaje de avance en el diseño e implementación de la ruta de atención para desmovilizados y personas en proceso de reintegración  en el marco de la estrategia distrital de prevención y protección de los derechos a la vida, seguridad e integridad personal
4.4.2 Número de Pactos de convivencia  entre excombatientes y víctimas del conflicto armado .</t>
  </si>
  <si>
    <t xml:space="preserve">Este indicador recoge la proporción de población que aceptaría a una persona desmovilizada en su barrio. Dado el contexto de posacuerdo y la llegada de personas que hicieron parte de los grupos armados ilegales a Bogotá es indispensable conocer las dinámicas sociales que facilitan los procesos de reintegración. Con los productos propuestos se espera aumentar el porcentaje de personas que aceptan desmovilizados en su barrio. </t>
  </si>
  <si>
    <t>Encuesta Bienal de Culturas: https://www.culturarecreacionydeporte.gov.co/es/cultura-ciudadana/observatorio-de-culturas/encuesta-bienal-de-culturas. Secretaría Distrital de Cultura, Recreación y Deporte.</t>
  </si>
  <si>
    <t>FICHA TÉCNICA INDICADOR DE PRODUCTO 4.4.1</t>
  </si>
  <si>
    <t xml:space="preserve">Secretaría Distrital Gobierno </t>
  </si>
  <si>
    <t>Ruta de atención para desmovilizados y personas en proceso de reintegración en el marco de la estrategia distrital de prevención y protección de los derechos a la vida, seguridad e integridad personal que aportará en la inclusion política, social y económica en Bogotá D.C. de las personas que hicieron parte de los grupos armados ilegales. Esta acción parte del reconocimiento de las vulnerabilidades y dificultades que tiene estas personas a la hora de exigir su derecho a la seguridad e integridad física.</t>
  </si>
  <si>
    <t>A 2034 el Porcentaje de personas que aceptan desmovilizados en su vecindario sera de 83% de acuerdo a la Encuesta Bienal de Culturas de la Secretaría Distrital de Cultura, Recreación y Deporte.</t>
  </si>
  <si>
    <t>Lineamientos de la  Política Nacional para la Reincorporación Social y Económica de exguerrilleros</t>
  </si>
  <si>
    <t>Reduccion de las Desigualdades</t>
  </si>
  <si>
    <t>(Sumatoria de las fases ejecutadas para la implementación de del instructivo de atención para desmovilizados y personas en proceso de reintegración  en el marco de la ruta distrital de prevención y protección de los derechos a la vida, seguridad e integridad personal/ sumatoria de las fases programadas para la implementación del instructivo de atención para desmovilizados y personas en proceso de reintegración  en el marco de la ruta distrital de prevención y protección de los derechos a la vida, seguridad e integridad personal)*100</t>
  </si>
  <si>
    <t xml:space="preserve">Tipo de anualización creciente: A continuación se presentan las fases y el porcentaje establecido para dar cumplimiento al producto:
Fase I: Diseño y aprobación del instructivo para la atención de personas que hicieron parte de los grupos armados ilegales en el marco de la ruta distrital de prevención y protección de los derechos a la vida, seguridad e integridad personal 2020-2021
Fase II: Definición y ejecución de la metodologia de difusión de la ruta de atención de personas que hicieron parte de los grupos armados ilegales en el marco de la ruta distrita de prevención y protección de los derechos a la vida, seguridad e integridad personal 2022-2026.
Fase III: Actualización de la ruta de atención de personas que hicieron parte de los grupos armados ilegales en el marco de la ruta distrita de prevención y protección de los derechos a la vida, seguridad e integridad personal 2027.
Fase IV: Definición y ejecución de la metodologia de difusión de la ruta de atención de personas que hicieron parte de los grupos armados ilegales en el marco de la ruta distrita de prevención y protección de los derechos a la vida, seguridad e integridad personal 2028-2034.
Desde el inicio de la fase dos se realizará una atencion integral a todos los ciudadanos (por demanda).
La medición en la implementación puede implicar la modificación de la duración del producto o la inclusión de un nuevo producto, lo anterior, se hará de acuerdo con el modelo de seguimiento que se estableció en la política, por medio de las recomendaciones del equipo de política pública y el Comité Distrital de Derechos Humanos. </t>
  </si>
  <si>
    <t>Componente de Prevención y Protección de la Dirección de Derechos Humanos de la Secretría Distrital de Gobierno</t>
  </si>
  <si>
    <t>Directora de Derechos Humanos</t>
  </si>
  <si>
    <t>FICHA TÉCNICA INDICADOR DE PRODUCTO 4.4.2</t>
  </si>
  <si>
    <t>Número de acciones de fortalecimiento de capacidades con enfoque diferencial dentro de la Estrategia de reconciliación para la construcción de paz, que propicie la convocatoria de víctimas de conflicto armado y firmantes del Acuerdo de Paz</t>
  </si>
  <si>
    <t xml:space="preserve">La convivencia es el resultado de un proceso pacífico, respetuoso y armónico de concertación entre el sector público y los sectores privado y/o comunidades, con el fin de construir acuerdos de reciprocidad y autorregulación para disminuir los factores generadores de las problemáticas de convivencia identificadas en el espacio público y/o tensiones interinstitucionales y poblacionales. Lo anterior, debe venir acompañado de procesos de fortalecimiento de capacidades en los diferentes actores del territorio de manera que se le permita a la comunidad contar con herramientas psicosociales, económicas, democráticas que faciliten las posibilidades de poner al diálogo y la convivencia como ejes principales para la superación de factores generadores de conflictos.
Por esta razón, en el marco del conflicto armado, es de vital importancia promover acciones desde la oferta institucional que contribuyan con los procesos de desmovilización, desvinculación, reincorporación y reintegración de las personas que hicieron parte de grupos armados ilegales y sus grupos familiares que residen en Bogotá, con el ánimo de brindar garantías de incorporación a la vida civil, la adquisición de herramientas necesarias para un nuevo capítulo en sus vidas y la superación de las dinámicas de estigmatización que pueden generarse con la comunidad. A través de estas acciones, se abren posibilidades naturales, concertadas y voluntarias de reconciliación, de empatía y de construcción colectiva del destino de las comunidades y los territorios.
</t>
  </si>
  <si>
    <t>Sumatoria de Acciones de fortalecimiento de capacidades con enfoque diferencial dentro de la Estrategia de reconciliación para la construcción de paz, que propicie la convocatoria de víctimas de conflicto armado y firmantes del Acuerdo de Paz</t>
  </si>
  <si>
    <t>Se medira por medio de las acciones de fortalecimiento de capacidades con enfoque diferencial dentro de la Estrategia de reconciliación para la construcción de paz que incentiven de manera voluntaria a procesos de reconciliación en los territorios. Dicha informacion se obtendrá de los informes que se realicen en la direccion de dialogo social de la secretaria de gobierno</t>
  </si>
  <si>
    <t>Dirección de Convivencia y Dialogo Social de la Secretría Distrital de Gobierno</t>
  </si>
  <si>
    <t>FICHA TÉCNICA INDICADOR DE RESULTADO 5,1</t>
  </si>
  <si>
    <t xml:space="preserve">5.1.1.Número de personas formadas en cultura ciudadana y construcción de ciudad y ciudadanía
5.1.2.Porcentaje de avance en la implementación de la estrategia de articulación de rutas de atención a poblaciones diferenciales en el marco del Sistema de Información de Derechos Humanos  
5.1.3.Número de atenciones socio jurídicas a mujeres víctimas de violencias a traves de operadores de Fiscalía y Casas de justicia 
5.1.4.Número de planes locales de seguridad para mujeres en cinco localidades priorizadas que incorporan acciones de identificación de riesgo  y prevención de presunto feminicidio
5.1.5.Porcentaje de avance en la implementación del protocolo para orientar y acompañar a las entidades en la identificación de factores culturales que impiden el ejercicio de los derechos los derechos económicos, sociales, culturales y ambientales.
5.1.6.Porcentaje de instituciones educativas acompañadas en el fortalecimiento de los planes institucionales de convivencia escolar
5.1.7.Porcentaje de efectivos de la polica metropolitana de cinco estaciones de Bogotá formados en el marco de la Guía de atención a mujeres víctimas de violencias.
5.1.8 Número de informes de la implementación del Modelo del Fénomeno de Habitabilidad en Calle en los servicios de la Secretaría Distrital de Integración Social </t>
  </si>
  <si>
    <r>
      <t xml:space="preserve">Percepción ciudadana sobre discriminación: </t>
    </r>
    <r>
      <rPr>
        <sz val="10"/>
        <rFont val="Arial"/>
        <family val="2"/>
      </rPr>
      <t>(Encuesta bienal de culturas)</t>
    </r>
    <r>
      <rPr>
        <b/>
        <sz val="10"/>
        <rFont val="Arial"/>
        <family val="2"/>
      </rPr>
      <t xml:space="preserve"> </t>
    </r>
    <r>
      <rPr>
        <sz val="10"/>
        <rFont val="Arial"/>
        <family val="2"/>
      </rPr>
      <t xml:space="preserve">Este indicador lo integra la pregunta: ¿Alguna vez se ha sentido discriminado/a en Bogotá?  A partir de esta pregunta se puede medir el porcentaje de las personas que se ha sentido discriminadas en la ciudad, y comparar con los años anteriores, para evaluar el comportamiento de los ciudadanos y la transformación de imaginarios y prácticas discriminatorias. De esta manera, es de especial interés para la política  indagar sobre los cambios en la percepción sobre discriminación de la ciudadanía y los cambios positivos que se presenten con la implementación de la misma.
El indicador permitirá evidenciar si el nivel de percepción ciudadana sobre la discrimnación ha aumentado o disminuido bianual,  segun su variación en el tiempo se espera generar acciones que disminuyan las violencias y prácticas discriminatorias, asimismo, se identidicar cuales son las poblaciones con mayor vulnerabilidad de sus derechos. </t>
    </r>
  </si>
  <si>
    <t xml:space="preserve"> Encuesta bienal de culturas</t>
  </si>
  <si>
    <t xml:space="preserve">             </t>
  </si>
  <si>
    <r>
      <t xml:space="preserve">El proceso técnico para reportar el indicador del nivel de percepción ciudadana sobre la discriminación se define de la siguiente manera: 
</t>
    </r>
    <r>
      <rPr>
        <b/>
        <sz val="10"/>
        <rFont val="Arial"/>
        <family val="2"/>
      </rPr>
      <t>Población objetivo:</t>
    </r>
    <r>
      <rPr>
        <sz val="10"/>
        <rFont val="Arial"/>
        <family val="2"/>
      </rPr>
      <t xml:space="preserve">  Personas de 13 años o más residentes en los útimos seis meses en la ciudad de Bogotá. (Este dato se obtiene de acuerdo a las proyecciones realizadas por el DANE y por Planeación Distrital).
</t>
    </r>
    <r>
      <rPr>
        <b/>
        <sz val="10"/>
        <rFont val="Arial"/>
        <family val="2"/>
      </rPr>
      <t>Tipo de muestreo:</t>
    </r>
    <r>
      <rPr>
        <sz val="10"/>
        <rFont val="Arial"/>
        <family val="2"/>
      </rPr>
      <t xml:space="preserve"> Multietápico estratificado por conglomerados en dos fases.
</t>
    </r>
    <r>
      <rPr>
        <b/>
        <sz val="10"/>
        <rFont val="Arial"/>
        <family val="2"/>
      </rPr>
      <t>Tamaño de la muestra</t>
    </r>
    <r>
      <rPr>
        <sz val="10"/>
        <rFont val="Arial"/>
        <family val="2"/>
      </rPr>
      <t xml:space="preserve">: Para el cálculo del tamaño de muestra se utilizará las proyecciones de población a nivel de localidad , de acuerdo a la información suministrada por el DANE y Planeación Distrital.
</t>
    </r>
    <r>
      <rPr>
        <b/>
        <sz val="10"/>
        <rFont val="Arial"/>
        <family val="2"/>
      </rPr>
      <t>Periodo de base:</t>
    </r>
    <r>
      <rPr>
        <sz val="10"/>
        <rFont val="Arial"/>
        <family val="2"/>
      </rPr>
      <t xml:space="preserve">   Año 2019
</t>
    </r>
    <r>
      <rPr>
        <b/>
        <sz val="10"/>
        <rFont val="Arial"/>
        <family val="2"/>
      </rPr>
      <t>Periodicidad:</t>
    </r>
    <r>
      <rPr>
        <sz val="10"/>
        <rFont val="Arial"/>
        <family val="2"/>
      </rPr>
      <t xml:space="preserve">   Bianual
</t>
    </r>
    <r>
      <rPr>
        <b/>
        <sz val="10"/>
        <rFont val="Arial"/>
        <family val="2"/>
      </rPr>
      <t xml:space="preserve">Metodología para la toma de información:  </t>
    </r>
    <r>
      <rPr>
        <sz val="10"/>
        <rFont val="Arial"/>
        <family val="2"/>
      </rPr>
      <t xml:space="preserve">De acuerdo al instrumento semiestructurado tipo encuesta a los individuos aplicado por la Encuesta Bienal de Culturas , se tendrá en cuenta unicamente el resultado de la pregunta P71. ¿Usted se ha sentido discriminado (a) en Bogotá durante los últimos dos años? Teniendo el resultado del año anterior, se obtiene el coeficiente de variación estimado (c.v.e.) el cual es una medida que resume dicha variabilidad en términos porcentuales y de esta manera determinar el aumento o disminuación del nivel de percepción ciudadana sobre la discriminación.
La medición del resultado está pensado para que se refleje cada dos años de acuerdo a los resultados de la Encuesta Bienal de Culturas. Teniendo en cuenta que el tipo de anualización es decreciente la meta para cada uno de estos años de reporte se disminuye el 0,3 que el reporte anterior. 
</t>
    </r>
  </si>
  <si>
    <t>Fuente: Encuesta Bienal de Culturas Elaborado: Observatorio de culturas  Entidad: Secretaría Distrital de Cultura, Recreación y Deporte, Dirección de Cultura Ciudadana, Subdirección Observatorio de Culturas.</t>
  </si>
  <si>
    <t xml:space="preserve">20 días </t>
  </si>
  <si>
    <t>2001-2017</t>
  </si>
  <si>
    <t>FICHA TÉCNICA INDICADOR DE PRODUCTO 5.1.1</t>
  </si>
  <si>
    <t xml:space="preserve">5.1 Disminución de violencias a través de transformaciones culturales en imaginarios, estereotipos y prácticas discriminatorias hacia los grupos históricamente discriminados. </t>
  </si>
  <si>
    <t>Construcción de Comunidad y Cultura Ciudadana</t>
  </si>
  <si>
    <t>Instituto de Desarrollo Urbano 
IDU</t>
  </si>
  <si>
    <t xml:space="preserve">Transmilenio S.A., </t>
  </si>
  <si>
    <t xml:space="preserve">Metro de Bogotá S.A., </t>
  </si>
  <si>
    <t>Terminal de Transporte</t>
  </si>
  <si>
    <t xml:space="preserve"> Secretaría Distrital de la Mujer.</t>
  </si>
  <si>
    <t>5.1.1 Programa de formación de ciudadanos en la construcción de ciudad y ciudadanía:  Mediante procesos de formación ciudadana en espacios habituales donde transita la ciudadania se espera  generar escenarios para la construcción de cultura ciudadana, ciudad y ciudadanía, aportando con ello a la disminución de escenarios de violencia y discriminación en los espacios publicos de la ciudad. 
A través de este producto se espera fortalecer el sentido de pertenencia a la ciudad y el reconocimiento de los valores ciudadanos; mejorar la apropiación social de la ciudad; generar una conciencia individual y colectiva sobre los deberes y derechos que tenemos los ciudadanos por ser propietarios de la ciudad; generar propósitos comunes y propósitos individuales armónicos con el bien común; generar autorregulación ciudadana y regulación de la administración por parte del ciudadano;  mejorar los índices de convivencia social y detener el crecimiento de la violación de los derechos humanos.</t>
  </si>
  <si>
    <t>A 2034 la percepción ciudadana sobre discriminación disminuye a 13,60% de acuerdo a la informacion reportada en la Encuesta Bienal de Culturas</t>
  </si>
  <si>
    <t>El programa de formación debe aplicar en sus contenidos el abordaje de los enfoques (Derehos Humanos, Género, Diferencial, Poblacional, Ambiental, Territorial), evaluar las principales problematicas en cultura ciudadana en Bogotá e identificar las poblaciones con mayor vulnerabilidad de sus derechos humanos en la ciudad de Bogotá, para así, focalizar y construir mecanismos de protección a sus derechos.</t>
  </si>
  <si>
    <t>Oficina Atención al Ciudadano (Curso Ciudad y Ciudadanía)</t>
  </si>
  <si>
    <t xml:space="preserve">Entrega de certificados a las personas formadas. </t>
  </si>
  <si>
    <t>Registro Administrativo de la Oficina de Atención al Ciudadano (OTC), en el Instituto de Desarrollo Urbano – IDU.</t>
  </si>
  <si>
    <t xml:space="preserve">15 días </t>
  </si>
  <si>
    <t>Semestralmente</t>
  </si>
  <si>
    <t>Jefe de Oficina</t>
  </si>
  <si>
    <t>SANDRA MILENA DEL PILAR RUEDA OCHOA</t>
  </si>
  <si>
    <t>|</t>
  </si>
  <si>
    <t>JEFE OFICINA ASESORA DE PLANEACIÓN</t>
  </si>
  <si>
    <t>IDU</t>
  </si>
  <si>
    <t>FICHA TÉCNICA INDICADOR DE PRODUCTO 5.1.2</t>
  </si>
  <si>
    <t>GOBIERNO</t>
  </si>
  <si>
    <t>Esta estrategia permitirá coordinar a las entidades distritales y sus instancias para la efectiva atención a poblaciones diferenciales de la ciudad, para la protección de sus derechos humanos. En este sentido, la estrategia consiste en consolidar las rutas de atención, sumar esfuerzos, no duplicar acciones y no generar acción con daño que generan vulneraciones de los derechos. Esta articulación permitirá una mayor compresión de la información sobre la actual oferta institucional para la ciudadanía. Luego de este proceso de articulación institucional se iniciará un proceso de divulgación de las rutas de atención en el nivel local y distrital para que las poblaciones diferenciales cuenten con los canales de información correctos y conozcan a qué instancias debe acudir. Para dar cumplimiento a este producto se contempla el siguiente proceso:
Fase 1 Identificación y actualización de las rutas de atención en el Distrito, año de ejecución 2019.
Fase 2 Identificación y actualización de las rutas de atención dirigidas a poblaciones diferenciales y de especial protección en el Distrito, año de ejecución: 2020.
Fase 3 Articulación de rutas existentes en el Distrito y creación de nuevas rutas con enfoque diferencial en la Secretaría Distrital de Gobierno, año de ejecución 2021 y 2022.
Fase 4: Incorporación a portafolio digital de las rutas de atención a poblaciones diferenciales en el marco del Sistema Distrital de Derechos Humanos: Período de ejecución: 2023-2028
- Por año se van a adicionar 3 sectores con sus correspondientes entidades.
Fase 5. Estrategia de divulgación territorial y virtual del portafolio digital con las rutas de atención a poblaciones diferenciales de las entidades del distrito. 2026-2034.</t>
  </si>
  <si>
    <t xml:space="preserve"> Reducción de las desigualdades </t>
  </si>
  <si>
    <t>(sumatoria de las fases ejecutadas en la implementación de la estrategia de articulación de rutas de atención a poblaciones diferenciales a través del Sistema de Información de Derechos Humanos/ sumatoria de las fases programadas en la implementación de la estrategia de articulación de rutas de atención a poblaciones diferenciales a través del Sistema de Información de Derechos Humanos)*100</t>
  </si>
  <si>
    <t xml:space="preserve">
Con este producto se pretende medir el porcentaje de avance en la implementacion de la articulacion de las rutas de atencion a poblaciones diferenciales. En el marco del modelo de seguimiento planteado en el documento CONPES, la Dirección de Derechos Humanos expedirá las recomendaciones necesarias que serán planteadas en el Comité Distrital de Derechos Humanos o sus comisiones internas de trabajo, y a partir de las cuales se determinará cuál es el indicador pertinente.
</t>
  </si>
  <si>
    <t>Reporte administrativo de implementación en sectores e instancias del Distrito - Secretaría Distrital de Gobierno, Dirección de Derechos Humanos</t>
  </si>
  <si>
    <t>3387000 ext 5311</t>
  </si>
  <si>
    <t>Jefe Oficina de Planeación</t>
  </si>
  <si>
    <t>FICHA TÉCNICA INDICADOR DE PRODUCTO 5,1,3</t>
  </si>
  <si>
    <t xml:space="preserve">Número de atenciones socio jurídicas a mujeres víctimas de violencias a través de operadores de Fiscalía y Casas de Justicia </t>
  </si>
  <si>
    <t>Construcción de Comunidad</t>
  </si>
  <si>
    <t>Bogotá mejor sin violencias contra las mujeres</t>
  </si>
  <si>
    <t xml:space="preserve">Secretaría de la Mujer </t>
  </si>
  <si>
    <t>Atenciones sociojurídicas a las mujeres víctimas de violencias, la cuales se encuentran en los componentes 1 y 2 de la estrategia de justicia de género.  La intervención socio - jurídica se realiza a través de espacios de orientación individual y colectivos donde se forma a las mujeres en sus derechos y la manera como pueden exigir la garantía de los mismos. La intervención socio-jurídica es realizada por parte de un grupo cualificado de abogadas especialistas en derechos de las mujeres y enfoque de género, quienes se encargan de escuchar y entender cada uno de los casos para brindar la orientación y herramientas oportunas según las necesidades jurídicas de las mujeres. 
Como parte de los procedimientos de atención, las consultantes pueden recibir información sobre rutas de atención, apoyo jurídico durante las audiencias, asesoría para solicitar medidas de protección, apoyo con la elaboración de derechos de petición y acciones de tutela, entre otros. El objetivo de estas atenciones radica también en realizar un acompañamiento emocional a las mujeres, permitiéndoles asumir el proceso de defensa con mayor conocimiento y empoderamiento sobre sus derechos.</t>
  </si>
  <si>
    <t xml:space="preserve">Metas por año:
2019:15,70%
2021:15,40% 
2023: 15,10%
2025:14,80%
2027:  14,50%
2029: 14,20%
2031:  13,90%
2033: 13,60%
Final: 13,60%
</t>
  </si>
  <si>
    <t xml:space="preserve">La no ampliaciòn de las Casas de Justicia desde el sector de Seguridad y Convivencia afectaría directamente la programaciòn y ejecución del indicador </t>
  </si>
  <si>
    <t xml:space="preserve">Sumatoria de atenciones socio jurídica a mujeres víctimas de violencias  a traves de operadores de Fiscalía y Casas de justicia </t>
  </si>
  <si>
    <t>Atenciones</t>
  </si>
  <si>
    <t xml:space="preserve">Cálculos Secretaría Distrital de la Mujer </t>
  </si>
  <si>
    <t>Sumatoria de atenciones socio jurídica a mujeres víctimas de violencias  a traves de operadores de Fiscalía (CAPIF,CAVIF,CAIVAS) y Casas de Justicia.
Tener en cuenta la forma de medición de la Encuesta Bienal de Culturas a través de la construcción del Subíndice prejuicios y discriminación (SPD).</t>
  </si>
  <si>
    <t>Registro de atenciones sociojuridicas a mujeres victimas de violencias en el sistema misional de la entidad de la Secretarìa distrital de la Mujer, Subsecretaria de fortalecimiento de capacidades y oportunidades. Secretaría Distrital de la Mujer, Subsecretaría de Fortalecimiento de Capacidades y Oportunidades</t>
  </si>
  <si>
    <t xml:space="preserve">Subsecretaria de fortalecimiento de capacidades y oportunidades </t>
  </si>
  <si>
    <t>Subsecretaría de Fortalecimiento de Capacidades y Oportunidades</t>
  </si>
  <si>
    <t>Adriana Estupiñan Jaramillo</t>
  </si>
  <si>
    <t xml:space="preserve">FICHA TÉCNICA INDICADOR DE PRODUCTO 5.1.4 </t>
  </si>
  <si>
    <t>El objetivo aporta al resultado 5.1 Disminución de violencias a través de transformaciones culturales en imaginarios, estereotipos y prácticas discriminatorias hacia los grupos históricamente discriminados, en la medida que refiere a la implementación de acciones para identificar y prevenir el riesgo de feminicidio, delito que constituye una de las formas de violencia contra las mujeres.</t>
  </si>
  <si>
    <t xml:space="preserve">                   Secretaría Distrital de Gobierno</t>
  </si>
  <si>
    <t>Los Planes Locales de Seguridad para las Mujeres se diseñan cada cuatro años de manera participativa entre las entidades locales y las mujeres en los territorios. Tienen como objetivo ser un instrumento de planeación que aporte a la transformación de las realidades que viven las mujeres en los territorios frente a seguridad, convivencia y hechos de violencia, a través de procesos de corresponsabilidad con entidades públicas y privadas, así como con organizaciones sociales y comunitarias. La inclusión del tema de feminicidio dentro de las acciones a implementar en el marco de tales planes aportará a la estrategia de articulación entre todos los sectores de la administración pública para trabajar en acciones concretas de prevención de la ocurrencia de este delito en las diferentes localidades. La implementación del producto se realizará de manera progresiva, empezando con las localidades que presentan las cifras más altas de feminicidio.  Metas por año:
2020: 25% - 5 PLSM
2021: 25% - 5 PLSM
2022: 25% - 5 PLSM
2023: 25% - 5 PLSM2
Total: 100% 20 PLSM en las veinte (20) localidades Bogotá.</t>
  </si>
  <si>
    <t>A 2034 la Percepcion ciudadana sobre discriminacion sera del 13,60%</t>
  </si>
  <si>
    <t xml:space="preserve">Se programa para cada año avanzar en el diseño, concertación e implementación de acciones de prevención e identificación de riesgo de femincidio en el marco de los PLSM en cinco (5) localidades distintas de Bogotá, hasta lograr incluir  los veinte (20) territorios con acciones para proteger la vida de las mujeres. Para este año se priorizan las localidades que presentan las cifras más altas de femincidio. Este ejercicio será liderado por el equipo de Enlaces SOFIA en articulación con las Entidades que hacen presencia en lo local, así mismo estas acciones serán evaluadas en el marco de los Consejos Locales de Seguridad para las Mujeres que se realizan trimestralmente en cada localidad.   </t>
  </si>
  <si>
    <t>Sumatoria anual de los Planes Locales de Seguridad para las Mujeres que implementan acciones para la identificación y prevención del riesgo de feminicidio.</t>
  </si>
  <si>
    <t>2023</t>
  </si>
  <si>
    <t xml:space="preserve">1.La medición estará a cargo del equipo de Enlaces SOFIA de la Dirección de Eliminación de Violencias Contra las Mujeres y Acceso a la Justicia.
2.Se realizará a partir de la identificación de los PLSM que en su su diseño e implementación incorporen acciones para la identificación y prevención del femincidio hasta alcanzar la meta programada (20 PLSM). 
3. Los PLSM serán presentados, revisados, aprobados y evaluados en la instancia de los Consejos Locales de Seguridad de las Mujeres -CLSM-.  
4. Los Planes serán entregados a los CLSM y las actas de los CLSM darán cuenta del cumplimiento de este compromicao así como tambien las actás de los Consejos darán cuenta de la implementación de las acciones  </t>
  </si>
  <si>
    <t>Secretaría Distrital de la Mujer: Planes Locales de Seguridad para las Mujeres formulados, actas de aprobación y seguimiento a las acciones implementadas de identificación y prevención del feminicidio en los planes locales.</t>
  </si>
  <si>
    <t xml:space="preserve">Alexandra Quintero Benavides </t>
  </si>
  <si>
    <t>Directora de Eliminación de Violencias</t>
  </si>
  <si>
    <t>Dirección de Eliminación de Violencias</t>
  </si>
  <si>
    <t>Adriana Estupiñán Jaramillo</t>
  </si>
  <si>
    <t>aestupinan@sdmujer.gov.co</t>
  </si>
  <si>
    <t>3169001 ext 1042</t>
  </si>
  <si>
    <t>FICHA TÉCNICA INDICADOR DE PRODUCTO 5.1.3</t>
  </si>
  <si>
    <t>El indicador mide el avance en el diseño y acompañamiento a la implementación del protocolo, proceso que se realizará de forma colaborativa entre los equipos de la Secretaría Distrital de Gobierno y la Dirección de Cultura Ciudadana de la Secretaría de Cultura, Recreación y Deporte. La implementación y divulgación del protocolo estará a cargo del equipo de la política de derechos humanos con el acompañamiento de la Dirección de Cultura Ciudadana, de así requerirlo. El diseño y acompañamiento a su implementación estará dividido en dos fases: una primera fase de diseño que representa el 50% y se realizará durante las vigencias 2020 y 2021 y la fase de acompañamiento para su implementación representa un 50% y dará inicio en 2021 y hasta 2022.</t>
  </si>
  <si>
    <t xml:space="preserve">Este protocolo tiene como propósito principal ofrecer pautas y herramientas que aporten insumos para identificar y diagnosticar factores culturales que guien el diseño e implementación de las estrategias contempladas en la política de DDHH, en cuya definición se involucren acciones dirigidas a promover cambios voluntarios en favor del ejercicio de los derechos económicos, sociales, culturales y ambientales. El protocolo se puede entender como una caja de herramientas de tipo conceptual, práctica y metodológica, construida bajo el enfoque de cultura ciudadana, enfoque que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diseño y acompañamiento a su implementación estará dividido en dos fases. Una primera de diseño y co-creación que representa el 50% y la fase de acompañamiento para su implementación representa un 50%. 
Para lograr dicho propósito la Dirección de Cultura Ciudadana de la Secretaría de Cultura, Recreación y Deporte - SDCRD es responsable del diseño de los elementos conceptuales y metodológicos del protocolo, así como de los procesos de transferencia de conocimientos para su apropiació y de acompañamiento en su implementación de acuerdo con los requerimientos de la SECGOB.
Por su parte la SECGOB participará de forma activa en la co-creación del protocolo, brindará soporte técnico sobre los pilares del enfoque de DDHH en la fase de diseño, participará del proceso de transferencia del conocimiento y será responsable de la implementación del protocolo, con el acompañamiento de la Dirección de Cultura Ciudadana. </t>
  </si>
  <si>
    <t xml:space="preserve">327 48 50  Ext. 548 </t>
  </si>
  <si>
    <t>Sonia Córdoba Alvarado</t>
  </si>
  <si>
    <t>FICHA TÉCNICA INDICADOR DE PRODUCTO 5.1.4</t>
  </si>
  <si>
    <t>Pilar Construcción de Comunidad y Cultura Ciudadana</t>
  </si>
  <si>
    <t>Equipo por la educación para el reencuentro, la reconciliación y la paz</t>
  </si>
  <si>
    <t>5.1.6 Instituciones educativas acompañadas en el fortalecimiento de sus planes institucionales de convivencia escolar.: El fortalecimiento de los planes institucionales de convivencia escolar aporta en la implementación de estrategias que contribuyan a que los niños, niñas y adolescentes de la ciudad convivan en ambientes que fomenten el respeto y el ejercicio de sus derechos humanos, sexuales y reproductivos. Se considera importante que se acompañe al 100% de los establecimientos educativos cada 4 años, de manera que se pueda hacer un acompañamiento periódico desde cada administración y no se interrumpan las acciones por cambios administrativos.  El plan institucional de convivencia escolar se propone como una herramienta de gestión que busca facilitar la organización de las acciones del Comité Escolar de Convivencia necesarias para fortalecer la convivencia a partir de un ejercicio sistemático y riguroso de recolección y análisis de información, que a la vez se adecue a las necesidades del establecimiento educativo y a la visión de su comunidad educativa.  Por tanto, se considera importante brindar herramientas para que los establecimientos educativos de la ciudad puedan fortalecer sus respectivos comités escolares de convivencia, con el fin de que esta instancia incida en el mejoramiento de la convivencia por medio de acciones de promoción y prevención. Este acompañamiento consistirá en estrategias como: encuentros, talleres, visitas in situ a las IED, entre otros.</t>
  </si>
  <si>
    <t>A 2034 la Percepción ciudadana sobre discriminación será del 13,60%</t>
  </si>
  <si>
    <t>Revisar o ajustar lineamientos "Orientaciones metodológicas para el fortalecimiento del Plan Institucional de convivencia escolar: lineamientos para la implementación de políticas, programas y proyectos educativos" elaborado por la SED, según se considere pertinente.</t>
  </si>
  <si>
    <t>Para determinar el reporte del indicador, en primer lugar se debe hacer una revisión cualitativa de actas y listados de asistencia de las reuniones, encuentros, talleres, foros, entre otros en los cuales se haya difundido una estrategia para acompañar a los establecimientos educativos a fortalecer su plan de convivencia. Posteriormente, se verifica el número total de las instituciones educativas acompañadas sobre el total de las instituciones educativas oficiales del distrito exclusivamente.
Tener en cuenta la forma de medición de la Encuesta Bienal de Culturas a través de la construcción del Subíndice prejuicios y discriminación (SPD).</t>
  </si>
  <si>
    <t>Actas y listados de asistencia a encuentros, talleres, visitas y foros entre otros - Secretaría de Educación, Subsecretaría de Integración Interinstitucional / Dirección de Participación y Relaciones Interinstitucionales</t>
  </si>
  <si>
    <t xml:space="preserve">FICHA TÉCNICA INDICADOR DE PRODUCTO 5.1.7 </t>
  </si>
  <si>
    <r>
      <t>Número de efectivos de la Policía Metropolitana de las veinte (20) localidades de Bogotá formados en la guía:</t>
    </r>
    <r>
      <rPr>
        <i/>
        <sz val="12"/>
        <rFont val="Arial Narrow"/>
        <family val="2"/>
      </rPr>
      <t xml:space="preserve"> El Derecho de las Mujeres a una Vida Libre de Violencias: Herramientas Prácticas para su Reconocimiento y Garantía.  </t>
    </r>
  </si>
  <si>
    <t>El producto se enmarca dentro del resultado "5.1 Disminución de violencias a través de transformaciones culturales en imaginarios, estereotipos y prácticas discriminatorias hacia los grupos históricamente discriminados" y aporta a su cumplimiento en la medida que promueve la prevención, atención, protección y sanción de las violencias contra las mujeres en el marco de las competencias de la Policía  según la Ley 1257 del 2018. Sumado a ello, mejora la atención y la superación de las barreras de acceso que  enfrentan las mujeres cuando denuncian hechos de violencias ante esta Institución.</t>
  </si>
  <si>
    <t>La formación en el marco de la guía: "El Derecho de las Mujeres a una Vida Libre de Violencias: Herramientas Prácticas para su Reconocimiento y Garantía" es un ejercicio a través de cual se busca la apropiación de elementos conceptuales para la comprensión de las violencias de género, así como de elementos para su prevención y atención cotidiana por parte de diferentes agentes de la fuerza pública presentes en el territorio. Su implementación se desarrolla a partir de metodologías que permiten generar reflexiones sobre las violencias, pero sobre todo instalar y fotalecer las capacidades para su atención desde la labor que adelantan las y los agentes como primeros agentes respondientes ante su denuncia. El producto se puede implementar durante la vigencia del plan de acción de la Política Pública Integral de Derechos Humanos (2020-2034). A continuación  se relacionan las metas establecidas en el marco del Plan de Desarrollo Un Nuevo Contrato Social y Ambiental para la Bogotá del siglo XXI:
2020: Gestiones para la realización de las formaciones en articulación con la Policía. Formación a 500 efectivos de la policía metropolitana.
2021: 1000 efectivos de la policía metropolitana
2022: 1000 efectivos de la policía metropolitana
2023: 1000 efectivos de la policía metropolitana
2024: 1000 efectivos de la policía metropolitana</t>
  </si>
  <si>
    <t>La meta total propuesta para el producto durante el plan de Desarrollo Un Nuevo Contrato Social y Ambiental para la Bogotá del Siglo XXI son un total de 4000 efectivos de la Policia Metropolitana de Bogotá formados en el marco de la guía:  El Derecho de las Mujeres a una Vida Libre de Violencias: Herramientas Prácticas para su Reconocimiento y Garantía".  Como se ha señalado, el producto puede tener continuidad durante toda la vigencia de la Política Pública Integral de Derechos Humanos, con la claridad que tanto el número de efectivos de la policía establecidos como meta, así como el intrumento para la realización de la formación pueden ser revisados y actualizados por la Secretaría Distrital de la Mujer en el marco de las necesidades establecidas para la ciudad y las necesidades para el avance del derecho a una vida libre de violencias para las mujeres. En particular, los contenidos de la guía pueden ser actualizados en atención a posibles cambios en la normatividad vigente sobre violencias de género, así mismo, se pueden generar instrumentos diferentes que la reemplacen en los procesos de formación. Para el desarrollo del producto se debe tener en cuenta que el  proceso de formación se programe mediante metodologías flexibles que pertimitan implementar el producto a través de estrategias en las que se incluya la virtualidad, de manera que sea posible la realización de los ejercicios de formación pese a posibles factores intervinientes como la situación de salud pública de la ciudad u otros fenómenos o problemáticas que impidan la participación presencial de las y los agentes de la policía.</t>
  </si>
  <si>
    <t>Número de efectivos de la Policía Metropolitana  de Bogotá formados en el marco de la guía: "El Derecho de las Mujeres a una Vida Libre de Violencias: Herramientas Prácticas para su Reconocimiento y Garantía".</t>
  </si>
  <si>
    <t>1. La medición estará a cargo del equipo de Enlaces SOFIA de la Dirección de Eliminación de Violencias Contra las Mujeres y Acceso a la Justicia, a partir del registro de los efectivos en acta de asistencia institucional de las sesiones de formación.
2. Esta información se consolidará mensualmente identificando el número de efectivos que participaron en la formación en la guía.
3. Con base en lo anterior se consolidará reporte anualmente y se entregará a la Dirección de Derechos y Diseño de Política de la Secretaría Distrital de la Mujer, así como a la Oficina Asesora de Planeación de esta misma entidad, para que se valide la información y se consolide el reporte para su cargue en el Sistema Distrital de Seguimiento a las Políticas Públicas.</t>
  </si>
  <si>
    <t>Listas de asistencia y reporte consolidado con el número de efectivos de la Policía Metropolitana de Bogotá que participan en la formación en el marco de la guía: "El Derecho de las Mujeres a una Vida Libre de Violencias: Herramientas Prácticas para su Reconocimiento y Garantía" o del instrumento que haga sus veces.</t>
  </si>
  <si>
    <t>FICHA TÉCNICA INDICADOR DE PRODUCTO 5.1.5</t>
  </si>
  <si>
    <t xml:space="preserve">Número de informes de la implementación del Modelo del Fénomeno de Habitabilidad en Calle en los servicios de la Secretaría Distrital de Integración Social </t>
  </si>
  <si>
    <t>Integración Social</t>
  </si>
  <si>
    <t>Secretaría Distrital de Integración Social</t>
  </si>
  <si>
    <t>Secretaría Distrital de Cultura</t>
  </si>
  <si>
    <t>ICBF
Regional Bogotá</t>
  </si>
  <si>
    <t>El producto corresponde a los informes anuales sobre el avance en la implementación del Modelo Distrital del Fenómeno de Habitabilidad en Calle - MDFHC en los servicios sociales que presta la Secretaría de Integración Social para las ciudadanas y los ciudadanos habitantes de calle y poblaciones en riesgo de habitar la calle; incluyendo los avances en la coordinación de la operacionalización del modelo a nivel distrital.</t>
  </si>
  <si>
    <t>En 2020, se requiere hacer la armonización del Plan Distrital de Desarrollo dado que la formulación de los proyectos de inversión puede generar cambios en la prestación de los servicios sociales para la atención de la población habitante de calle y la que se encuentra en riesgo de habitar la calle.
Asimismo, se debe considerar que la Política Pública Distrital para el Fenómeno de Habitabilidad en Calle - PPDFHC, finaliza en 2025 y este Modelo como herramienta de materialización de la mencionada política puede requerir ajustes o entrar en una etapa de evaluación de acuerdo con la fase en la que se encuentre la política. Por lo anterior, el producto se programa hasta la vigencia 2024.</t>
  </si>
  <si>
    <t xml:space="preserve">Sumatoria del número de informes de la implementación del Modelo del Fénomeno de Habitabilidad en Calle en los servicios de la Secretaría Distrital de Integración Social </t>
  </si>
  <si>
    <t>Estudio de evaluación de necesidades y espectativas de los usuarios de Hogares de Paso Día/Noche  abril de 2017</t>
  </si>
  <si>
    <t>Para dar cumplimiento a este producto se contempla la elaboración y entrega de un informe anual en el que se describen los avances de la implementación del Modelo Distrital del Fenómeno de Habitabilidad en Calle – MDFHC, en los servicios sociales de la Secretaría Distrital de Integración Social para las ciudadanas y los ciudadanos habitantes de calle y poblaciones en riesgo de habitar la calle.
Por lo anterior, cada vigencia se formulará el plan de trabajo para implementar el modelo en los servicios sociales, este será el insumo para la elaboración del informe anual, es decir el informe dará cuenta del avance y cumplimiento de las actividades y tareas programadas para cada vigencia.
El informe anual, también incluirá el reporte de los avances en la coordinación de la operacionalización del modelo a nivel distrital. 
A continuación se detalla el contenido del informe para cada vigencia:
• 2020: Informe de avance sobre la socialización del modelo, la formulación de la estrategia para la implementación del modelo en los servicios sociales para las ciudadanas y los ciudadanos habitantes de calle y poblaciones en riesgo de habitar la calle de la Secretaría Distrital de Integración Social y avance en la coordinación de la operacionalización del modelo a nivel distrital.
• 2021: Informe de seguimiento a la implementación del Modelo Distrital del Fenómeno de Habitabilidad en Calle.
• 2022: Informe de seguimiento a la implementación del Modelo Distrital del Fenómeno de Habitabilidad en Calle.
• 2023: Informe de seguimiento a la implementación del Modelo Distrital del Fenómeno de Habitabilidad en Calle.
• 2024: Informe sobre los resultados de la implementación del modelo en los servicios sociales para las ciudadanas y los ciudadanos habitantes de calle y poblaciones en riesgo de habitar la calle de la Secretaría Distrital de Integración Social y los avances en la coordinación de la operacionalización del modelo a nivel distrital.
Tener en cuenta la forma de medición de la Encuesta Bienal de Culturas a través de la construcción del Subíndice prejuicios y discriminación (SPD).</t>
  </si>
  <si>
    <t>Informe de implementación - Secretaría Distrital de Integración Social, Subdirección para la Adultez</t>
  </si>
  <si>
    <t>Subdirector para la Adultez</t>
  </si>
  <si>
    <t>Ivette Catalina Martínez Martínez</t>
  </si>
  <si>
    <t>Directora - Dirección de Análisis y Diseño Estratégico</t>
  </si>
  <si>
    <t>El presupuesto que se compromete inicialmente es el que se encuentra en ejecución para 2019, del cual se generarán las gestiones y acciones preliminares en favor de la expedición de la Política Pública para los Derechos Humanos y la correspondiente entrega de insumos, de acuerdo con los compromisos pactados. Para los demás años proyectados se requerirá de la proyección de una nueva actividad, en correlación con la novedad de la política, por lo tanto requerirá de la aprobación presupuestal nueva.</t>
  </si>
  <si>
    <t>FICHA TÉCNICA INDICADOR DE RESULTADO 5.2</t>
  </si>
  <si>
    <t>5.2.1 Procesos de formación en el derecho a la participación y representación con equidad dirigidos a mujeres campesinas y rurales del Distrito Capital.
5,2,2. Número de procesos de formación en participación y liderazgo social y político dirigido a las poblaciones representadas por los Consejos Consultivos Poblacionales y de Sectores Sociales Distritales señalados en el Decreto 455 de 2018.</t>
  </si>
  <si>
    <t>Secretaría Distrital de la Mujer
Entidad</t>
  </si>
  <si>
    <t>En cuanto al  indicador que mide la proporción de mujeres y de hombres que afirma conocer y participar en al menos un espacio de participación ciudadana con relación al total de mujeres y hombres. A partir de este indicador se mide el derecho a la participación y representación de las mujeres y hombres, en esta medida se logra identificar las brechas de género más significativas relacionadas con la participación política de las mujeres y su pertenencia a instancias de participación ciudadana.</t>
  </si>
  <si>
    <t>Informacion reportada por el indicador de la Encuesta Bienal de Cultura de la Secretaria de Cultura, recreacion y deporte Metas por año:
Meta final: Mujer: 65.6% Hombres: 65.3%</t>
  </si>
  <si>
    <t>Encuesta bienal de culturas - Secretaría Distrita del Cultura, Recreación y Deporte</t>
  </si>
  <si>
    <t>2011-2013</t>
  </si>
  <si>
    <t xml:space="preserve">FICHA TÉCNICA INDICADOR PRODUCTO   5.2.1 </t>
  </si>
  <si>
    <t>5.2 Porcentaje de mujeres y de hombres que afirma conocer y participar en al menos un espacio de participación ciudadana.</t>
  </si>
  <si>
    <t xml:space="preserve">El proceso de formación en el derecho a la participación y representación con equidad se desarrolla desde la SDMujer con las mujeres campesinas y rurales del Distrito Capital en el marco de la Política Pública de Mujeres y Equidad de Género y de los instrumentos que de ella se derivan. Su objetivo es aportar al fomento de habilidades y capacidades de las mujeres que contribuyan al aumento de su participación social y política, así como al posicionamiento de sus intereses y demandas desde las especificidades que las constituyen. En su desarrollo se incorporan los enfoques de derechos humanos de las mujeres, de género y diferencial, desde el reconocimiento de las diversidades de las mujeres, así como de las barreras que aún persisten en el Distrito Capital para el disfrute pleno de los derechos de aquellas que habitan los territorios de las ocho localidades con ruralidad de la ciudad, cuyas voces y aportes, en ocasiones no son visibles debido al aislamiento territorial que caracteriza las lógicas y dinámicas sociales e institucionales. 
En el marco de los enfoques señalados, para la realización del producto resulta indispensable contar con ejercicios de concertación con las mujeres interesadas de manera que los contenidos del proceso de formación atiendan a la especificidad de sus intereses y demandas. Adicionalmente, a las particularidades del trabajo con la ciudadanía presente en los territorios rurales, en los cuales las metodologías deben ser flexibles y adaptables a sus circunstancias en términos de posibilidades efectivas de participación en términos de horarios y estrategias para el acercamiento a los diferentes temas. En ese sentido, las metodologías propuestas deben resultar adaptables a diferentes circunstancias, como las resultantes, por ejemplo, de la emergencia COVID, y los retos que representa para la realización de procesos presenciales con las mujeres.
De manera general, la formación en el derecho a la participación y representación con equidad dirigida a  mujeres campesinas y rurales del Distrito Capital se desarrolla en 4 las siguientes cuatro fases:
1. Identificación del grupo de mujeres campesinas y rurales con las cuales se desarrollará el proceso de capacitación y concertación con ellas de los contenidos específicos del proceso, así como de las condiciones específicas de su desarrollo, en términos de horarios, frecuencia del proceso, etc.
2. Diseño de metodologías y herramientas pedagógicas del proceso.
3. Implementación del proceso 
4 Evaluación participativa del proceso.
</t>
  </si>
  <si>
    <t>A 2034 el Porcentaje de mujeres y de hombres que afirma conocer y participar en al menos un espacio de participación ciudadana sera del 72% de acuerdo a la informacion suministrada por la Direccion de Enfoque Diferencial de la Secretaria Distrital de la Mujer</t>
  </si>
  <si>
    <t xml:space="preserve">1. Considerar la condiciones de seguridad de las zonas rurales de las localidades
2. Variaciones en la demanda
3. Dificultades en aspectos logisticos y eventualidades naturales o sanitarias </t>
  </si>
  <si>
    <t xml:space="preserve">El producto se medirá por el número de mujeres campesinas y rurales que asistan a las jornadas de formación en las diferentes localidades que cuentan con ruralidad. La recolección de la información para reportar al indicador se realizará con base en el listado de asistencia de las participantes, que constituirá la fuente de verificación de las actividades de formación desarrolladas.
</t>
  </si>
  <si>
    <t>Reporte cargado en sistema de seguimiento a las políticas públicas distritales - Secretaría Distrital de la Mujer: Oficina Asesora de Planeación. Dirección de Derechos y Diseño de Política-Dirección de Territorialización de Derechos y Participación</t>
  </si>
  <si>
    <t>Rosa Patricia Chaparro Niño</t>
  </si>
  <si>
    <t>Directora de Territorialización de Derechos y Participación</t>
  </si>
  <si>
    <t>Dirección de Territorialización de Derechos y Participación</t>
  </si>
  <si>
    <t>FICHA TÉCNICA INDICADOR DE PRODUCTO 5.2.1</t>
  </si>
  <si>
    <t>5.2.2 Programa de formación en participación y liderazgo social y político dirigido a las poblaciones representadas por los Consejos Consultivos Poblacionales Distritales señalados en el Decreto 455 de 2018.:
Este producto busca articular la Política Pública Distrital de Derechos Humanos con el Sistema Distrital de Derechos Humanos, en particular con los representantes permanentes de la sociedad civil. En efecto, el Decreto 455 de 2018 establece que los Consejos Consultivos Poblacionales Distritales y la Mesa de Participación Efectiva de Víctimas participan en los Comités Distrital y Locales de Derechos Humanos con el fin de hacerle seguimiento a la Política Pública Integral de Derechos Humanos y asesorar a las entidades distritales en esas materias, motivo por el cual es necesario cualificar sus participaciones y garantizar que, en el marco natural de la renovación de los liderazgos, los nuevos representantes tengan las herramientas para necesarias para su tarea. De allí que el producto se enfoque no sólo en los delegados de los Consejos Consultivos, sino en las poblaciones que representan; es decir, sus directos beneficiarios son los sectores poblacionales diferenciales, a quienes se llegará por medio de la articulación con los Consejos Consultivos. En ese sentido, habrá procesos de formación diferenciales para mujeres, para sectores LGBTI, para niños, niñas y adolescentes, para los pueblos indígenas, para las comunidades negras, afrocolombianas, raizales y palenqueras, para personas con discapacidad, para sabios y sabias, para la juventud, y para las víctimas del conflicto armado. Tales procesos de formación incluirán temáticas como liderazgo social y político, gobernabilidad, diálogo social, derechos humanos y enfoques diferenciales, ciclo de políticas y su seguimiento, entre otros, para lo cual participarán los componentes de Formación y Política Pública de la Dirección de Derechos Humanos, la Subdirección de Asuntos Étnicos y la Dirección de Diálogo Social, entre otras que sean necesarias de acuerdo con cada espacio y población.</t>
  </si>
  <si>
    <t>10. Reducción de las desigualdades</t>
  </si>
  <si>
    <t>Este producto se mide con la implementacion de convocatorias y divulgación de los procesos de formación  a través de los Consejos Consultivos Distritales quienes en las localidades invitarán a las poblaciones que cada uno representa con el fin de incentivar a la ciudadanía a participar en los asuntos públicos, asi mismo se iniciará un proceso de renovación de liderazgos y empoderamiento de la ciudadanía. De esta manera se fortalece las bases de la participación ciudadana y participación política.</t>
  </si>
  <si>
    <t>Secretaría Distrital de Gobierno - Informes PMR de la Subsecretaría para la Gobernabilidad y Garantía de Derechos</t>
  </si>
  <si>
    <t>FICHA TÉCNICA INDICADOR DE RESULTADO 5.3</t>
  </si>
  <si>
    <t>Indice de accesibilidad para la ciudad de Bogotá D.C</t>
  </si>
  <si>
    <t>Secretaría Distrital de Movilidad   .Instituto de Desarrollo Urbano IDU
Entidad                                              B3:B6Entidad</t>
  </si>
  <si>
    <t>5,3,1 Porcentaje de avance en obras de infraestructura distrital que cumplan la normatividad sobre la accesibilidad universal de personas mayores o con discapacidad. 
5,3,2. Número de funcionarios y contratistas del IDU formados sobre el goce del derecho a la ciudad de la población con discapacidad y las personas mayores en el espacio público.  
5,3,3.Número de actividades para el cuidado de las vías con el fin de garantizar el derecho a la ciudad de las personas mayores y las personas con discapacidad con las partes interesadas de la UAERMV -Unidad Administrativa Especial de rehabilitación y mantenimiento vial. (Usuarios, beneficiarios, ciudadanos, proveedores y cliente interno)</t>
  </si>
  <si>
    <t>Secretaría Distrital de Movilidad   .Instituto de Desarrollo Urbano IDU
Entidad                                              Entidad</t>
  </si>
  <si>
    <t>El indicador de Accesibilidad permite medir los siguientes factores: La accesibilidad a infraestructura de escala zonal, accesibilidad a infraestructura de escala local, accesibilidad autorreportada, accesibilidad a escala intermedia [zonal-local], accesibilidad a mercados locales, accesibilidad a naturaleza, accesibilidad a Transmilenio, accesibilidad a clubes o parques zonales. En este orden, se calcula un indicador sintético cuya dirección va en el sentido de aproximarse a ser una medida multidimensional de los diferentes aspectos de la accesibilidad en la ciudad. A través de un el modelamiento estadístico del análisis factorial el cual se elabora tomando como unidad de referencia las UPZ de la ciudad, esto por la disponibilidad de información, especialmente de las medidas cualitativas de accesibilidad. Por todo lo anterior, el indicador de accesibilidad tiene como desagregación las UPZ.</t>
  </si>
  <si>
    <t>x=μ+Λf+u (1)
[Donde: • f es un vector (mx1) de variables latentes o factores no observados.• Λ es una matriz (pxm) de constantes desconocidas (m &lt; p). Esta matriz se denomina matriz de carga y contiene los coeficientes por los cuales los factores describirían los datos originales x.• U es un vector (px1) de perturbaciones no observadas.]</t>
  </si>
  <si>
    <t>Secretaría Distrital de Planeación</t>
  </si>
  <si>
    <t>Publicacion Linea Bse</t>
  </si>
  <si>
    <t xml:space="preserve">más 0,01 puntos </t>
  </si>
  <si>
    <t xml:space="preserve">más 0,14 puntos </t>
  </si>
  <si>
    <t xml:space="preserve">Para generar la operatividad del indicador a partir del análisis de factores es necesario el desarrollo y análisis de cinco pasos fundamentales:
a) Chequeo de los supuestos del modelo: • Estimación matriz de correlaciones • Prueba Kaiser-Meyer-Olkin (KMO)• Test de esfericidad de Bartlett • Elección del número de factores a extraer • Extracción de los factores • Estimación de la matriz de componentes rotados • Cálculo del indicador sintético.
El indicador de accesibilidad esta basado en la Encuesta Multipropósito para Bogotá y el sistema de equipamientos de Ideca. Para ello se utilizó el modelo estadístico denominado Análisis de Factores sobre un conjunto de 34 variables discriminadas en las unidades de planeamiento zonal (UPZ). La metodologia adopta un análisis factorial con un conjunto de 34 variables dentro de las cuales se mezclaron medidas objetivas de accesibilidad (distancias respecto a equipamientos e infraestructura pública) y medidas subjetivas de accesibilidad (tiempos al lugar de trabajo, número de medios de transporte, entre otras). </t>
  </si>
  <si>
    <t>Dirección de Economía Urbana-  Secretaría Distrital de Planeación
Documento: Calculo del indice de accesibilidad para la ciudad de Bogota D.C  
http://www.sdp.gov.co/sites/default/files/indice_accesibilidad_bogota_2015.pdf</t>
  </si>
  <si>
    <t>FICHA TÉCNICA INDICADOR DE PRODUCTO 5.3.1</t>
  </si>
  <si>
    <t xml:space="preserve">DEMOCRACIA URBANA </t>
  </si>
  <si>
    <t xml:space="preserve">5.3.1 Obras de infraestructura distrital que cumplan la normatividad sobre la accesibilidad universal de personas mayores o con discapacidad:
Obras de infraestructura distrital que cumplan la normatividad sobre la accesibilidad universal de personas mayores o con discapacidad.  La accesibilidad es un concepto amplio e integral, y que en los últimos años ha evolucionado más allá de la idea de supresión de barreras implícita en la normativa y los instrumentos de aplicación, pasando a concebirse ya como la condición que deben cumplir los espacios, servicios y equipamientos  para garantizar su uso y disfrute de forma cómoda y segura a todos los ciudadanos en igualdad de condiciones. La falta de accesibilidad limita tanto la autonomía de las personas, como su capacidad de elección e interacción con el entorno y sus oportunidades de participación en la vida social, factores que conforman la base para el ejercicio igualitario de las libertades fundamentales. En este orden, a partir de las obras de infraestructura que cumplan con la normatividad sobre la accesibiidad universal se garantiza el derecho a la ciudad para todos los habitantes de la ciudad, especialmente para las personas con cierta limitaciones y personas mayores.
</t>
  </si>
  <si>
    <t>Al 2034 el indice de accesibilidad para la ciudad de Bogotá D.C aumentara a mas 16 puntos de acuardo a la informacion suministrada por la encuesta multiproposito</t>
  </si>
  <si>
    <t>1. Es importante contar con un inventario que identifique el estado de las obras de infraestructura distrial, con el fin de elaborar un balance de aquellas obras que cumplen y no cumplen con la normatividad de accesibilidad universal de personas mayores y personas con discapacidad. Al revisar estos equipamientos se logrará un mayor impacto en la implementación de la normatividad sobre la accesibilidad universal.</t>
  </si>
  <si>
    <t>Poblacional - diferencial</t>
  </si>
  <si>
    <t>OFICINA ASESORA DE PLANEACIÓN IDU</t>
  </si>
  <si>
    <t>2020-2021</t>
  </si>
  <si>
    <t>2022-2023</t>
  </si>
  <si>
    <t>2024-2025</t>
  </si>
  <si>
    <t>2026-2027</t>
  </si>
  <si>
    <t>2028-2029</t>
  </si>
  <si>
    <t>2030-2031</t>
  </si>
  <si>
    <t>2032-2033</t>
  </si>
  <si>
    <t>FINAL</t>
  </si>
  <si>
    <t>La mediciación se realizará sumando el número de obras ejecutadas de infraestructura que incluyen diseños de accesibilidad universal sobre la sumatoria del número de obras programadas de infraestructura que incluyen diseños de accesibilidad universal. Esta manera se logra evidenciar que las obras que se encuentran en ejecución o se en cuentran programadas deben contar con esta normatividad universal de accesibilidad. Este inventario será elaborado y revisado por el Instituto de Desarrollo Urbano- IDU.
Las obras de infraestructura distrital contarán con el 100% de cumplimiento de la normatividad sobre la accesibilidad universal para las personas con discapacidad y personas mayores. El objetivos primordial es fomentar la cultura de la eliminación de las barreras y limitaciones en la construcción de obras en la ciudad.</t>
  </si>
  <si>
    <t>Informe - INSTITUTO DE DESARROLLO URBANO - IDU</t>
  </si>
  <si>
    <t>ANUAL</t>
  </si>
  <si>
    <t>OFICINA ASESORA DE PLANEACIÓN</t>
  </si>
  <si>
    <t>sandra.rueda@idu.gov.co</t>
  </si>
  <si>
    <t>(0571) 3386660 Ext. 2079</t>
  </si>
  <si>
    <t>La entidad manifiesta que no es consecuente comprometerse a ejecutar un número de obras determinado, debido a que no se pueden establecer ejecuciones presupuestales de vigencias futuras, ya que es el PDD de cada alcaldía el que define cuantas obras y a cuáles se les dará prioridad para su realización, cada cuatro años, por lo tanto, las metas se presentan en porcentajes (100% bianual) con LB: 100%
El IDU es una entidad ejecutora, y no de planeación, de los lineamientos brindados por el PDD, Alcalde Mayor y Secretaria de Movilidad</t>
  </si>
  <si>
    <t>FICHA TÉCNICA INDICADOR DE PRODUCTO 5.3.2</t>
  </si>
  <si>
    <t>Número de funcionarios y contratistas del IDU formados sobre el goce del derecho a la ciudad de la población con discapacidad y las personas mayores en el espacio público, e implementación del enfoque de género</t>
  </si>
  <si>
    <t>5.3 Garantía del derecho a la ciudad para personas mayores y personas con discapacidad, e implementación del enfoque de género</t>
  </si>
  <si>
    <t xml:space="preserve">Instituto de Desarrollo Urbano IDU </t>
  </si>
  <si>
    <t>5.3.2. Formacion dirigida a funcionarios y contratistas del IDU, sobre el goce del derecho a la ciudad de la población con discapacidad y las personas mayores en el espacio público, e implementación del enfoque de género:
El derecho a la ciudad debe entenderse como derecho colectivo se presenta jurídicamente desde tres facetas necesarias: (a) el usufructo equitativo de lo que la ciudad tiene para ofrecer a sus habitantes, (b) el mandato de construcción colectiva y participativa de los asuntos de ciudad y (c) el goce efectivo de los derechos humanos en los contextos urbanos. Este es un derecho del cual son titulares los ciudadanos ampliamente considerados, y del cual es responsable, en concreto, la autoridad pública de la ciudad; sin embargo, dada su naturaleza compleja, se hace necesario un sistema de corresponsabilidades para hacerlo efectivo.</t>
  </si>
  <si>
    <t>OFICINA DE ATENCIÓN AL CIUDADANO</t>
  </si>
  <si>
    <t>El indicador denominado "número de funcionarios y contratistas del IDU formados sobre el goce del derecho a la ciudad de la población con discapacidad y las personas mayores en el espacio públicos" se medirá mediante la revisión del número de personas asistentes a las jornadas de formación sobre esta temática y esta verificación se hará a través de actas y el diligenciamiento de los listados de asistencia y se medirá de tal manera el número de personas formadas durante toda la vigencia.</t>
  </si>
  <si>
    <t>Informe de Formación - INSTITUTO DE DESARROLLO URBANO - IDU</t>
  </si>
  <si>
    <t xml:space="preserve">Semestral </t>
  </si>
  <si>
    <t>FICHA TÉCNICA INDICADOR DE PRODUCTO 5.3.3</t>
  </si>
  <si>
    <t>Número de actividades para el cuidado de las vías con el fin de garantizar el derecho a la ciudad de las personas mayores y las personas con discapacidad con las partes interesadas de la UAERMV -Unidad Administrativa Especial de rehabilitación y mantenimento vial. (Usuarios, beneficiarios, ciudadanos, proveedores y cliente interno)</t>
  </si>
  <si>
    <t>Garantía del derecho a la ciudad para personas mayores y personas con discapacidad</t>
  </si>
  <si>
    <t>Unidad Administrativa Especial de Rehabilitación y Mantenimiento Vial - UAERMV-</t>
  </si>
  <si>
    <t>Este producto corresponde a una actividad anual a nivel distrital sobre el cuidado de las vías, en los que se genere conciencia sobre el adecuado mantenimiento de las vías locales y los requerimientos particulares que deben tener las vías de acceso local para garantizar el derecho al acceso y disfrute del espacio público y movilidad de las personas pertenecientes a estos grupos poblacionales con requerimientos diferenciales.
Ciclo de promoción del cuidado de las vías para garantizar el derecho a la ciudad de las personas mayores y las personas con discapacidad identificadas dentro del ejercicio de caracterización de partes interesadas de la UAERMV -Unidad Administrativa Especial de rehabilitación y mantenimiento vial. (Usuarios, beneficiarios, ciudadanos, proveedores y cliente interno). La configuración, el mantenimiento y gestión de la ciudad es responsabilidad de la UAERMV, la promoción del cuidado de las vías garantiza los espacios para la convivencia humana en todas sus dimensiones, y comprender, que mas allá de ser un cruce entre calles, espacios residuales, áreas comerciales, e infraestructuras urbanas, la ciudad es la suma de todos los entornos o espacios públicos, todos los servicios públicos municipales, y todos los productos o equipamientos a disposición del ciudadano.</t>
  </si>
  <si>
    <t xml:space="preserve">
</t>
  </si>
  <si>
    <t>Sumatoria del número de actividades para el cuidado de las vías con el fin de garantizar el derecho a la ciudad de las personas mayores y las personas con discapacidad con las partes interesadas de la UAERMV -Unidad Administrativa Especial de rehabilitación y mantenimento vial. (Usuarios, beneficiarios, ciudadanos, proveedores y cliente interno)</t>
  </si>
  <si>
    <t>La metodología de medición será inicialmente cualitativa, al hacer el ejercicio previo de revisión del cumplimiento de las actividades, jornadas o sensibilizaciones proyectadas durante la vigencia, con el objetivo de generar conciencia en la ciudadanía sobre el disfrute del espacio público y el cuidado de las vías. Esta verificación se hará a través de listados y registros administrativos. Posteriormente, se hará la sumatoria de las actividades realizadas de manera efectiva</t>
  </si>
  <si>
    <t>Informe gestión. Secretaría de Movilidad. Unidad Administrativa Especial de Rehabilitacion Vial</t>
  </si>
  <si>
    <t>FICHA TÉCNICA INDICADOR DE RESULTADO 5.4</t>
  </si>
  <si>
    <t xml:space="preserve"> Distribución de hogares según percepción de vida actual con respecto al de hace 5 años área rural.</t>
  </si>
  <si>
    <t>5.4.1.Porcentaje de avance de la construcción de la batería de indicadores de goce efectivo de derechos humanos para los habitantes de la ruralidad del Distrito Capital</t>
  </si>
  <si>
    <t>El indicador "Distribución de hogares según percepción de vida actual con respecto al de hace 5 años area rural" de la Encuesta Multiproposito 2017, contempla diferentes aspectos a saber: la calidad y condiciones de los hogares, el acceso a los servicios públicos básicos, servicios de telecomunciaciones y a la atención del sector público.</t>
  </si>
  <si>
    <t>(Cantidad de Hogares, según localidad rural, que por percepción del jefe(a) o conyuge sobre el nivel de vida actual respecto al de hace cinco años, según localidad (centro poblacional y rural disperso), responde que ha mejorado/Total de hogares rurales que respondieron encuesta )*100
18:53</t>
  </si>
  <si>
    <t>Encuesta Multipropósito 2017</t>
  </si>
  <si>
    <t>49.30%</t>
  </si>
  <si>
    <t xml:space="preserve">Se medira con la informacion suministrada con la encuesta multiproposito </t>
  </si>
  <si>
    <t>Encuesta Multipropósito, Secretaría Distrrital de Planeacíon y Departamento Administrativo Nacional de Estadística</t>
  </si>
  <si>
    <t>2011-2019</t>
  </si>
  <si>
    <t>FICHA TÉCNICA INDICADOR DE PRODUCTO 5.4.1</t>
  </si>
  <si>
    <t>Porcentaje de avance de la construcción de la batería de indicadores de goce efectivo de derechos humanos para los habitantes de la ruralidad del Distrito Capital</t>
  </si>
  <si>
    <t>Mayor reconocimiento de las necesidades e intereses de la población rural y campesina de Bogotá.</t>
  </si>
  <si>
    <t>La "Bateria de Indicadores de garantía de derechos humanos para los habitantes de la ruralidad del Distrito Capital" es un producto que busca generar los indicadores que permitan establecer y visibilizar la situacion de derechos humanos de los y las habitantes de las zonas rurales del Distrito. En el diagnóstico de la Politica Publica Integral de Derechos Humanos  se identificó para las zonas rurales un escaso reconocimiento de las necesidades e intereses de la población rural y campesina en Bogotá que se manifiestan en problemas de accessibilidad de servicios de todos los sectores de la administración y  genera una afectación al goce de derechos de los y las habitantes rurales. La batería deberá contemplar indicadores sobre los cinco ejes de la Politica de Derechos Humanos que permitan recopilar, analizar y visibilizar la situación de derechos en las zonas rurales del Distrito, con un enfoque poblacional, diferencial y de género.
Este producto contempla dos fases:
1. Fase 1 Diseño y aprobación de bateria de indicadores
2. Fase 2 Pilotaje de implementación y ajuste de batería</t>
  </si>
  <si>
    <t xml:space="preserve"> A 2021 la Distribución de hogares según percepción de vida actual con respecto al de hace 5 años área rural sera de 49.80% de acuerdo a la informacion suministrada por la encuesta multiproposito</t>
  </si>
  <si>
    <t>Para este producto se debe considerar la  estrategia de territorialización para la implementación.</t>
  </si>
  <si>
    <t>DERECHOS HUMANOS</t>
  </si>
  <si>
    <t>(Sumatoria de las fases implementadas para la construcción de la batería de indicadores de goce efectivo de derechos humanos para los habitantes de la ruralidad del Distrito Capital / Sumatoria de las fases programadas para la construcción de la batería de indicadores  de garantía de derechos humanos para los habitantes de la ruralidad del Distrito Capital )*100</t>
  </si>
  <si>
    <t>Este producto mide el avance en la construccion de la bateria de indicadores de goce efectivo de derechos, el cual se medira por medio de los soportes (actas, listados de asistencia, mesas de trabajo, documentos) de las acciones realizadas con los sectores involucrados</t>
  </si>
  <si>
    <t>Informes de la direccion de derechos humanos de la Secretaría Distrital de Gobierno</t>
  </si>
  <si>
    <t>FICHA TÉCNICA INDICADOR DE RESULTADO 5.5</t>
  </si>
  <si>
    <t>Porcentaje de personas en condiciones de vulnerabilidad vinculadas en las rutas de empleo de la Secretaría de Distrital de Desarrollo Economico.</t>
  </si>
  <si>
    <t xml:space="preserve">5.5.1 Número de rutas de empleo diferenciales para mujeres, personas con discapacidad, cuidadores y cuidadoras, personas mayores, grupos étnicos.
</t>
  </si>
  <si>
    <t>Es la medición que se hace del total de las personas que ingresan en en la ruta de empleo y  se identifican como población vulnerable ( que tienen alguna condición de discriminación o desventaja por razones de étnia, edad, orientación sexual o identidad de género, entre otros), con dificultad para el acceso a empleo formal y de calidad, y que a través de éste servicio logran acceder al mercado laboral.</t>
  </si>
  <si>
    <t>Oficina Asesora de Planeacion. Secretaria Distrital de Desarrollo Economico</t>
  </si>
  <si>
    <t>Se hace el cálculo de la diferencia entre la  medición de referencia y la que se registra en el último seguimiento, de las personas que ingresan a la Agencia Pública de Empleo y que corresponden a población vulnerable,  para determinar el crecimiento anual de manera porcentual.</t>
  </si>
  <si>
    <t>Registros Adminsitrativos Secretaría Distrital de Desarrollo Economico</t>
  </si>
  <si>
    <t>FICHA TÉCNICA INDICADOR DE PRODUCTO 5.5.1</t>
  </si>
  <si>
    <t>Número de rutas de empleo diferenciales para mujeres, personas con discapacidad, cuidadores y cuidadoras, personas mayores y grupos étnicos.</t>
  </si>
  <si>
    <t xml:space="preserve">Lineas de atencion diferencial (horarios, ubicación física del servicio, identificación previa de oferta laboral, formación a la medida, etc.) para diversas poblaciones con el fin de facilitar su acceso al mercado laboral. </t>
  </si>
  <si>
    <t>A 2034 el porcentaje de personas en condiciones de vulnerabildiad vincualdas en las rutas de empleo de la Secretaría de Distrital de Desarrollo Economico sera del 30% de acuerdo a la informacion suministrada por la Secretaria de Desarrollo Economico</t>
  </si>
  <si>
    <t xml:space="preserve">Enfoques </t>
  </si>
  <si>
    <t>Sumatoria de rutas implementadas de empleo diferenciales para mujeres, personas con discapacidad, cuidadores y cuidadoras, personas mayores y grupos étnicos.</t>
  </si>
  <si>
    <t>Rutas de empleo</t>
  </si>
  <si>
    <t>Secretaria Distrital de Desarrollo Economico - Oficina Asesora de Planeacion  - SUIM</t>
  </si>
  <si>
    <t>De acuerdo a la identificación de necesidades, analisis del mercado laboral en la ciudad, compromisos con política públicas y/o recursos de inversión, se va identificando la viabilidad de implementar las rutas de empleo para su aprobación en el comité directivo, y su posterior  implementación. A partir de esto se procede a realizar el registro del número de rutas.</t>
  </si>
  <si>
    <t>Registros administrativos de la entidad Secretaría Distrital de Desarrollo Económico</t>
  </si>
  <si>
    <t>ubayona@desarrolloeconomico.gov.co</t>
  </si>
  <si>
    <t>Pedro José Portilla Ubate</t>
  </si>
  <si>
    <t>FICHA TÉCNICA INDICADOR DE RESULTADO 5.6</t>
  </si>
  <si>
    <t>Porcentaje de niños, niñas, adolescentes y jovenes que identifican la existencia de consumo de  Sustancias Psicoactivas en sus instituciones educativas oficiales del distrito.</t>
  </si>
  <si>
    <t>5.6.1 Porcentaje de avance en la implementación del programa de formación a veedores de la ruta de atención integral para SPA dirigida a jóvenes del consejo consultivo (o la instancia que haga sus veces) y del Sistema Distrital de responsabilidad penal para adolescentes.
5.6.2 Número de jóvenes de organizaciones juveniles del Distrito y jóvenes del Sistema Distrital de responsabilidad penal para adolescentes atendidos en el programa de formación a veedores de la ruta integral de atención en salud  (prevención del consumo de SPA)
5.6.3 Porcentaje de servidores públicos del Distrito  formados por demanda en enfoque de derechos humanos y diferencial encargados de la atención de casos de consumo de SPA en niños, niñas, adolescentes y jóvenes formados, por demanda, en enfoques de derechos humanos y diferenciales.
5.6.4 Número de niños, niñas, adolescentes y jóvenes de colegios oficiales beneficiados con el programa de prevención del consumo de SPA.</t>
  </si>
  <si>
    <t>El indicador proporcionara informacion acerca de la identificación de la  "existencia de consumo en los colegios oficiales"  del distrito</t>
  </si>
  <si>
    <t>Encuesta de convivencia escolar</t>
  </si>
  <si>
    <t>Local</t>
  </si>
  <si>
    <t>Este producto mide el porcentaje de niños, niñas, adolescentes y jovenes que identifican la existencia de consumo de  Sustancias Psicoactivas en sus instituciones educativas oficiales del distrito de acuerdo a la informacion suministrada por la encuesta de convivencia escolar</t>
  </si>
  <si>
    <t>Encuesta de Clima Escolar Pregunta ¿Has visto a alguien de tu curso consumiendo drogas
cuando está en el colegio?. Secretaria de Educacion Distrital</t>
  </si>
  <si>
    <t>FICHA TÉCNICA INDICADOR DE PRODUCTO 5.6.1</t>
  </si>
  <si>
    <t>5.6.1 Porcentaje de avance en la implementación del programa de formación a veedores de la ruta integral de Jóvenes de atención en salud  (prevención del consumo de SPA) dirigida a organizaciones juveniles del Distrito y jóvenes del Sistema Distrital de responsabilidad penal para adolescentes</t>
  </si>
  <si>
    <t>APORTA A:
5.6 Reducción del consumo de sustancias psicoactivas especialmente de niños, niñas, adolescentes y jovenes.</t>
  </si>
  <si>
    <t>El "Programa de formación en veeduría de la ruta integral de atención en salud (prevención del consumo de SPA)" es un producto dirigido organizaciones juveniles del Distrito y jóvenes del Sistema Distrital de responsabilidad penal para adolescentes. Este producto aporta elementos ante la problemática de aumento del consumo de sustancias psicoactivas entre adolescentes y jóvenes en Bogotá, identificado en el diagnóstico de la PPIDH (FE40). El objetivo de este producto es generar entre los jóvenes de los escenarios convocados, las capacidades de realizar la veeduría a las rutas de atención integral para prevenir el consumo de SPA y la capacidad de ser multiplicadores en los escenarios donde ellos tengan ingerencia. El producto está dirigido a la preveción del consumo de SPA, no obstante el programa de formación para la veeduría debe contemplar la respuesta de la ruta en la posible vulneración de derechos en los diferentes niveles de consumo (experimental, social, habitual, problemático).</t>
  </si>
  <si>
    <t>A 2034 el porcentaje de niños, niñas, adolescentes y jovenes que identifican la existencia de consumo de  Sustancias Psicoactivas en sus instituciones educativas oficiales del distrito disminuira a 32.65%</t>
  </si>
  <si>
    <t>Se establecerán los mecanismos para el desarrollo de un enfoque basado en DDHH frente al tratamiento del consumo (experimental, social, habitual, problemático) a partir de la identificación de la vulnerabilidad existente.</t>
  </si>
  <si>
    <t>(Sumatoria de fases ejecutadas del diseño del programa de formación  a veedores de la ruta la ruta integral de atención en salud  (prevención del consumo de SPA)  dirigida a organizaciones juveniles del Distrito y jóvenes del Sistema Distrital de responsabilidad penal para adolescentes / Sumatoria de fases programadas para el diseño del programa de formación  a veedores de la ruta integral de atención en salud  (prevención del consumo de SPA)  dirigida a organizaciones juveniles del Distrito y jóvenes del Sistema Distrital de responsabilidad penal para adolescentes.)*100</t>
  </si>
  <si>
    <r>
      <t xml:space="preserve">El diseño del programa de formación en veeduría de la ruta de atención integral para prevención del consumo de SPA es un producto proyectado para ejecutar entre el 2020 y el 2022. En la aprobación del programa se establecerá la metodologia para la ruta integral de atención en salud (prevención del consumo de SPA) y se aprobará para su ejecución en el Distrito. 100%.  Su tipo de anualización es creciente, para lo cual se entenderá que hay un cumplimiento por año cuando se realicen las siguientes etapas:
</t>
    </r>
    <r>
      <rPr>
        <sz val="12"/>
        <color theme="1"/>
        <rFont val="Arial"/>
        <family val="2"/>
      </rPr>
      <t xml:space="preserve">5% a 2020: Conformación de la Mesa Técnica de Derechos Humanos de la Secretaría Distrital de Salud, para el desarrollo del Programa de formación a veedores de la ruta integral de atención en salud  (prevención del consumo de SPA) 
50% a 2021: Espacio de convocatoria y socialización de las acciones para la PPIDDHH en la Secretaría de Salud, convocatoria a dependencias involucradas en el consumo de SPA y Control Social y construcción del plan de trabajo.
100% a 2022: Formulación, Socialización y aprobación del programa de formación a veedores, con los actores involucrados (Organizaciones Juveniles y jóvenes del SRPA).
</t>
    </r>
    <r>
      <rPr>
        <sz val="12"/>
        <rFont val="Arial"/>
        <family val="2"/>
      </rPr>
      <t xml:space="preserve">
</t>
    </r>
  </si>
  <si>
    <t>Treinta (30) días</t>
  </si>
  <si>
    <t>Cristina de los Angeles Losada Forero</t>
  </si>
  <si>
    <t>FICHA TÉCNICA INDICADOR DE PRODUCTO 5.6.2</t>
  </si>
  <si>
    <t>Número de Jóvenes de organizaciones juveniles del Distrito y jóvenes del Sistema Distrital de Responsabilidad Penal para Adolescentes incluidos en el programa de formación a veedores de la ruta integral de atención en salud  (prevención del consumo de SPA)</t>
  </si>
  <si>
    <r>
      <t>APORTA A: 5.6  Reducción del consumo de sustancias psicoactivas especialmente de niños, niñas, adolescentes</t>
    </r>
    <r>
      <rPr>
        <sz val="12"/>
        <rFont val="Arial"/>
        <family val="2"/>
      </rPr>
      <t xml:space="preserve"> y </t>
    </r>
    <r>
      <rPr>
        <sz val="12"/>
        <color theme="1"/>
        <rFont val="Arial"/>
        <family val="2"/>
      </rPr>
      <t>jóvenes.</t>
    </r>
  </si>
  <si>
    <t>Este producto pretende generar entre los jóvenes de los escenarios convocados, las capacidades de realizar la veeduría a las rutas de atención integral para prevenir el consumo de SPA y la capacidad de ser multiplicadores en los escenarios donde ellos tengan ingerencia. El producto está dirigido a la prevención del consumo de SPA, no obstante el programa de formación para la veeduría debe contemplar la respuesta de la ruta en la posible vulneración de derechos en los diferentes niveles de consumo (experimental, social, habitual, problemático).</t>
  </si>
  <si>
    <t>A 2034 el porcentaje de niños, niñas, adolescentes y jovenes que identifican la existencia de consumo de Sustancias Psicoactivas en sus instituciones educativas oficiales del distrito disminuirá a 32.65%</t>
  </si>
  <si>
    <t>No hay aspectos adicionales para considerar en el desarrollo del producto</t>
  </si>
  <si>
    <t>Sumatoria de jóvenes de organizaciones juveniles del Distrito y jóvenes del Sistema Distrital de responsabilidad penal para adolescentes formados en el programa de formación a veedores de la ruta integral de atención en salud (prevención del consumo de SPA).</t>
  </si>
  <si>
    <t xml:space="preserve">El programa de formación en veeduría de la ruta de atención integral para prevención del consumo de SPA es un producto proyectado para ejecutar en entre 2023 y 2034.  Su tipo de anualización es suma, para lo cual se entenderá que hay un cumplimiento por año cuando se realicen las siguientes etapas:
Implementación y actualización de información: Formación a cincuenta (50) jóvenes en cada una de las cuatro Subredes Integradas de Servicios de  Salud con una periodicidad trimestral. El primer trimestre Subred Integrada de Servicios de  Salud Norte cincuenta (50) jóvenes. El segundo trimestre Subred Integrada de Servicios de Salud Sur cincuenta (50) jóvenes. El tercer trimestre Subred Integrada de Servicios de  Salud Sur-Occidente cincuenta (50) jóvenes. El cuarto trimestre Subred Integrada de Servicios de Salud Centro-Oriente cincuenta (50) jóvenes y 50 jóvenes integrantes del SRPA privados o no privados de la libertad durante el segundo semestre del año. Para un total de 250 jóvenes formados anualmente
</t>
  </si>
  <si>
    <t>FICHA TÉCNICA INDICADOR DE PRODUCTO 5.6.3</t>
  </si>
  <si>
    <t>Porcentaje de servidores públicos del Distrito formados por demanda en enfoque de derechos humanos y diferencial encargados de la atención de casos de consumo de SPA en niños, niñas, adolescentes y jóvenes.</t>
  </si>
  <si>
    <t>5.6 Reducción del consumo de sustancias psicoactivas especialmente de niños, niñas y adolescentes, jóvenes.</t>
  </si>
  <si>
    <t>5.6.3 Formación por demanda en enfoques de derechos humanos y diferencial a servidores públicos del Distrito encargados de la atención de casos de consumo de sustancias psicoactivas en  niños, niñas, adolescentes y jóvenes :
El producto esperado es la Formación por demanda en enfoques de derechos humanos y diferencial a servidores públicos del Distrito encargados de la atención de casos de consumo de sustancias psicoactivas en  niños, niñas, adolescentes y jóvenes Esta formación a servidores se proyecta ejecutar a demanda de las instituciones. 
La formación en  enfoque de derechos humanos busca que los servidores objeto de esta avancen en dos aspectos:
1. Materializar la implementación de los derechos humanos en los  programas, políticas, atenciones ciudadanas y asistencias técnicas de cada una de las entidades del Distrito, con enfoque de derechos humanos el cual debe guiar todo el proceso de desarrollo y planeación de la ciudad.
2. La implementación del enfoque de derechos debe contribuir a los servidores de la administración a generar capacidades para ser garante de derechos y cumplir con las obligaciones y servicios; así como contribuir a la ciudadanía sujeto de derechos a tener la capacidad de reconocerlos y exigirlos.</t>
  </si>
  <si>
    <t>3.5 Fortalecer la prevencion y el tratamiento del abuso de sustancias adictivas incluido el uso indebido de estupefacientes y el consumo nocivo de alcohol</t>
  </si>
  <si>
    <t>LOCAL</t>
  </si>
  <si>
    <t xml:space="preserve">La formación de los servidores públicos encargados de la atención de casos de consumo de SPA en niños, niñas, adolescentes y jóvenes, en enfoque de derechos y enfoque diferencial se realizará de forma constante durante 15 años en el marco de la PPIDH. Cada año se realizarán procesos formativos según las solicitudes de las instituciones para formar a sus servidores. Para llevar registro del funcionarios formados se tendran en cuenta los listados de asistencia. 
</t>
  </si>
  <si>
    <t>Reporte anual de formación de la Dirección de Derechos Humanos para el Comité Interinstitucional de educación en Derechos Humanos</t>
  </si>
  <si>
    <t>FICHA TÉCNICA INDICADOR DE PRODUCTO 5.6.4</t>
  </si>
  <si>
    <t>Bogotá territorio de paz y atención integral a las víctimas del conflicto armado</t>
  </si>
  <si>
    <t xml:space="preserve">5.6.4 Acciones para prevención del consumo de sustancias psicoactivas en niñas, niños y adolescentes de colegios oficiales de Bogotá.: El producto esperado es la implementación de acciones de prevención del consumo de SPA con enfoque de derechos humanos, diferenciales y de género en las instituciones educativas oficiales del Distrito y con atención integral a casos de consumo de sustancias psicoactivas en  niños, niñas, adolescentes y jóvenes Esta implementación de acciones de prevención se proyecta ejecutar a demanda de las instituciones. 
</t>
  </si>
  <si>
    <t>A 2034 el porcentaje de niños, niñas, adolescentes y jovenes que identifican la existencia de consumo de  Sustancias Psicoactivas en sus instituciones educativas oficiales del distrito disminuira a 30,55%</t>
  </si>
  <si>
    <t xml:space="preserve">El acompañamiento pedagógico a las instituciones educativas oficales del Distrito en la formulación e implementación de acciones para la prevención del consumo de sustancias psicoactivas SPA  con las comunidades educativas, especialmente con niños, niñas, adolescentes y jóvenes y a través de los enfoques de derechos, de género y diferenciales; se realizará de forma constante durante 14 años en el marco de la PPIDH. Cada año se realizarán procesos de formación pedagógica e implementación de las acciones de prevención, según las solicitudes de las instituciones educativas. Para llevar registro de los colegios acompañados, se consolidarán los listados de asistencia y las memorias de los procesos. 
</t>
  </si>
  <si>
    <t>Listados de asistencia y documento de memoria con el acompañamiento a las instituciones educativas oficiales a través de acciones de prevención del consumo de sustancias psicoactivas.</t>
  </si>
  <si>
    <t>3387000 ext 3900</t>
  </si>
  <si>
    <t>Secretaría Distrital de Educacion</t>
  </si>
  <si>
    <t>FICHA TÉCNICA INDICADOR DE RESULTADO 5.7</t>
  </si>
  <si>
    <t>5.7 Porcentaje de bienes y servicios de la Administración Distrital con aplicación del enfoque de Derechos Humanos (Por Construir)</t>
  </si>
  <si>
    <t xml:space="preserve">5.7.1 Número de sensibilizaciones en derechos humanos y enfoque diferencial de las Entidades Sin Ánimo de Lucro, domiciliadas en Bogotá. D.C.  (por demanda)
5.7.2 Porcentaje de entidades del distrito asistidas que prestan los servicios de atención a mujeres con discapacidad y habitante de calle para incorporar enfoques de derechos humanos, de género y diferencial
5.7.3 Número de documentos de lineamientos para la efectiva aplicación del enfoque diferencial y de derechos humanos en la entrega de bienes y servicios para grupos étnicos en Bogotá
5.7.4 Número de orientaciones jurídicas para el cuerpo de abogados del Distrito Capital con enfoque de derechos humanos y diferencial 
5.7.5 Porcentaje de avance en la implementación del Componente de atención humanitaria a migrantes en el marco de la plataforma interreligiosa para la acción social y comunitaria de las comunidades religiosas (PIRPAS)
</t>
  </si>
  <si>
    <t>La aplicación del enfoque de derechos humanos en los bienes y servicios de la Administración Distrital busca avanzar en tres aspectos:
1. La realización de los derechos humanos para que se materialice con la implementación en programas, políticas, atenciones ciudadanas y asistencias técnicas de cada una de las entidades del Distrito. 
2. El enfoque de derechos humanos debe guiar todo el proceso de desarrollo y planeación de la ciudad a través de la implementación en todos los sectores y en cada una de las fases del proceso.
3. La implementación del enfoque de derechos debe contribuir a la administración a generar capacidades para ser garante de derechos y cumplir con las obligaciones y servicios; así como contribuir a la ciudadanía sujeto de derechos a tener la capacidad de reconocerlos y exigirlos.
Para la identificación de los bienes y servicios que aplican o deben aplicar el enfoque de derechos humanos se tendran en cuenta las siguientes fases:
Fase I: caracterización e identificación de los bienes y servicios prestados por la administración distrital.
Fase II: simultaneamente con la Fase I se crearan los criterios para la revisión de aplicabilidad del enfoque de Derechos Humanos en los bienes y servicios.
Fase III: Selección de los bienes y servicios a los cuales se les puede aplicar el enfoque de derechos humanos y la evaluación de la aplicación de los criterios establecidos en la Fase II.</t>
  </si>
  <si>
    <t>(Sumatoria de bienes y servicios de la Administración Distrital con aplicación del enfoque de Derechos Humanos/ Sumatoria de bienes y servicios existentes de la Administración Distrital)*100</t>
  </si>
  <si>
    <t>mas 14 puntos</t>
  </si>
  <si>
    <t>acciones realizadas para la implementacion de acciones que aporten al aumento del porcentaje de bienes y servicios de la Administración Distrital con aplicación del enfoque de Derechos Humanos</t>
  </si>
  <si>
    <t>Registro administrativos.Direccion de Derechos Humanos. Secretaria de Gobierno</t>
  </si>
  <si>
    <t>FICHA TÉCNICA INDICADOR DE PRODUCTO 5.7.1</t>
  </si>
  <si>
    <t xml:space="preserve">Número de sensibilizaciones realizadas en derechos humanos y enfoque diferencial a las entidades sin ánimo de lucro, domiciliadas en Bogotá. D.C.  </t>
  </si>
  <si>
    <t>El producto "Sensibilizaciones en derechos humanos y enfoque diferencial a las entidades sin ánimo de lucro domiciliadas en el D.C. "está concebido como uno de los productos que permita a las Entidades Sin Animo de Lucro conocer y difundir los derechos humanos y los enfoques diferenciales, a fin de que en desarrollo de su objeto social contribuyan a garantizar los derechos humanos y el enfoque diferencial de las personas que habitan en el Distrito Capital.</t>
  </si>
  <si>
    <t xml:space="preserve">A 2034 el porcentaje de bienes y servicios con aplicación del enfoque de derechos humanos de la Administración Distrital sera de 0.16% </t>
  </si>
  <si>
    <t xml:space="preserve">la Secretaría Distrital de Gobierno contribuirá con los contenidos temáticos y técnicos que se requieran para la realización de la meta, teniendo en cuenta lo establecido en el Programa Distrital de Educación en Derechos Humanos para la Paz y la Reconciliación.Para el desarrollo de las sesnsibilizaciones en derechos humanos y enfoque diferencial a las entidades sin ánimo de lucro, domiciliadas en Bogotá, se construirá una metodología con el fin de que el proceso involucre la emotividad y los afectos de las personas e impacte el comportamiento y acciones. El Programa Distrital de Educación en Derechos Humanos para la Paz y la Reconciliación se formula e implementa con diferentes iniciativas con el fin de sensibilizar y formar en derechos humanos, no solo para que se conozcan e identifiquen los derechos sino principalmente se vivan, se respeten y se promuevan en los diferentes territorios de la ciudad.  </t>
  </si>
  <si>
    <t xml:space="preserve">Sumatoria de sensibilizaciones realizadas en derechos humanos y enfoque diferencial a las entidades sin ánimo de lucro domiciliadas en Bogotá. D.C.  </t>
  </si>
  <si>
    <t>Sensibilizaciones</t>
  </si>
  <si>
    <t>La sensibilización en derechos humanos y enfoque diferencial a las entidades sin ánimo de lucro domiciliadas en el Distrito Capital es un producto proyectado para ejecutar en 14 años.  Su tipo de anualización es por sumatoria, para lo cual se entenderá que hay un cumplimiento por año cuado se realice la sensibilización anual, a partir del año 2021 hasta el 2034.</t>
  </si>
  <si>
    <t xml:space="preserve">Secretaría Jurídica Distrital </t>
  </si>
  <si>
    <t xml:space="preserve">Directora Distrital de Inspección, Vigilancia y Control de Personas </t>
  </si>
  <si>
    <t>Dirección Distrital de Inspección, Vigilancia y Control de Personas Jurídicas sin Ánimo de Lucro.</t>
  </si>
  <si>
    <t>Camilo Andrés Peña Carbonell</t>
  </si>
  <si>
    <t>FICHA TÉCNICA INDICADOR DE PRODUCTO 5.7.2</t>
  </si>
  <si>
    <t xml:space="preserve">  Número de sectores de la administración distrital asistidos para la incorporación del enfoque diferencial en articulación con los enfoques de derechos de las mujeres y de género, en el marco de la Política Pública de Mujeres y Equidad de Género</t>
  </si>
  <si>
    <t>Meta 37: Diseñar acciones afirmativas con enfoque diferencial, para desarrollar capacidades y promover el bienestar socio emocional y los derechos de
las mujeres en todas sus diversidades, en los sectores de la administración distrital y en las localidades</t>
  </si>
  <si>
    <t>Propósito. 01. Hacer un nuevo contrato social con igualdad de oportunidades para la inclusión social, productiva y política</t>
  </si>
  <si>
    <t>05. Igualdad de oportunidades y desarrollo de capacidades para las mujeres. Meta 37: Diseñar acciones afirmativas con enfoque diferencial, para desarrollar capacidades y promover el bienestar socio emocional y los derechos de
las mujeres en todas sus diversidades, en los sectores de la administración distrital y en las localidades</t>
  </si>
  <si>
    <t>Este indicador se mide a través de  la suma de cada uno de los sectores de la administración distrital asistidos para la incorporación del enfoque diferencial en articulación con los enfoques de derechos de las mujeres y de género, en el marco de la Política Pública de Mujeres y Equidad de Género. Se realizará la sumatoria de estos sectores con una anualización tipo creciente,  con el fin de alcanzar la meta establecida de 15 sectores en el tecer año de implementación y mantenerla en el año de finalización de la vigencia del producto.</t>
  </si>
  <si>
    <t xml:space="preserve">La asistencia técnica a los Sectores para transversalizar el enfoque diferencial en articulación con los enfoques de derechos humanos de las mujeres y de género se realiza en el marco de las funciones de la Dirección de Enfoque Diferencial, con el fin de generar capacidades institucionales en las servidoras, servidores y contratistas de los diferentes Sectores de la Administración Distrital. Así, se busca  avanzar en la comprensión de los enfoques y su aplicación en la formulación, implementación y seguimiento de políticas, planes, programas y proyectos así como en el quehacer institucional para que se traduzcan en acciones específicas y acciones afirmativas en beneficio de las mujeres en sus diferencias y diversidades. Se realiza en el marco de los lineamientos legales y constitucionales vigentes y de la Política Pública de Mujeres y Equidad de Género y de los instrumentos que de ella se derivan. En el primer año de implementación del producto (2020) y el primer semestre del año 2021 se llevará a cabo la planeación técnica del mismo, con la elaboración de un lineamiento para la implementación de la estrategia de transversalización de los enfoques de género y diferencial para mujeres en el Distrito Capital, la caracterización del proceso "Transversalización del enfoque de género y diferencial para mujeres" y el procedimiento "Asistencia técnica a los Sectores de la Administración Distrital y las localidades para la transversalización del enfoque diferencial". Posteriormente, se dará inicio a las actividades de asistencia técnica a los diferentes Sectores, a través del acompañamiento de las profesionales de la Dirección de Enfoque Diferencial para la concertación y realización de acciones orientadas al fortalecimiento de capacidades institucionales así como al reconocimiento y garantía de derechos de las mujeres en sus diferencias y diversidades, en razón a su pertenencia étnica, ciclo vital, identidad de género y orientación sexual, identidad cultural, situación socioeconómica, procedencia, ubicación geográfica, discapacidad, lugar de residencia, situación geopolítica, religión, ideología, entre otros factores diferenciales y categorias identitarias.    </t>
  </si>
  <si>
    <t xml:space="preserve">5.1 Poner fin a todas las formas de discriminación contra todas las mujeres y las niñas en todo el mundo
</t>
  </si>
  <si>
    <t>Sector</t>
  </si>
  <si>
    <t xml:space="preserve">Para el cálculo del indicador de producto se tiene en cuenta que en el Distrito existen quince (15) Sectores Administrativos y que la Dirección de Enfoque Diferencial priorizarán para cada vigencia cinco (5) Sectores, en articulación con la Dirección de Derechos y Diseño de Política. Se entenderá que se realizó la asistencia técnica en la medida que las entidades cabeza de sector o cualquiera de sus entidades adscritas o vinculadas reciban los servicios de acompañamiento establecidos por la Dirección de Enfoque Diferencial para la transversalización del enfoque diferencial, en correspondencia con lo establecido en el procedimiento "Asistencia técnica a los Sectores de la Administración Distrital y las localidades para la transversalización del enfoque diferencial".
La Dirección de Enfoque Diferencial entiende por asistencia técnica, lo siguiente: Conjunto de actividades de concertación, planeación, formación, implementación y seguimiento realizadas entre equipos de trabajo institucionales, orientadas a la generación de capacidades en los servidores, servidoras y contratistas para la comprensión e incorporación del enfoque diferencial, en articulación con los enfoques de derechos de las mujeres y de género, en los servicios y proyectos de los Sectores de la Administración Distrital y las localidades, en correspondencia con su misionalidad, funciones y alcances
La meta se empezará a reportar el indicador a partir del segundo semestre del año 2021. </t>
  </si>
  <si>
    <t>Registros administrativos de la entidad Secretaría Distrital de la Mujer</t>
  </si>
  <si>
    <t>Directora de Enfoque Diferencial</t>
  </si>
  <si>
    <t>3169001 ext 1019</t>
  </si>
  <si>
    <t>FICHA TÉCNICA INDICADOR DE PRODUCTO 5.7.3</t>
  </si>
  <si>
    <t>Aplicación del enfoque de derechos humanos en los bienes y servicios de la Administración Distrital</t>
  </si>
  <si>
    <t>Todos los sectores</t>
  </si>
  <si>
    <t>Estos lineamientos para la aplicación de los enfoques diferencial y de derechos humanos para la entrega de bienes y servicios de la administración para grupos étnicos en Bogotá contemplan cuatro aspectos mínimos en su desarrollo:
 1.El enfoque diferencial étnico - poblacional 
2. La efectiva aplicación del enfoque de derechos humanos para la implementación en programas, políticas, atenciones ciudadanas y asistencias técnicas 
3. Implementación de enfoque de derechos humanos para guiar el proceso de desarrollo y planeación de la ciudad desde la responsabilidad de cada uno de los sectores.
4. Generar capacidades en los servidores del Distrito para ser garantes de derechos y cumplir con las obligaciones y servicios.</t>
  </si>
  <si>
    <t>A 2034 el porcentaje de bienes y servicios con aplicación del enfoque de derechos humanos de la Administración Distrital sera de 0.16% de acuerdo a la informacion suministrada por la Secretaria Juridica Distrital</t>
  </si>
  <si>
    <t>Los lineamientos para una efectiva implemetación del enfoque diferencial y del enfoque de derechos humanos en la entrega de bienes y servicios para grupos étnicos se realizaran en dos fases. Su tipo de anualización es suma, para lo cual se entenderá que hay un cumplimiento por año cuado se den los siguientes entregables: 2020 7 decumentos para 7 de los sectores de la administración. 2021 8 documento con los lineamientos para los restantes 8 sectores de la administración. Total entegrable meta final: 15 documentos uno para cada uno de los sectores de la administración.</t>
  </si>
  <si>
    <t>Registros administrativos. Direccion de Derechos Humanos. Secretaria de Gobierno.</t>
  </si>
  <si>
    <t>FICHA TÉCNICA INDICADOR DE PRODUCTO 5.7.4</t>
  </si>
  <si>
    <t xml:space="preserve">Número de orientaciones jurídicas para el cuerpo de abogados del Distrito Capital con enfoque de derechos humanos y diferencial </t>
  </si>
  <si>
    <t>La Orientación jurídica esta dirigida al cuerpo de abogados del Distrito Capital la cual se implementa con enfoque de derechos humanos y diferencial, pretende fortalecer  las habilidades de los abogados del Distrito en cuanto al tratamiento de las acciones jurídicas dirigidas a la protección y defensa de los derechos humanos de los habitantes de bogotá.</t>
  </si>
  <si>
    <t xml:space="preserve">A 2034 el porcentaje de bienes y servicios con aplicación del enfoque de derechos humanos de la Administración Distrital sera de 0.16% de acuerdo a la informacion suministrada por la Secretaria Juridica Distrital
</t>
  </si>
  <si>
    <t xml:space="preserve">En desarrollo de esta tarea la Secretaría Distrital de Gobierno contribuirá con los contenidos temáticos y técnicos que se requieran para la realización de la meta, teniendo en cuenta lo establecido en el Programa Distrital de Educación en Derechos Humanos para la Paz y la Reconciliación. Por otro lado, la Dirección Distrital de Política e Informática Jurídica de la Secretaría Jurídica Distrital en el marco de los compromisos establecidos y en cumplimiento de sus obligaciones legales y administrativas, determinará la pertinencia de adelantar ya sea una jornada o un curso virtual de orientación jurídica para el cuerpo de abogados, los cuales estarán dirigidos a fortalecer sus conocimientos y habilidades en el tratamiento y acciones que busquen la protección y defensa de los derechos humanos.
De lo anterior, ya sea para el curso virtual o para la jornada de orientación jurídica, estás serán adelantadas en un primer momento a través de una convocatoria abierta, remitida por medio de oficios y correos electrónicos. En un segundo momento, la entidad pública distrital a la que se les envía la convocatoria, designa los asistentes que participarán en el evento o en el curso, los cuales serán comunicados a la Secretaría Jurídica Distrital. Finalmente, para el caso del evento se designa a un conferencista reconocido, que dictará una conferencia sobre un asunto de importancia e interés relacionado con la defensa y protección de los derechos humanos y si es para el curso se inscribirán las personas interesadas en tomarlo.
 </t>
  </si>
  <si>
    <t>Orientaciones jurídicas</t>
  </si>
  <si>
    <t xml:space="preserve">Las orientaciones jurídicas al cuerpo de abogados del Distrito Capital con enfoque de derechos humanos y diferencial es un producto proyectado para ejecutar en 16 años. Su tipo de anualización es suma, para lo cual se entenderá que hay un cumplimiento por año cuado se realicen las siguientes etapas:
</t>
  </si>
  <si>
    <t xml:space="preserve">Informes de gestión, Dirección Distrital de Política e Informática Jurídica-Secretaría Jurídica Distrital </t>
  </si>
  <si>
    <t>Director Distrital de Políticas e Informática Jurídica</t>
  </si>
  <si>
    <t xml:space="preserve">spinillosc@secretariajuridica.gov.co </t>
  </si>
  <si>
    <t xml:space="preserve">3813000 ext 1783 </t>
  </si>
  <si>
    <t>FICHA TÉCNICA INDICADOR DE PRODUCTO 5.7.5</t>
  </si>
  <si>
    <t>5.7 Aplicación del enfoque de derechos humanos en los bienes y servicios de la Administración Distrital</t>
  </si>
  <si>
    <r>
      <t>5.7.5 Estrategia de intermediación de la Secretaría Distrital de Gobierno con organizaciones de inspiración religiosa para la atención humanitaria de población migrante en Bogotá:
Este producto busca potenciar la atención humanitaria dirigida a población migrante por parte de las organizaciones del sector religioso y las entidades religiosas a través de su articulación con el Distrito en la Plataforma interreligiosa de acción social y comunitaria PIRPAS. La plataforma es un mecanismo de articulación de toda la oferta y demanda de los servicios sociales de las comunidades del sector religioso con el Distrito, para de esta forma articular y poyenciar las respuestas a las problemáticas sociales.</t>
    </r>
    <r>
      <rPr>
        <sz val="12"/>
        <color rgb="FFFF0000"/>
        <rFont val="Arial"/>
        <family val="2"/>
      </rPr>
      <t xml:space="preserve">
</t>
    </r>
    <r>
      <rPr>
        <sz val="12"/>
        <rFont val="Arial"/>
        <family val="2"/>
      </rPr>
      <t>En el marco de las acciones y proyectos sociales que emprenden las organizaciones del sector religioso y las entidades religiosas en Bogotá, se establece dirgir un componente en la Plataforma para los servicios de atención migrante, entre estos jornadas humanitarias. De esta forma, la política de libertades fundamentales de religión, culto y conciencia del distrito establece una linea estratégica relacionada con potenciar, apoyar y articular las inicativas sociales de las organizaciones del sector religioso con las autoridades distritales para dar respuesta a la atención migrante.
El Componente de atención humanitaria en el marco de la Plataforma interreligiosa para la acción social y comunitaria  (PIRPAS) es un producto en el que se incorporación del enfoque de derechos y el enfoque diferencial. 
El trabajo con las organizaciones del sector religioso y las entidades religiosas es indispensable para la atención a población vulnerable en la ciudad dada la trayectoria de la asistencia y el desarrollo de sus proyectos sociales. En esta medida, dado el gran flujo de población migrante en condicion de vulnerabilidad se hace necesaria este tipo de articulaciónes.</t>
    </r>
  </si>
  <si>
    <t>2029</t>
  </si>
  <si>
    <r>
      <t xml:space="preserve">La metodología de medición corresponde al cumplimiento porcentual de fases anuales descritas a continuación:
Fase 2019 Diseño del componente en el marco de la Plataforma interreligiosa para la acción social y comunitaria de las comunidades relisiosas (PIRPAS). Esta fase se medirá a través de un informe anual que exponga el diseño del componente con base en las actividades internas planteadas para la construcción del mismo. 
Fase 2020: Convocatoria a las comunidades religiosas y otros organismos a participar en el componente. Esta fase se medirá a través de las acciones realizadas por las subdirección de asuntos de libertad de religión y conciencia en el marco de la atención humanitaria migrante y una base de datos al finalizar el año de las organizaciones y entidades del sector religioso del componente.
Fase 2021: Implementación y ajustes a la implementación en pruebas pilóto. Esta fase mostrará, a través de dos informes semestrales, los resultados y ajustes realizados al componente en el marco de las acciones reaizadas a ala taención humanitaria migrante.
</t>
    </r>
    <r>
      <rPr>
        <sz val="12"/>
        <color rgb="FFFF0000"/>
        <rFont val="Arial"/>
        <family val="2"/>
      </rPr>
      <t xml:space="preserve">
</t>
    </r>
    <r>
      <rPr>
        <sz val="12"/>
        <rFont val="Arial"/>
        <family val="2"/>
      </rPr>
      <t xml:space="preserve">Terminado este proceso se realizará la Implementación del componente de atención humanitara para población migrante de 2022-2034. El proceso de medición se realizará a través de las acciones realizadas por el componente de atención humanitaria a migrantes de la PIRPAS durante cada año, la información se recolectará en los registros administativos de la Subdirección de asuntos de libertad de religión y conciencia
</t>
    </r>
  </si>
  <si>
    <t>Registros administrativos del componente atención humanitaria de la PIRPAS en los archivos de la subdirección de Libertad Religiosa y Conciencia, Secretaría de Gobierno</t>
  </si>
  <si>
    <t>Subdirector de Libertad Religiosa y Conciencia</t>
  </si>
  <si>
    <t>Subdirección de Libertad Religiosa y Conciencia</t>
  </si>
  <si>
    <t>3387000 ext 5356</t>
  </si>
  <si>
    <t>Directora Oficina Asesora de Planeación</t>
  </si>
  <si>
    <t>FICHA TÉCNICA INDICADOR DE PRODUCTO 5.7.6</t>
  </si>
  <si>
    <t xml:space="preserve">3 - Construcción de Comunidad y Cultura Ciudadana </t>
  </si>
  <si>
    <t xml:space="preserve">22 - Bogotá Vive los Derechos </t>
  </si>
  <si>
    <t>El monitoreo y seguimiento a la situación de derechos humanos de las personas que habitan o transitan Bogotá es una necesidad que busca suplir Bogotá a través de la creación del Índice de Goce efectiva de Derechos Humanos en Bogotá. Este Índice debe dar cuenta de todos los derechos humanos y de las respuestas institucionales para dar garantía de los mismos a través de los bienes y servicios que se presta a la ciudadanía. La construcción del Índice es un proceso en el que se deben tener encuenta la creación de indicadores de derechos y reporte de los mismos. Todas las entidades de la administración son objeto de construcción de insumos y datos que aporten al Índice. El Sistema Distrital de Información de Derechos Humanos contiene la información aportada por todos los sectores del Distrito y otras fuentes que cumplen con criterios técnicos de confiabilidad, pertinencia, validez y periodicidad en materia de derechos humanos . 
Los insumos que alimentan el Sistema de Información están compuestos por indicadores  que permitan la medición del goce efectivo de derechos humanos en la ciudad, así como el monitoreo y seguimiento del plan de acción de la Política. para la toma de ecisiones  e informa a la ciudadanía para la mejora en la toma de deciciones y difusión con la ciudadanía.</t>
  </si>
  <si>
    <t xml:space="preserve">A 2034 el indice de goce efectivo de derechos humanos en bogota aumentara a mas de 0,13 puntos </t>
  </si>
  <si>
    <r>
      <t>1. El cruce de datos e indicadores debe permitir lecturas integrales en términos de ejes de derechos, de líneas de acción, de sectores, de territorios y de poblaciones diferenciadas.
2. Debe existir un mecanismo para la georeferenciación de datos e indicadores que facilite lecturas integrales en términos de ejes de derechos, de líneas de acción y de sectores, en los territorios</t>
    </r>
    <r>
      <rPr>
        <sz val="11"/>
        <color rgb="FFFF0000"/>
        <rFont val="Arial"/>
        <family val="2"/>
      </rPr>
      <t xml:space="preserve"> </t>
    </r>
    <r>
      <rPr>
        <sz val="11"/>
        <rFont val="Arial"/>
        <family val="2"/>
      </rPr>
      <t xml:space="preserve">definidos (localidades y unidades de planeación local) y de poblaciones.
3. Ingreso de datos financieros para el seguimiento y evaluación de la inversión para la garantía de derechos, desde cada uno de los sectores involucrados.
4. A partir de los insumos aportados por los sectores la Secretaría de Gobierno genera documentos de analisis con información actualizada </t>
    </r>
  </si>
  <si>
    <t>La construcción del Sistema Dsitrital de Información de Derechos Humanos es un proceso en el que se deben tener encuenta la creación de indicadores de derechos y reporte de los mismos de todas las entidades de la administración que generan insumos  para reportar en la PPIDH y los datos que aporten al Índice de garantía de derechos otras instituciones. 
Para que el cumplimiento de las metas planteadas se hagan efectivas se debe tener en cuenta:
2019: Diseño del Proyecto Sistema Distrital de Información de Derechos Humanos  que implica identificar los indicadores existentes por cada uno de los derechos e identificar los que estan por construir de acuerdo a las necesidaeds de medición.
2020 -2021: Construcción de plataforma digital o escenario técnico que recoja los reportes de los  indicadores. Alimentación con la información que aporta el sector gobierno para la creación del Índice y los  indicadores. 
2022: Incorporarción de datos e indicadores disponibles sobre el goce efectivo de derechos  este proceso se realizara de forma progresiva de acuerdo a lo concertado con cada una de las entidades.
2023 - 2034: Incorporarción y actualización de datos e indicadores. Adicionalmente se prevee la elaboración de documentos de análisis, construcción del índice del goce efectivo de derechos humanos y otros insumos que aporte a la toma de decisiones de la administración y brinde información a la ciudadanía
- Se entiende por cumplida la fase de diseño cuando sea elaborado el documento de proyecto del Sistema de Información para aprobación de directivos.
- Se entiende por cumplida la fase de construcción de la plataforma técnológica una vez entre en funcionamiento la herramiento con el sector gobierno
-   Se entiende por cumplida la fase de incorporación de la información cuando se incluyan las variables eindicadores disponibles por parte de las fuentes de información.
- Se entiende por cumplida la fase de actualización de información anual  con la impletación y mantenimiento del Sistema en cada vigencia.</t>
  </si>
  <si>
    <t>Registros Administrativos. Direccion de Derechos Humanos. Secretaria Distrital de Gobierno</t>
  </si>
  <si>
    <t xml:space="preserve">La creación del Sistema Distrital de información de  Derechos Humanos da respuesta a una necesidad identificada en la ciudad en el Plan de Desarrollo Bogotá Mejor para Todos y acorde a las directrices emanadas desde el orden nacional en el Decreto 4100 de 2011. En el ámbito de las competencias y la autonomía de la administración, se promulgó el Acuerdo 698 de 2018 "por el cual se establecen los objetivos y principios del Sistema Distrital de Derechos Humanos y se deroga el Acuerdo Disrital 4 de 1995". En dicho Acuerdo, el artículo 6 orienta la implementación de un Sistema Distrital de Información de Derechos Humanos, que contenga los mecanismos de articulación Distrital dedicados a la promoción y protección de los derechos humanos. </t>
  </si>
  <si>
    <t>19.7%</t>
  </si>
  <si>
    <t>menos 1 punto</t>
  </si>
  <si>
    <t>menos 14 puntos</t>
  </si>
  <si>
    <t>6.25%</t>
  </si>
  <si>
    <t>12.50%</t>
  </si>
  <si>
    <t>18.75%</t>
  </si>
  <si>
    <t>31.25%</t>
  </si>
  <si>
    <t>37.50%</t>
  </si>
  <si>
    <t>43.75%</t>
  </si>
  <si>
    <t>56.25%</t>
  </si>
  <si>
    <t>62.50%</t>
  </si>
  <si>
    <t>68.75%</t>
  </si>
  <si>
    <t>81.25%</t>
  </si>
  <si>
    <t>87.50%</t>
  </si>
  <si>
    <t>93.75%</t>
  </si>
  <si>
    <t>Carolina Sánchez Bohórquez / Directora de Seguridad</t>
  </si>
  <si>
    <t>carolina.sanchez@scj.gov.co</t>
  </si>
  <si>
    <t>Número de instituciones educativas que implementan iniciativas de mejoramiento de sus entornos escolares en terminos de protección y confianza.</t>
  </si>
  <si>
    <t>Sumatoria de instituciones educativas que implementan iniciativas de mejoramiento de sus entornos escolares en terminos de protección y confianza.</t>
  </si>
  <si>
    <t>De aquí a 2030,  eliminar las disparidades de genero en la educacion y asegurar el acceso igualitario a todos los niveles de enseñanza y la formacion profesional para las personas vulnerables, incluidas las personas con discapacidad, los pueblos indigenas y los niños en situaciones de vulnerabilidad</t>
  </si>
  <si>
    <t>(Juntas Zonales de Seguridad realizadas para la identificación de factores de riesgo situacional y social que afectan a las comunidades de las diferentes UPZ del Distrito/ Número de UPZ)*100 (117)</t>
  </si>
  <si>
    <t xml:space="preserve">Alejandra Tarazona </t>
  </si>
  <si>
    <t>1.9%</t>
  </si>
  <si>
    <t>(fases ejecutadas en la implementación de la estrategia de articulación intersectorial para la inclusión laboral en el sector público de jóvenes que cuenta con un alto grado de vulnerabilidad social y económica / fases programadas en la implementación de la estrategia de articulación intersectorial para la inclusión laboral en el sector público de jóvenes que cuenta con un alto grado de vulnerabilidad social y económica)* 100.</t>
  </si>
  <si>
    <t>7.4%</t>
  </si>
  <si>
    <t xml:space="preserve"> fases ejecutadas para la actualización del protocolo de movilizaciones sociales para la superación de formas de estigmatización de organizaciones sociales implementadas/ fases programadas</t>
  </si>
  <si>
    <t>Alejandro Rivera Camero</t>
  </si>
  <si>
    <t>alejandro.rivera@gobiernobogota.gov.co</t>
  </si>
  <si>
    <t>( actores sociales vinculados a la Red Distrital de Derechos Humanos, Dialogo y Convivencia. (por demanda) /actores sociales que demandan ser vinculados a la Red Distrital de Derechos Humanos, Dialogo y Convivencia.)*100</t>
  </si>
  <si>
    <t>1.7%</t>
  </si>
  <si>
    <t>20.9%</t>
  </si>
  <si>
    <t>2.8%</t>
  </si>
  <si>
    <t>Diseño e implementación del documento de transversalización del enfoque de derechos humanos, diferencial y de género en el sector salud.</t>
  </si>
  <si>
    <t xml:space="preserve">Gobierno;mujer
</t>
  </si>
  <si>
    <t>Andres Idarraga; natalia acevedo guerrero</t>
  </si>
  <si>
    <t>Andres Idarraga</t>
  </si>
  <si>
    <t>Porcentaje de avance en la elaboracion del documento con identificación de barreras para el acceso y calidad en los servicios de salud para las mujeres.</t>
  </si>
  <si>
    <t>(fases ejecutadas de la elaboracion del documento con identificación de barreras para el acceso y calidad en los servicios de salud para las mujeres./ fases programadas para la elaboracion del documento con identificación de barreras para el acceso y calidad en los servicios de salud para las mujeres)*100</t>
  </si>
  <si>
    <t>3169001 Ext 1038</t>
  </si>
  <si>
    <t>( jornadas informativas realizadas para la promoción, prevención e identificación de riesgos y afectación diferencial de enfermedades crónicas en las mujeres./ Sumatoria de fases programadas para la implementación de jornadas informativas para la promoción, prevención e identificación de riesgos y afectación diferencial de enfermedades crónicas en las mujeres.)*100</t>
  </si>
  <si>
    <t>0.6%</t>
  </si>
  <si>
    <t>Número de bachilleres de los colegios distritales que acceden a la educación superior con el apoyo de la SED (Secretaría de Educación Distrital).</t>
  </si>
  <si>
    <t>Ricardo Moreno Patiño</t>
  </si>
  <si>
    <t>324 1000 Ext 2009</t>
  </si>
  <si>
    <t>rmoreno@educacionbogota.gov.co</t>
  </si>
  <si>
    <t>1.1%</t>
  </si>
  <si>
    <t>6.5%</t>
  </si>
  <si>
    <t>Número de intervenciones integrales de mejoramiento del entorno realizados que incluyen enfoque de Derechos Humanos.</t>
  </si>
  <si>
    <t>Sumatoria del Numero de  intervenciones integrales de mejoramiento del entorno realizados</t>
  </si>
  <si>
    <t>Subdirector de Barrios</t>
  </si>
  <si>
    <t>Juan Carlos Arbelaez</t>
  </si>
  <si>
    <t>juan.arbelaez@habitatbogota.gov.co</t>
  </si>
  <si>
    <t>Publicacion (linea base)</t>
  </si>
  <si>
    <t xml:space="preserve">más 2 punto </t>
  </si>
  <si>
    <t>más 12 puntos</t>
  </si>
  <si>
    <t xml:space="preserve">más 13 puntos </t>
  </si>
  <si>
    <t>3.0%</t>
  </si>
  <si>
    <t>más 28 puntos</t>
  </si>
  <si>
    <t xml:space="preserve">Número de Personas capacitadas </t>
  </si>
  <si>
    <t xml:space="preserve">Sumatoria de Personas capacitadas </t>
  </si>
  <si>
    <t xml:space="preserve"> Producción y Consumo Responsables</t>
  </si>
  <si>
    <t>8.2%</t>
  </si>
  <si>
    <t>4.4%</t>
  </si>
  <si>
    <t xml:space="preserve">(fases ejecutadas del Sistema de Información Distrital sobre Justicia que cuente con enfoque territorial, diferencial y de género para la medición del acceso a la justicia en Bogotá/ fases programadas para la implementación del Sistema de Información Distrital sobre Justicia que cuente con enfoque territorial, diferencial y de género para la medición del acceso a la justicia en Bogotá.)*100 </t>
  </si>
  <si>
    <t>César Núñez</t>
  </si>
  <si>
    <t>cesar.nunez@scj.gov.co</t>
  </si>
  <si>
    <t>Policías formados en enfoque de  Derechos Humanos y Diferenciales, para el fortalecimiento de buenas prácticas institucionales en el marco del respeto del ejercicio de la autoridad policial y el uso de la fuerza/ policias que requieren formacion en enfoque de  Derechos Humanos y Diferenciales, para el fortalecimiento de buenas prácticas institucionales en el marco del respeto del ejercicio de la autoridad policial y el uso de la fuerza</t>
  </si>
  <si>
    <t>Camilo.acero@gobiernobogota.gov.co</t>
  </si>
  <si>
    <t>18.1%</t>
  </si>
  <si>
    <t>5.1%</t>
  </si>
  <si>
    <t xml:space="preserve"> Educación de Calidad</t>
  </si>
  <si>
    <t xml:space="preserve">Número de campañas de comunicación que promueven el respeto por los derechos humanos en el Sistema de Transporte Masivo. 
</t>
  </si>
  <si>
    <t>Número de personas formadas (ciudadanos) en el marco de la estrategia de  educación ciudadana en derechos humanos, paz y reconciliación en Bogotá  /  Número de personas (ciudadanos) formados en el marco de la estrategia de educación ciudadana en derechos humanos,  paz y reconciliación en Bogotá implementada)*100</t>
  </si>
  <si>
    <t>constante</t>
  </si>
  <si>
    <t>3.6%</t>
  </si>
  <si>
    <t xml:space="preserve">más 0.01 puntos </t>
  </si>
  <si>
    <t>4.4.3 Dispositivos Artisticos y culturales realizadas en el Centro de Memoria, Paz y Reconciliación, sobre el impacto del conflicto armado en Bogotá</t>
  </si>
  <si>
    <t>( fases ejecutadas para la implementación de del instructivo de atención para desmovilizados y personas en proceso de reintegración  en el marco de la ruta distrital de prevención y protección de los derechos a la vida, seguridad e integridad personal/sumatoria de las fases programadas para la implementación del instructivo de atención para desmovilizados y personas en proceso de reintegración  en el marco de la ruta distrital de prevención y protección de los derechos a la vida, seguridad e integridad personal)*100</t>
  </si>
  <si>
    <t>33.1%</t>
  </si>
  <si>
    <t>10.4%</t>
  </si>
  <si>
    <t>Yolima Perez Ariza; Roberto Andrés Idarraga Franco; Clara Lopez Garcia</t>
  </si>
  <si>
    <t>yolima.perez@transmilenio.gov.co; andres.idarraga@gobiernobogota.gov.co; clopez@sdmujer.gov.co</t>
  </si>
  <si>
    <t>( fases ejecutadas en la implementación de la estrategia de articulación de rutas de atención a poblaciones diferenciales a través del Sistema de Información de Derechos Humanos/ Sumatoria de fases programadas en la implementación de la estrategia de articulación de rutas de atención a poblaciones diferenciales a través del Sistema de Información de Derechos Humanos)*100</t>
  </si>
  <si>
    <t>Porcentaje de avance en el diseño y acompañamiento a la implementación del Protocolo para la gestión de estrategias de cultura ciudadana para la  transformación cultural en favor  del ejercicio de los derechos económicos, sociales, culturales y ambientales.</t>
  </si>
  <si>
    <t>Número de personas formadas en participación y liderazgo social y político, de a las poblaciones representadas por los Consejos Consultivos Poblacionales Distritales señalados en el Decreto 455 de 2018/ Número de personas, que solicitaron proceso de formación en participación y liderazgo social y político, de a las poblaciones representadas por los Consejos Consultivos Poblacionales Distritales señalados en el Decreto 455 de 2018</t>
  </si>
  <si>
    <t>4.6%</t>
  </si>
  <si>
    <t>Índice de Goce Efectivo de Derechos Humanos en Bogotá (Por construir)</t>
  </si>
  <si>
    <t>Subíndice de goce efectivo de derechos civiles y políticos + Subíndice de goce efectivo de derechos económicos, sociales, culturales y ambientales + subíndice de goce efectiva de derechos de acceso a la justicia + subíndice del goce efectivo de derechos para la construcción de  la paz + subíndice de goce efectivo de derechos para la igualdad y la no discriminación. (Por Construir)</t>
  </si>
  <si>
    <t>FICHA TÉCNICA INDICADOR DE RESULTADO 5.8</t>
  </si>
  <si>
    <t>Porcentaje de avance del funcionamiento del Sistema Distrital de Información de Derechos Humanos sobre los derechos humanos de las personas que habitan o transitan Bogotá, con aplicación de los enfoques de derechos humanos, diferencial, de género, poblacional, ambiental y territorial.</t>
  </si>
  <si>
    <t xml:space="preserve">Índice de goce efectivo de derechos humanos construido con el objetivo de medir la situación de derechos humanos en Bogota. D.C. y  las respuestas institucionales para dar garantía de los mismos a traves de los bienes y servicios que se prestan a la ciudadanía, El índice está conformado por los indicadores de los cinco ejes de la Politica Publica de Derechos HUmanos: Derechos civiles y políticos; derechos económicos, sociales, culturales y ambientales; acceso a la justicia; construcción de paz; e igualdad y no discriminación.
</t>
  </si>
  <si>
    <t xml:space="preserve">
Subíndice de goce efectivo de derechos civiles y políticos + Subindice de goce efectivo de derechos económicos, sociales, culturales y ambientales + subíndice de goce efectivo de derechos de acceso a la justicia + subíndice del goce efectivo de derechos para la construcción de la paz + subíndice de goce efectivo de derechos para la igualdad y la no discriminación. (Por Construir)</t>
  </si>
  <si>
    <t>mas 0,14 puntos</t>
  </si>
  <si>
    <t>Listados de asistencia y actas de mesas de trabajo con los sectores de la administracion distrital para la elaboracion de los insumos que permitiran construir el indice de goce efectivo de derechos. Lo anterior se encuntra en un esquema de trabajo establecido en un plan operativo liderado por la Direccion de Derechos HUmanos de la Secretaria de Gobierno</t>
  </si>
  <si>
    <t>Informe de gestión Sistema de Información. Direccion de Derechos Humanos. Secretaria de Gobierno</t>
  </si>
  <si>
    <t>Subsecretario para la Gobernabilidad y Garantía de Derechos</t>
  </si>
  <si>
    <t>Subsecretaría para la Gobernabilidad y Garantía de Derechos</t>
  </si>
  <si>
    <t>Nuevo proyecto de inversión</t>
  </si>
  <si>
    <t>Medición del índice de Derechos Culturales</t>
  </si>
  <si>
    <t>Sumatoria de mediciones del Índice de Derechos Culturales</t>
  </si>
  <si>
    <t>2.7 Mejora de la participación ciudadana en escenarios culturales, recreativos y deportivos</t>
  </si>
  <si>
    <t xml:space="preserve">El índice de derechos culturales en Bogotá, es una medida que permite conocer el acceso de las personas al arte y a la cultura, entendido este acceso y esta participación como derechos y desglosado en dos dimensiones:
1 Derechos al ACCESO a bienes y servicios culturales
2. Derechos al EJERCICIO Y PARTICIPACIÓN en la cultura
Se propone medir estas 2 dimensiones a partir de la construcción de un índice compuesto por variables derivadas de las encuestas e instrumentos diseñados y desplegados por el Observatorio de Cultura de la SCRD, que indagan por prácticas ciudadanas alrededor del arte y la cultura en la ciudad, así como información sobre consumo cultural e indicadores UNESCO para la Cultura, entre otros instrumentos. Esta medición se realizará de forma bienal y sus resultados serán socializados para la toma de decisiones por parte de agentes del sector, tanto público como privado y comunitario. 
Justificación: Se realizan ajustes a la descripción del producto de la siguiente manera:
Se eliminan las fases planteadas de “diseño del instrumento de medición” y “Revisión y aprobación definitiva del instrumento y sus variables” dado que este proceso ya se encuentra completo.
Se ajusta el alcance del producto en tanto su construcción se desarrolla alrededor de dos dimensiones abordadas en el marco de los derechos culturales. 
Se ajusta la fuente de la información de las variables que componen el índice teniendo en cuenta que la Encuesta Bienal de Culturas dejó de implementarse en 2022 y fue reemplazada por una batería de encuestas e instrumentos de medición relacionados con prácticas artísticas y culturales en la ciudad y, se incluye la utilización de otras fuentes de información como la de Consumo Cultural del DANE </t>
  </si>
  <si>
    <t>Mediciones</t>
  </si>
  <si>
    <t>Carlos Gaitán</t>
  </si>
  <si>
    <t xml:space="preserve">Número de  conmemoraciones realizadas para la reconciliación, la memoria y la construcción de paz, que involucren el aprovechamiento del espacio público y el fortalecimiento de la cultura ciudadana. </t>
  </si>
  <si>
    <t xml:space="preserve">Sumatoria de conmemoraciones realizadas para la reconciliación, la memoria y la construcción de paz, que involucren el aprovechamiento del espacio público y el fortalecimiento de la cultura ciudadana. </t>
  </si>
  <si>
    <t>1156 
7871</t>
  </si>
  <si>
    <t>4.2.5 Dispositivos expositivos y/o exposiciones artísticas y culturales realizadas en el Centro de Memoria, Paz y Reconciliación, sobre el impacto del conflicto armado y la violencia sociopolítica en Bogotá, , así como sobre las resistencias a los mismos y los esfuerzos de construcción de paz y democracia.</t>
  </si>
  <si>
    <t>Número de dispositivos y/o exposiciones artísticas y culturales realizadas en el Centro de Memoria, Paz y Reconciliación, sobre el impacto del conflicto armado y la violencia sociopolítica en Bogotá, así como sobre las resistencias a los mismos y los esfuerzos de construcción de paz y democracia.</t>
  </si>
  <si>
    <t>Sumatoria de dispositivos  expositivos y/o exposiciones artísticas y culturales realizadas en el Centro de Memoria, Paz y Reconciliación, sobre el impacto del conflicto armado y la violencia sociopolítica en Bogotá, así como sobre las resistencias a los mismos y los esfuerzos de construcción de paz y democracia.</t>
  </si>
  <si>
    <t xml:space="preserve">4.2.6  Documentos de análisis cuantitativo sobre las cifras asociadas a los aspectos demográficos de las víctimas del conflicto armado residentes en Bogotá, emitidos.
</t>
  </si>
  <si>
    <t>Número de documentos de análisis cuantitativo sobre las cifras asociadas a los aspectos demográficos de las víctimas del conflicto armado residentes en Bogotá, emitidos.</t>
  </si>
  <si>
    <t>Sumatoria de documentos de análisis cuantitativo sobre las cifras asociadas a los aspectos demográficos de las víctimas del conflicto armado residentes en Bogotá, emitidos.</t>
  </si>
  <si>
    <t xml:space="preserve"> Bogotá territorio de paz y atención integral a las víctimas del conflicto armado.</t>
  </si>
  <si>
    <t>Secretaría General - Alta Consejería de Paz, Víctimas y Reconciliación</t>
  </si>
  <si>
    <t>En el marco de un pos acuerdo la contrucción de memoria colectiva es esencial para garantizar la verdad y la no repetición, es por esto que se harán conmemoraciones para la reconciliación, la memoria  y la construcción de paz que involucren el aprovechamiento del espacio público y el fortalecimiento de la cultura ciudadana para la mejora de las condiciones de reconciliación en Bogotá. Entendiendo aquí el espacio público como el lugar propicio para recrear la memoria colectiva de la ciudadanía.
La consecución de este producto se logra a través de las acciones desarrolladas por el Observatorio Distrital de Víctimas del Conflicto Armado con víctimas y ciudadanía (coversatorios, diálogos y encuentros), en los cuales se reflexione en torno a las diferentes conmemoraciones por ejemplo, Día de la Memoria y Solidaridad con las Víctimas (9 de abril); Día Internacional de las Víctimas de Desapariciones Forzadas (30 de agosto); Día de la Reconciliación y la Paz (24 de noviembre), entre otros.</t>
  </si>
  <si>
    <t xml:space="preserve">Se mediran las 5 conmemoraciones por año realizadas por medio de reportes de actividades, evidencias de reuniones, registros fotograficos, productos realizados. Se recolectará la información a través de los actores centrales de la conmemoración.
</t>
  </si>
  <si>
    <r>
      <rPr>
        <sz val="12"/>
        <color rgb="FFFF0000"/>
        <rFont val="Arial Narrow"/>
        <family val="2"/>
      </rPr>
      <t>Infografías, evidencias de reunión, registros fotográficos, registros audiovisuales, reportes, productos digitales e impresos.</t>
    </r>
    <r>
      <rPr>
        <sz val="12"/>
        <rFont val="Arial Narrow"/>
        <family val="2"/>
      </rPr>
      <t xml:space="preserve"> </t>
    </r>
  </si>
  <si>
    <t>Diego Fernando Peña Castillo</t>
  </si>
  <si>
    <t>Alto Consejero de Paz, Víctimas y Reconciliación</t>
  </si>
  <si>
    <t>Oficina de Alta Consejería de Paz, Víctimas y Reconciliación.</t>
  </si>
  <si>
    <t>dfpena@alcaldiabogota.gov.co</t>
  </si>
  <si>
    <t>Doris Bibiana Cardozo Peña</t>
  </si>
  <si>
    <t xml:space="preserve">dfpena@alcaldiabogota.gov.co										</t>
  </si>
  <si>
    <t>Listados de asistencia, material publicitario, metodologías de la exposición, infografías, evidencias fotográficas, guiones y reseñas de la exposición</t>
  </si>
  <si>
    <t xml:space="preserve">
La realización de dispositivos (pieza o conjunto de piezas o elementos) expositivos y/o exposiciones artísticas y culturales realizadas en el Centro de Memoria, Paz y Reconciliación, sobre el impacto del conflicto armado y la violencia sociopolítica en Bogotá, así como sobre las resistencias a los mismos y los esfuerzos de construcción de paz y democracia, como iniciativa para mejorar la convivencia en la ciudad y reconstrucción del tejido social, debe vincular a la comunidad teniendo en cuenta la diversidad en sus exposiciones artisticas y culturales.
Para el adecuado desarrollo del producto se debe realizar lo siguiente: 
1. Identificación de muestras artísticas, temporales y permanentes, que den cuenta del conflicto armado 
2. Acercamiento y gestión con actores claves para la instalación de muestras artísticas y exposiciones, temporales y permanentes, en el Centro de Memoria
3. Definición de una agenda expositiva para el Centro de Memoria
4. Instalación de muestras artísticas y exposiciones, temporales y permanentes
5. Desarrollo de acciones de activación pedagógica de las muestras artísticas y exposiciones, temporales y permanentes
6. Seguimiento a las visitas a las muestras artísticas y exposiciones, temporales y permanentes. </t>
  </si>
  <si>
    <t>Sumatoria de dispositivos expositivos y/o exposiciones artísticas y culturales realizadas en el Centro de Memoria, Paz y Reconciliación, sobre el impacto del conflicto armado y la violencia sociopolítica en Bogotá, así como sobre las resistencias a los mismos y los esfuerzos de construcción de paz y democracia.</t>
  </si>
  <si>
    <t>Número de dispositivos expositivos y/o exposiciones artísticas y culturales realizadas en el Centro de Memoria, Paz y Reconciliación, sobre el impacto del conflicto armado y la violencia sociopolítica en Bogotá, así como sobre las resistencias a los mismos y los esfuerzos de construcción de paz y democracia.</t>
  </si>
  <si>
    <t>A 2021 el indicador de condiciones para la reconciliación aumenta en 0.02 puntos del Indicador de condiciones para la reconciliación de acuerdo con la informacion suministrada por el Grupo de Estrategia de Seguimiento y Evaluación de Política Pública de la Alta Consejería para los Derechos de las Víctimas, la Paz y la Reconciliación.</t>
  </si>
  <si>
    <t>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</si>
  <si>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Alta Consejería de Paz, Víctimas y Reconciliación</t>
  </si>
  <si>
    <t>Para la elaboración del informe cuantitativo, se realiza el siguiente proceso:
- Recopilación de bases de datos (RUV y SIVIC) por parte del equipo del Observatorio Distrital de Víctimas.
- Cruce de información, procesamiento y análisis por parte del equipo del Observatorio Distrital de Víctimas.
- Elaboración y publicación del boletín cuantitativo en la página del Observatorio Distrital de Víctimas.</t>
  </si>
  <si>
    <t xml:space="preserve">dfpena@alcaldiabogota.gov.co		</t>
  </si>
  <si>
    <t xml:space="preserve">
7715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</si>
</sst>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 #,##0;\-&quot;$&quot;\ #,##0"/>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_ * #,##0.00_ ;_ * \-#,##0.00_ ;_ * &quot;-&quot;??_ ;_ @_ "/>
    <numFmt numFmtId="166" formatCode="_(* #,##0_);_(* \(#,##0\);_(* &quot;-&quot;??_);_(@_)"/>
    <numFmt numFmtId="167" formatCode="_-* #,##0_-;\-* #,##0_-;_-* &quot;-&quot;??_-;_-@_-"/>
    <numFmt numFmtId="168" formatCode="0.0"/>
    <numFmt numFmtId="169" formatCode="0.0%"/>
    <numFmt numFmtId="170" formatCode="&quot;$&quot;\ #,##0_);[Red]\(&quot;$&quot;\ #,##0\)"/>
    <numFmt numFmtId="171" formatCode="&quot;$&quot;#,##0"/>
    <numFmt numFmtId="172" formatCode="%#,#00"/>
    <numFmt numFmtId="173" formatCode="0.000%"/>
    <numFmt numFmtId="174" formatCode="&quot;$&quot;\ #,##0"/>
    <numFmt numFmtId="175" formatCode="_-&quot;$&quot;* #,##0_-;\-&quot;$&quot;* #,##0_-;_-&quot;$&quot;* &quot;-&quot;_-;_-@_-"/>
    <numFmt numFmtId="176" formatCode="_-&quot;$&quot;* #,##0_-;\-&quot;$&quot;* #,##0_-;_-&quot;$&quot;* &quot;-&quot;??_-;_-@_-"/>
    <numFmt numFmtId="177" formatCode="_(* #,##0_);_(* \(#,##0\);_(* \-??_);_(@_)"/>
    <numFmt numFmtId="178" formatCode="_-* #,##0.00_-;\-* #,##0.00_-;_-* &quot;-&quot;_-;_-@_-"/>
    <numFmt numFmtId="179" formatCode="#,##0.000"/>
    <numFmt numFmtId="180" formatCode="_-&quot;$&quot;\ * #,##0_-;\-&quot;$&quot;\ * #,##0_-;_-&quot;$&quot;\ * &quot;-&quot;??_-;_-@_-"/>
    <numFmt numFmtId="181" formatCode="_(&quot;$&quot;\ * #,##0.00_);_(&quot;$&quot;\ * \(#,##0.00\);_(&quot;$&quot;\ * &quot;-&quot;??_);_(@_)"/>
    <numFmt numFmtId="182" formatCode="_-* #,##0\ _P_t_s_-;\-* #,##0\ _P_t_s_-;_-* &quot;-&quot;\ _P_t_s_-;_-@_-"/>
    <numFmt numFmtId="183" formatCode="#.##000"/>
    <numFmt numFmtId="184" formatCode="#.##0,"/>
    <numFmt numFmtId="185" formatCode="\$#,#00"/>
    <numFmt numFmtId="186" formatCode="_-* #,##0\ &quot;Pts&quot;_-;\-* #,##0\ &quot;Pts&quot;_-;_-* &quot;-&quot;\ &quot;Pts&quot;_-;_-@_-"/>
    <numFmt numFmtId="187" formatCode="\$#,"/>
    <numFmt numFmtId="188" formatCode="_ [$€-2]\ * #,##0.00_ ;_ [$€-2]\ * \-#,##0.00_ ;_ [$€-2]\ * &quot;-&quot;??_ "/>
    <numFmt numFmtId="189" formatCode="#,#00"/>
    <numFmt numFmtId="190" formatCode="#,##0.000;\-#,##0.000"/>
    <numFmt numFmtId="191" formatCode="\$#,##0.00\ ;\(\$#,##0.00\)"/>
    <numFmt numFmtId="192" formatCode="\$#,###,,"/>
    <numFmt numFmtId="193" formatCode="_-[$$-409]* #,##0_ ;_-[$$-409]* \-#,##0\ ;_-[$$-409]* &quot;-&quot;??_ ;_-@_ "/>
    <numFmt numFmtId="194" formatCode="0.000"/>
    <numFmt numFmtId="195" formatCode="_-[$$-409]* #,##0.00_ ;_-[$$-409]* \-#,##0.00\ ;_-[$$-409]* &quot;-&quot;??_ ;_-@_ "/>
    <numFmt numFmtId="196" formatCode="0.0000%"/>
    <numFmt numFmtId="197" formatCode="_-&quot;$&quot;\ * #,##0_-;\-&quot;$&quot;\ * #,##0_-;_-&quot;$&quot;\ * &quot;-&quot;??_-;_-@"/>
    <numFmt numFmtId="198" formatCode="_-* #,##0.00_-;\-* #,##0.00_-;_-* &quot;-&quot;_-;_-@"/>
  </numFmts>
  <fonts count="132">
    <font>
      <sz val="11"/>
      <color theme="1"/>
      <name val="Calibri"/>
      <family val="2"/>
      <scheme val="minor"/>
    </font>
    <font>
      <sz val="11"/>
      <color theme="1"/>
      <name val="Calibri"/>
      <family val="2"/>
      <scheme val="minor"/>
    </font>
    <font>
      <u/>
      <sz val="11"/>
      <color theme="10"/>
      <name val="Calibri"/>
      <family val="2"/>
      <scheme val="minor"/>
    </font>
    <font>
      <sz val="12"/>
      <name val="Arial"/>
      <family val="2"/>
    </font>
    <font>
      <sz val="10"/>
      <name val="Arial"/>
      <family val="2"/>
    </font>
    <font>
      <b/>
      <sz val="12"/>
      <name val="Arial"/>
      <family val="2"/>
    </font>
    <font>
      <sz val="12"/>
      <color theme="1"/>
      <name val="Arial Narrow"/>
      <family val="2"/>
    </font>
    <font>
      <b/>
      <i/>
      <sz val="12"/>
      <name val="Arial"/>
      <family val="2"/>
    </font>
    <font>
      <u/>
      <sz val="12"/>
      <name val="Arial"/>
      <family val="2"/>
    </font>
    <font>
      <i/>
      <sz val="12"/>
      <name val="Arial"/>
      <family val="2"/>
    </font>
    <font>
      <i/>
      <sz val="12"/>
      <color theme="1"/>
      <name val="Arial Narrow"/>
      <family val="2"/>
    </font>
    <font>
      <b/>
      <sz val="12"/>
      <name val="Arial Narrow"/>
      <family val="2"/>
    </font>
    <font>
      <sz val="12"/>
      <color theme="4"/>
      <name val="Arial Narrow"/>
      <family val="2"/>
    </font>
    <font>
      <sz val="12"/>
      <name val="Arial Narrow"/>
      <family val="2"/>
    </font>
    <font>
      <b/>
      <sz val="12"/>
      <color theme="0"/>
      <name val="Arial"/>
      <family val="2"/>
    </font>
    <font>
      <sz val="11"/>
      <name val="Arial"/>
      <family val="2"/>
    </font>
    <font>
      <u/>
      <sz val="10"/>
      <color indexed="12"/>
      <name val="Arial"/>
      <family val="2"/>
    </font>
    <font>
      <sz val="11"/>
      <color rgb="FF000000"/>
      <name val="Calibri"/>
      <family val="2"/>
    </font>
    <font>
      <sz val="11"/>
      <name val="Calibri"/>
      <family val="2"/>
    </font>
    <font>
      <i/>
      <sz val="12"/>
      <name val="Arial Narrow"/>
      <family val="2"/>
    </font>
    <font>
      <b/>
      <i/>
      <sz val="12"/>
      <name val="Arial Narrow"/>
      <family val="2"/>
    </font>
    <font>
      <b/>
      <sz val="12"/>
      <color theme="1"/>
      <name val="Arial Narrow"/>
      <family val="2"/>
    </font>
    <font>
      <u/>
      <sz val="12"/>
      <name val="Arial Narrow"/>
      <family val="2"/>
    </font>
    <font>
      <b/>
      <sz val="12"/>
      <color theme="0"/>
      <name val="Arial Narrow"/>
      <family val="2"/>
    </font>
    <font>
      <b/>
      <sz val="12"/>
      <color rgb="FFFF0000"/>
      <name val="Arial"/>
      <family val="2"/>
    </font>
    <font>
      <sz val="12"/>
      <color rgb="FFFF0000"/>
      <name val="Arial Narrow"/>
      <family val="2"/>
    </font>
    <font>
      <i/>
      <sz val="11"/>
      <color rgb="FF7F7F7F"/>
      <name val="Calibri"/>
      <family val="2"/>
      <scheme val="minor"/>
    </font>
    <font>
      <sz val="11"/>
      <color theme="1"/>
      <name val="Arial Narrow"/>
      <family val="2"/>
    </font>
    <font>
      <b/>
      <sz val="11"/>
      <name val="Arial Narrow"/>
      <family val="2"/>
    </font>
    <font>
      <sz val="11"/>
      <name val="Arial Narrow"/>
      <family val="2"/>
    </font>
    <font>
      <sz val="11"/>
      <name val="Calibri"/>
      <family val="2"/>
      <scheme val="minor"/>
    </font>
    <font>
      <sz val="1"/>
      <color indexed="8"/>
      <name val="Courier"/>
      <family val="3"/>
    </font>
    <font>
      <sz val="11"/>
      <color theme="1"/>
      <name val="Arial"/>
      <family val="2"/>
    </font>
    <font>
      <u/>
      <sz val="11"/>
      <name val="Arial"/>
      <family val="2"/>
    </font>
    <font>
      <sz val="11"/>
      <color rgb="FFFF0000"/>
      <name val="Arial"/>
      <family val="2"/>
    </font>
    <font>
      <u/>
      <sz val="11"/>
      <color theme="10"/>
      <name val="Arial"/>
      <family val="2"/>
    </font>
    <font>
      <b/>
      <sz val="11"/>
      <color theme="0"/>
      <name val="Arial"/>
      <family val="2"/>
    </font>
    <font>
      <b/>
      <sz val="11"/>
      <name val="Arial"/>
      <family val="2"/>
    </font>
    <font>
      <b/>
      <i/>
      <sz val="11"/>
      <name val="Arial"/>
      <family val="2"/>
    </font>
    <font>
      <b/>
      <i/>
      <sz val="11"/>
      <color theme="1"/>
      <name val="Arial"/>
      <family val="2"/>
    </font>
    <font>
      <b/>
      <sz val="11"/>
      <color theme="1"/>
      <name val="Arial"/>
      <family val="2"/>
    </font>
    <font>
      <i/>
      <sz val="11"/>
      <name val="Arial"/>
      <family val="2"/>
    </font>
    <font>
      <b/>
      <i/>
      <sz val="11"/>
      <color theme="1"/>
      <name val="Arial Narrow"/>
      <family val="2"/>
    </font>
    <font>
      <b/>
      <i/>
      <sz val="11"/>
      <name val="Arial Narrow"/>
      <family val="2"/>
    </font>
    <font>
      <b/>
      <sz val="11"/>
      <color rgb="FFFF0000"/>
      <name val="Arial"/>
      <family val="2"/>
    </font>
    <font>
      <b/>
      <sz val="11"/>
      <color theme="1"/>
      <name val="Arial Narrow"/>
      <family val="2"/>
    </font>
    <font>
      <i/>
      <sz val="11"/>
      <color theme="1"/>
      <name val="Arial Narrow"/>
      <family val="2"/>
    </font>
    <font>
      <sz val="11"/>
      <color rgb="FFFF0000"/>
      <name val="Arial Narrow"/>
      <family val="2"/>
    </font>
    <font>
      <b/>
      <sz val="10"/>
      <color theme="0"/>
      <name val="Arial"/>
      <family val="2"/>
    </font>
    <font>
      <b/>
      <sz val="10"/>
      <name val="Arial"/>
      <family val="2"/>
    </font>
    <font>
      <b/>
      <i/>
      <sz val="10"/>
      <name val="Arial"/>
      <family val="2"/>
    </font>
    <font>
      <u/>
      <sz val="10"/>
      <name val="Arial"/>
      <family val="2"/>
    </font>
    <font>
      <i/>
      <sz val="10"/>
      <name val="Arial"/>
      <family val="2"/>
    </font>
    <font>
      <sz val="10"/>
      <color theme="1"/>
      <name val="Calibri"/>
      <family val="2"/>
      <scheme val="minor"/>
    </font>
    <font>
      <u/>
      <sz val="11"/>
      <color indexed="12"/>
      <name val="Arial"/>
      <family val="2"/>
    </font>
    <font>
      <b/>
      <sz val="12"/>
      <color theme="1"/>
      <name val="Arial"/>
      <family val="2"/>
    </font>
    <font>
      <sz val="11"/>
      <color rgb="FF000000"/>
      <name val="Calibri"/>
      <family val="2"/>
      <charset val="1"/>
    </font>
    <font>
      <sz val="12"/>
      <color rgb="FF000000"/>
      <name val="Arial"/>
      <family val="2"/>
    </font>
    <font>
      <sz val="12"/>
      <color theme="1"/>
      <name val="Arial"/>
      <family val="2"/>
    </font>
    <font>
      <sz val="12"/>
      <color theme="4"/>
      <name val="Arial"/>
      <family val="2"/>
    </font>
    <font>
      <i/>
      <sz val="12"/>
      <color theme="1"/>
      <name val="Arial"/>
      <family val="2"/>
    </font>
    <font>
      <sz val="12"/>
      <color theme="5"/>
      <name val="Arial"/>
      <family val="2"/>
    </font>
    <font>
      <sz val="12"/>
      <color rgb="FF00B050"/>
      <name val="Arial Narrow"/>
      <family val="2"/>
    </font>
    <font>
      <b/>
      <sz val="9"/>
      <color indexed="81"/>
      <name val="Tahoma"/>
      <family val="2"/>
    </font>
    <font>
      <sz val="12"/>
      <color rgb="FFFF0000"/>
      <name val="Arial"/>
      <family val="2"/>
    </font>
    <font>
      <b/>
      <sz val="12"/>
      <color rgb="FFFFFFFF"/>
      <name val="Arial"/>
      <family val="2"/>
    </font>
    <font>
      <sz val="12"/>
      <color rgb="FF000000"/>
      <name val="Arial Narrow"/>
      <family val="2"/>
      <charset val="1"/>
    </font>
    <font>
      <b/>
      <sz val="12"/>
      <color rgb="FF000000"/>
      <name val="Arial"/>
      <family val="2"/>
    </font>
    <font>
      <u/>
      <sz val="10"/>
      <color rgb="FF0000FF"/>
      <name val="Arial"/>
      <family val="2"/>
      <charset val="1"/>
    </font>
    <font>
      <i/>
      <sz val="12"/>
      <color rgb="FF000000"/>
      <name val="Arial"/>
      <family val="2"/>
    </font>
    <font>
      <i/>
      <sz val="12"/>
      <color rgb="FF000000"/>
      <name val="Arial Narrow"/>
      <family val="2"/>
      <charset val="1"/>
    </font>
    <font>
      <sz val="12"/>
      <color theme="5"/>
      <name val="Arial Narrow"/>
      <family val="2"/>
    </font>
    <font>
      <sz val="12"/>
      <name val="Arial "/>
    </font>
    <font>
      <b/>
      <sz val="12"/>
      <color theme="0"/>
      <name val="Arial "/>
    </font>
    <font>
      <b/>
      <sz val="12"/>
      <name val="Arial "/>
    </font>
    <font>
      <b/>
      <i/>
      <sz val="12"/>
      <name val="Arial "/>
    </font>
    <font>
      <sz val="12"/>
      <color theme="1"/>
      <name val="Arial "/>
    </font>
    <font>
      <u/>
      <sz val="12"/>
      <name val="Arial "/>
    </font>
    <font>
      <i/>
      <sz val="12"/>
      <name val="Arial "/>
    </font>
    <font>
      <sz val="12"/>
      <color rgb="FF000000"/>
      <name val="Arial Narrow"/>
      <family val="2"/>
    </font>
    <font>
      <b/>
      <sz val="12"/>
      <color rgb="FFFFFFFF"/>
      <name val="Arial Narrow"/>
      <family val="2"/>
    </font>
    <font>
      <b/>
      <sz val="12"/>
      <color rgb="FF000000"/>
      <name val="Arial Narrow"/>
      <family val="2"/>
    </font>
    <font>
      <sz val="12"/>
      <color rgb="FF4472C4"/>
      <name val="Arial Narrow"/>
      <family val="2"/>
    </font>
    <font>
      <sz val="11"/>
      <color theme="1"/>
      <name val="Calibri"/>
      <family val="2"/>
    </font>
    <font>
      <u/>
      <sz val="11"/>
      <color theme="10"/>
      <name val="Calibri"/>
      <family val="2"/>
    </font>
    <font>
      <i/>
      <sz val="12"/>
      <color rgb="FF000000"/>
      <name val="Arial Narrow"/>
      <family val="2"/>
    </font>
    <font>
      <sz val="12"/>
      <color rgb="FFED7D31"/>
      <name val="Arial Narrow"/>
      <family val="2"/>
    </font>
    <font>
      <sz val="11"/>
      <color theme="5"/>
      <name val="Arial"/>
      <family val="2"/>
    </font>
    <font>
      <sz val="11"/>
      <color theme="4"/>
      <name val="Arial"/>
      <family val="2"/>
    </font>
    <font>
      <sz val="11"/>
      <color rgb="FF000000"/>
      <name val="Arial"/>
      <family val="2"/>
    </font>
    <font>
      <b/>
      <sz val="11"/>
      <name val="Calibri"/>
      <family val="2"/>
    </font>
    <font>
      <b/>
      <i/>
      <sz val="14"/>
      <name val="Arial Narrow"/>
      <family val="2"/>
    </font>
    <font>
      <sz val="12"/>
      <color rgb="FF5B9BD5"/>
      <name val="Arial"/>
      <family val="2"/>
    </font>
    <font>
      <sz val="12"/>
      <color rgb="FFED7D31"/>
      <name val="Arial"/>
      <family val="2"/>
    </font>
    <font>
      <u/>
      <sz val="12"/>
      <color indexed="12"/>
      <name val="Arial"/>
      <family val="2"/>
    </font>
    <font>
      <sz val="11"/>
      <color theme="1"/>
      <name val="Book Antiqua"/>
      <family val="1"/>
    </font>
    <font>
      <sz val="12"/>
      <color rgb="FF5B9BD5"/>
      <name val="Arial Narrow"/>
      <family val="2"/>
    </font>
    <font>
      <sz val="10"/>
      <color theme="1"/>
      <name val="Arial"/>
      <family val="2"/>
    </font>
    <font>
      <sz val="10"/>
      <color theme="4"/>
      <name val="Arial"/>
      <family val="2"/>
    </font>
    <font>
      <sz val="11"/>
      <color rgb="FF5B9BD5"/>
      <name val="Arial"/>
      <family val="2"/>
    </font>
    <font>
      <sz val="10"/>
      <color theme="1"/>
      <name val="Arial Narrow"/>
      <family val="2"/>
    </font>
    <font>
      <i/>
      <sz val="10"/>
      <color theme="1"/>
      <name val="Arial Narrow"/>
      <family val="2"/>
    </font>
    <font>
      <sz val="10"/>
      <name val="Arial Narrow"/>
      <family val="2"/>
    </font>
    <font>
      <u/>
      <sz val="10"/>
      <color indexed="12"/>
      <name val="Arial Narrow"/>
      <family val="2"/>
    </font>
    <font>
      <sz val="9"/>
      <name val="Arial Narrow"/>
      <family val="2"/>
    </font>
    <font>
      <u/>
      <sz val="12"/>
      <color theme="10"/>
      <name val="Arial"/>
      <family val="2"/>
    </font>
    <font>
      <sz val="11"/>
      <color rgb="FFFF0000"/>
      <name val="Calibri"/>
      <family val="2"/>
      <scheme val="minor"/>
    </font>
    <font>
      <u/>
      <sz val="12"/>
      <color theme="1"/>
      <name val="Arial"/>
      <family val="2"/>
    </font>
    <font>
      <b/>
      <i/>
      <sz val="12"/>
      <color theme="1"/>
      <name val="Arial"/>
      <family val="2"/>
    </font>
    <font>
      <u/>
      <sz val="11"/>
      <name val="Calibri"/>
      <family val="2"/>
      <scheme val="minor"/>
    </font>
    <font>
      <u/>
      <sz val="11"/>
      <color indexed="12"/>
      <name val="Calibri"/>
      <family val="2"/>
      <scheme val="minor"/>
    </font>
    <font>
      <u/>
      <sz val="11"/>
      <color theme="1"/>
      <name val="Calibri"/>
      <family val="2"/>
      <scheme val="minor"/>
    </font>
    <font>
      <sz val="11"/>
      <color rgb="FF000000"/>
      <name val="Arial Narrow"/>
      <family val="2"/>
    </font>
    <font>
      <u/>
      <sz val="12"/>
      <color theme="10"/>
      <name val="Arial Narrow"/>
      <family val="2"/>
    </font>
    <font>
      <u/>
      <sz val="12"/>
      <color indexed="12"/>
      <name val="Arial Narrow"/>
      <family val="2"/>
    </font>
    <font>
      <b/>
      <sz val="1"/>
      <color indexed="8"/>
      <name val="Courier"/>
      <family val="3"/>
    </font>
    <font>
      <sz val="8"/>
      <name val="Arial"/>
      <family val="2"/>
    </font>
    <font>
      <sz val="12"/>
      <color theme="1"/>
      <name val="Calibri"/>
      <family val="2"/>
      <scheme val="minor"/>
    </font>
    <font>
      <sz val="11"/>
      <color indexed="8"/>
      <name val="Calibri"/>
      <family val="2"/>
    </font>
    <font>
      <sz val="12"/>
      <name val="Arial MT"/>
    </font>
    <font>
      <sz val="12"/>
      <color indexed="24"/>
      <name val="Modern"/>
      <family val="3"/>
      <charset val="255"/>
    </font>
    <font>
      <b/>
      <sz val="18"/>
      <color indexed="24"/>
      <name val="Modern"/>
      <family val="3"/>
      <charset val="255"/>
    </font>
    <font>
      <b/>
      <sz val="12"/>
      <color indexed="24"/>
      <name val="Modern"/>
      <family val="3"/>
      <charset val="255"/>
    </font>
    <font>
      <sz val="9"/>
      <color indexed="81"/>
      <name val="Tahoma"/>
      <family val="2"/>
    </font>
    <font>
      <b/>
      <sz val="11"/>
      <name val="Calibri"/>
      <family val="2"/>
      <scheme val="minor"/>
    </font>
    <font>
      <u/>
      <sz val="11"/>
      <color rgb="FFFF0000"/>
      <name val="Calibri"/>
      <family val="2"/>
      <scheme val="minor"/>
    </font>
    <font>
      <u/>
      <sz val="12"/>
      <color rgb="FFFF0000"/>
      <name val="Arial"/>
      <family val="2"/>
    </font>
    <font>
      <b/>
      <sz val="10"/>
      <color rgb="FF000000"/>
      <name val="Arial"/>
      <family val="2"/>
    </font>
    <font>
      <sz val="10"/>
      <color rgb="FF000000"/>
      <name val="Arial"/>
      <family val="2"/>
    </font>
    <font>
      <u/>
      <sz val="10"/>
      <color rgb="FF0000FF"/>
      <name val="Arial"/>
      <family val="2"/>
    </font>
    <font>
      <b/>
      <sz val="12"/>
      <color rgb="FFFF0000"/>
      <name val="Arial Narrow"/>
      <family val="2"/>
    </font>
    <font>
      <sz val="11"/>
      <color rgb="FFFF0000"/>
      <name val="Calibri"/>
      <family val="2"/>
    </font>
  </fonts>
  <fills count="32">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9BC2E6"/>
        <bgColor rgb="FF000000"/>
      </patternFill>
    </fill>
    <fill>
      <patternFill patternType="solid">
        <fgColor rgb="FFFFFFFF"/>
        <bgColor rgb="FF000000"/>
      </patternFill>
    </fill>
    <fill>
      <patternFill patternType="solid">
        <fgColor rgb="FFFFFFFF"/>
        <bgColor rgb="FFFFFFFF"/>
      </patternFill>
    </fill>
    <fill>
      <patternFill patternType="solid">
        <fgColor theme="0"/>
        <bgColor rgb="FF000000"/>
      </patternFill>
    </fill>
    <fill>
      <patternFill patternType="solid">
        <fgColor rgb="FF0070C0"/>
        <bgColor indexed="64"/>
      </patternFill>
    </fill>
    <fill>
      <patternFill patternType="solid">
        <fgColor theme="4" tint="-0.249977111117893"/>
        <bgColor indexed="64"/>
      </patternFill>
    </fill>
    <fill>
      <patternFill patternType="solid">
        <fgColor rgb="FFFFFFFF"/>
        <bgColor rgb="FFFFFFCC"/>
      </patternFill>
    </fill>
    <fill>
      <patternFill patternType="solid">
        <fgColor rgb="FF9DC3E6"/>
        <bgColor rgb="FF93AFEF"/>
      </patternFill>
    </fill>
    <fill>
      <patternFill patternType="solid">
        <fgColor theme="0"/>
        <bgColor rgb="FF93AFEF"/>
      </patternFill>
    </fill>
    <fill>
      <patternFill patternType="solid">
        <fgColor theme="0"/>
        <bgColor rgb="FFFFFFCC"/>
      </patternFill>
    </fill>
    <fill>
      <patternFill patternType="solid">
        <fgColor rgb="FF8EAADB"/>
        <bgColor rgb="FF8EAADB"/>
      </patternFill>
    </fill>
    <fill>
      <patternFill patternType="solid">
        <fgColor theme="0"/>
        <bgColor rgb="FFFFFFFF"/>
      </patternFill>
    </fill>
    <fill>
      <patternFill patternType="solid">
        <fgColor theme="0"/>
        <bgColor rgb="FF8EAADB"/>
      </patternFill>
    </fill>
    <fill>
      <patternFill patternType="solid">
        <fgColor theme="4" tint="0.39997558519241921"/>
        <bgColor rgb="FF000000"/>
      </patternFill>
    </fill>
    <fill>
      <patternFill patternType="solid">
        <fgColor rgb="FFFFFF00"/>
        <bgColor indexed="64"/>
      </patternFill>
    </fill>
    <fill>
      <patternFill patternType="solid">
        <fgColor rgb="FFFF0000"/>
        <bgColor indexed="64"/>
      </patternFill>
    </fill>
    <fill>
      <patternFill patternType="solid">
        <fgColor rgb="FFFF0000"/>
        <bgColor rgb="FFCCFFCC"/>
      </patternFill>
    </fill>
    <fill>
      <patternFill patternType="solid">
        <fgColor rgb="FFFFFF00"/>
        <bgColor rgb="FF000000"/>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FF00"/>
        <bgColor rgb="FFFFFFCC"/>
      </patternFill>
    </fill>
    <fill>
      <patternFill patternType="solid">
        <fgColor theme="9" tint="0.39997558519241921"/>
        <bgColor indexed="64"/>
      </patternFill>
    </fill>
    <fill>
      <patternFill patternType="solid">
        <fgColor rgb="FFFFC000"/>
        <bgColor indexed="64"/>
      </patternFill>
    </fill>
    <fill>
      <patternFill patternType="solid">
        <fgColor rgb="FFFFCCFF"/>
        <bgColor indexed="64"/>
      </patternFill>
    </fill>
    <fill>
      <patternFill patternType="solid">
        <fgColor theme="0"/>
        <bgColor theme="0"/>
      </patternFill>
    </fill>
    <fill>
      <patternFill patternType="solid">
        <fgColor rgb="FF9DC3E6"/>
        <bgColor rgb="FF9DC3E6"/>
      </patternFill>
    </fill>
    <fill>
      <patternFill patternType="solid">
        <fgColor theme="9" tint="0.59999389629810485"/>
        <bgColor indexed="64"/>
      </patternFill>
    </fill>
    <fill>
      <patternFill patternType="solid">
        <fgColor theme="9" tint="0.59999389629810485"/>
        <bgColor rgb="FFFFFFFF"/>
      </patternFill>
    </fill>
  </fills>
  <borders count="140">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medium">
        <color indexed="64"/>
      </right>
      <top/>
      <bottom/>
      <diagonal/>
    </border>
    <border>
      <left style="medium">
        <color indexed="64"/>
      </left>
      <right/>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style="medium">
        <color rgb="FF000000"/>
      </right>
      <top style="thin">
        <color auto="1"/>
      </top>
      <bottom style="thin">
        <color auto="1"/>
      </bottom>
      <diagonal/>
    </border>
    <border>
      <left style="medium">
        <color indexed="64"/>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style="thin">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top/>
      <bottom style="thin">
        <color rgb="FF000000"/>
      </bottom>
      <diagonal/>
    </border>
    <border>
      <left/>
      <right style="medium">
        <color rgb="FF000000"/>
      </right>
      <top/>
      <bottom/>
      <diagonal/>
    </border>
    <border>
      <left style="medium">
        <color rgb="FF000000"/>
      </left>
      <right/>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right style="medium">
        <color rgb="FF000000"/>
      </right>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top style="double">
        <color auto="1"/>
      </top>
      <bottom/>
      <diagonal/>
    </border>
    <border>
      <left/>
      <right/>
      <top style="thin">
        <color auto="1"/>
      </top>
      <bottom style="double">
        <color auto="1"/>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medium">
        <color indexed="64"/>
      </right>
      <top style="medium">
        <color rgb="FF000000"/>
      </top>
      <bottom/>
      <diagonal/>
    </border>
    <border>
      <left style="medium">
        <color indexed="64"/>
      </left>
      <right/>
      <top style="medium">
        <color rgb="FF000000"/>
      </top>
      <bottom/>
      <diagonal/>
    </border>
    <border>
      <left style="medium">
        <color rgb="FF000000"/>
      </left>
      <right style="medium">
        <color indexed="64"/>
      </right>
      <top style="thin">
        <color indexed="64"/>
      </top>
      <bottom/>
      <diagonal/>
    </border>
    <border>
      <left style="medium">
        <color rgb="FF000000"/>
      </left>
      <right style="medium">
        <color indexed="64"/>
      </right>
      <top/>
      <bottom/>
      <diagonal/>
    </border>
    <border>
      <left style="medium">
        <color rgb="FF000000"/>
      </left>
      <right style="medium">
        <color indexed="64"/>
      </right>
      <top/>
      <bottom style="thin">
        <color indexed="64"/>
      </bottom>
      <diagonal/>
    </border>
    <border>
      <left/>
      <right style="medium">
        <color rgb="FF000000"/>
      </right>
      <top style="thin">
        <color indexed="64"/>
      </top>
      <bottom/>
      <diagonal/>
    </border>
    <border>
      <left style="thin">
        <color indexed="64"/>
      </left>
      <right style="medium">
        <color rgb="FF000000"/>
      </right>
      <top/>
      <bottom/>
      <diagonal/>
    </border>
    <border>
      <left/>
      <right style="medium">
        <color rgb="FF000000"/>
      </right>
      <top/>
      <bottom style="thin">
        <color indexed="64"/>
      </bottom>
      <diagonal/>
    </border>
    <border>
      <left style="medium">
        <color indexed="64"/>
      </left>
      <right style="medium">
        <color indexed="64"/>
      </right>
      <top style="thin">
        <color rgb="FF000000"/>
      </top>
      <bottom/>
      <diagonal/>
    </border>
    <border>
      <left style="thin">
        <color indexed="64"/>
      </left>
      <right style="medium">
        <color rgb="FF000000"/>
      </right>
      <top style="thin">
        <color indexed="64"/>
      </top>
      <bottom style="thin">
        <color indexed="64"/>
      </bottom>
      <diagonal/>
    </border>
    <border>
      <left style="medium">
        <color rgb="FF000000"/>
      </left>
      <right style="medium">
        <color indexed="64"/>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s>
  <cellStyleXfs count="181">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1" fillId="0" borderId="0"/>
    <xf numFmtId="0" fontId="4" fillId="0" borderId="0"/>
    <xf numFmtId="165" fontId="4" fillId="0" borderId="0" applyFont="0" applyFill="0" applyBorder="0" applyAlignment="0" applyProtection="0"/>
    <xf numFmtId="0" fontId="4" fillId="0" borderId="0"/>
    <xf numFmtId="0" fontId="4" fillId="0" borderId="0"/>
    <xf numFmtId="0" fontId="16" fillId="0" borderId="0" applyNumberFormat="0" applyFill="0" applyBorder="0" applyAlignment="0" applyProtection="0">
      <alignment vertical="top"/>
      <protection locked="0"/>
    </xf>
    <xf numFmtId="0" fontId="17" fillId="0" borderId="0"/>
    <xf numFmtId="41" fontId="1" fillId="0" borderId="0" applyFont="0" applyFill="0" applyBorder="0" applyAlignment="0" applyProtection="0"/>
    <xf numFmtId="42" fontId="1" fillId="0" borderId="0" applyFont="0" applyFill="0" applyBorder="0" applyAlignment="0" applyProtection="0"/>
    <xf numFmtId="0" fontId="26" fillId="0" borderId="0" applyNumberFormat="0" applyFill="0" applyBorder="0" applyAlignment="0" applyProtection="0"/>
    <xf numFmtId="0" fontId="16" fillId="0" borderId="0" applyNumberFormat="0" applyFill="0" applyBorder="0" applyAlignment="0" applyProtection="0">
      <alignment vertical="top"/>
      <protection locked="0"/>
    </xf>
    <xf numFmtId="172" fontId="31" fillId="0" borderId="0">
      <protection locked="0"/>
    </xf>
    <xf numFmtId="175" fontId="1" fillId="0" borderId="0" applyFont="0" applyFill="0" applyBorder="0" applyAlignment="0" applyProtection="0"/>
    <xf numFmtId="9" fontId="1" fillId="0" borderId="0" applyFont="0" applyFill="0" applyBorder="0" applyAlignment="0" applyProtection="0"/>
    <xf numFmtId="0" fontId="56" fillId="0" borderId="0"/>
    <xf numFmtId="0" fontId="68" fillId="0" borderId="0" applyBorder="0" applyProtection="0"/>
    <xf numFmtId="0" fontId="17" fillId="0" borderId="0"/>
    <xf numFmtId="0" fontId="84" fillId="0" borderId="0" applyNumberFormat="0" applyFill="0" applyBorder="0" applyAlignment="0" applyProtection="0"/>
    <xf numFmtId="43" fontId="1" fillId="0" borderId="0" applyFont="0" applyFill="0" applyBorder="0" applyAlignment="0" applyProtection="0"/>
    <xf numFmtId="0" fontId="4"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4" fillId="0" borderId="0"/>
    <xf numFmtId="165" fontId="4" fillId="0" borderId="0" applyFont="0" applyFill="0" applyBorder="0" applyAlignment="0" applyProtection="0"/>
    <xf numFmtId="0" fontId="115" fillId="0" borderId="0">
      <protection locked="0"/>
    </xf>
    <xf numFmtId="0" fontId="115" fillId="0" borderId="0">
      <protection locked="0"/>
    </xf>
    <xf numFmtId="43" fontId="1" fillId="0" borderId="0" applyFont="0" applyFill="0" applyBorder="0" applyAlignment="0" applyProtection="0"/>
    <xf numFmtId="182" fontId="116" fillId="0" borderId="0" applyFont="0" applyFill="0" applyBorder="0" applyAlignment="0" applyProtection="0"/>
    <xf numFmtId="43" fontId="1" fillId="0" borderId="0" applyFont="0" applyFill="0" applyBorder="0" applyAlignment="0" applyProtection="0"/>
    <xf numFmtId="183" fontId="31" fillId="0" borderId="0">
      <protection locked="0"/>
    </xf>
    <xf numFmtId="183" fontId="31" fillId="0" borderId="0">
      <protection locked="0"/>
    </xf>
    <xf numFmtId="0" fontId="4" fillId="0" borderId="0">
      <protection locked="0"/>
    </xf>
    <xf numFmtId="184" fontId="31" fillId="0" borderId="0">
      <protection locked="0"/>
    </xf>
    <xf numFmtId="185" fontId="31" fillId="0" borderId="0">
      <protection locked="0"/>
    </xf>
    <xf numFmtId="186" fontId="116" fillId="0" borderId="0" applyFont="0" applyFill="0" applyBorder="0" applyAlignment="0" applyProtection="0"/>
    <xf numFmtId="0" fontId="4" fillId="0" borderId="0">
      <protection locked="0"/>
    </xf>
    <xf numFmtId="187" fontId="31" fillId="0" borderId="0">
      <protection locked="0"/>
    </xf>
    <xf numFmtId="0" fontId="31" fillId="0" borderId="0">
      <protection locked="0"/>
    </xf>
    <xf numFmtId="188" fontId="4" fillId="0" borderId="0" applyFont="0" applyFill="0" applyBorder="0" applyAlignment="0" applyProtection="0"/>
    <xf numFmtId="0" fontId="31" fillId="0" borderId="0">
      <protection locked="0"/>
    </xf>
    <xf numFmtId="189" fontId="31" fillId="0" borderId="0">
      <protection locked="0"/>
    </xf>
    <xf numFmtId="189" fontId="31" fillId="0" borderId="0">
      <protection locked="0"/>
    </xf>
    <xf numFmtId="0" fontId="31" fillId="0" borderId="0">
      <protection locked="0"/>
    </xf>
    <xf numFmtId="0" fontId="115" fillId="0" borderId="0">
      <protection locked="0"/>
    </xf>
    <xf numFmtId="0" fontId="115" fillId="0" borderId="0">
      <protection locked="0"/>
    </xf>
    <xf numFmtId="0" fontId="115" fillId="0" borderId="0">
      <protection locked="0"/>
    </xf>
    <xf numFmtId="0" fontId="16" fillId="0" borderId="0">
      <protection locked="0"/>
    </xf>
    <xf numFmtId="0" fontId="35" fillId="0" borderId="0" applyNumberFormat="0" applyFill="0" applyBorder="0" applyAlignment="0" applyProtection="0"/>
    <xf numFmtId="0" fontId="2" fillId="0" borderId="0" applyNumberFormat="0" applyFill="0" applyBorder="0" applyAlignment="0" applyProtection="0"/>
    <xf numFmtId="0" fontId="84" fillId="0" borderId="0" applyNumberFormat="0" applyFill="0" applyBorder="0" applyAlignment="0" applyProtection="0">
      <alignmen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5" fontId="4" fillId="0" borderId="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5" fontId="31" fillId="0" borderId="0">
      <protection locked="0"/>
    </xf>
    <xf numFmtId="190" fontId="4" fillId="0" borderId="0">
      <protection locked="0"/>
    </xf>
    <xf numFmtId="0" fontId="1" fillId="0" borderId="0"/>
    <xf numFmtId="0" fontId="1" fillId="0" borderId="0"/>
    <xf numFmtId="0" fontId="1" fillId="0" borderId="0"/>
    <xf numFmtId="0" fontId="17" fillId="0" borderId="0">
      <protection locked="0"/>
    </xf>
    <xf numFmtId="0" fontId="17" fillId="0" borderId="0"/>
    <xf numFmtId="0" fontId="4" fillId="0" borderId="0">
      <protection locked="0"/>
    </xf>
    <xf numFmtId="0" fontId="4" fillId="0" borderId="0"/>
    <xf numFmtId="0" fontId="4" fillId="0" borderId="0">
      <protection locked="0"/>
    </xf>
    <xf numFmtId="0" fontId="32" fillId="0" borderId="0"/>
    <xf numFmtId="0" fontId="32" fillId="0" borderId="0"/>
    <xf numFmtId="0" fontId="17" fillId="0" borderId="0"/>
    <xf numFmtId="0" fontId="117" fillId="0" borderId="0"/>
    <xf numFmtId="0" fontId="118" fillId="0" borderId="0" applyNumberFormat="0" applyFill="0" applyBorder="0" applyProtection="0"/>
    <xf numFmtId="0" fontId="4" fillId="0" borderId="0">
      <protection locked="0"/>
    </xf>
    <xf numFmtId="0" fontId="58" fillId="0" borderId="0"/>
    <xf numFmtId="0" fontId="57" fillId="0" borderId="0">
      <protection locked="0"/>
    </xf>
    <xf numFmtId="0" fontId="18" fillId="0" borderId="0">
      <alignment vertical="center"/>
    </xf>
    <xf numFmtId="172" fontId="31" fillId="0" borderId="0">
      <protection locked="0"/>
    </xf>
    <xf numFmtId="9" fontId="4" fillId="0" borderId="0" applyFont="0" applyFill="0" applyBorder="0" applyAlignment="0" applyProtection="0"/>
    <xf numFmtId="9" fontId="17" fillId="0" borderId="0">
      <protection locked="0"/>
    </xf>
    <xf numFmtId="183" fontId="31" fillId="0" borderId="0">
      <protection locked="0"/>
    </xf>
    <xf numFmtId="5" fontId="119" fillId="0" borderId="0">
      <protection locked="0"/>
    </xf>
    <xf numFmtId="5" fontId="119" fillId="0" borderId="0">
      <protection locked="0"/>
    </xf>
    <xf numFmtId="5" fontId="119" fillId="0" borderId="0">
      <protection locked="0"/>
    </xf>
    <xf numFmtId="39" fontId="116" fillId="0" borderId="41" applyFill="0">
      <alignment horizontal="left"/>
    </xf>
    <xf numFmtId="39" fontId="116" fillId="0" borderId="41" applyFill="0">
      <alignment horizontal="left"/>
    </xf>
    <xf numFmtId="39" fontId="116" fillId="0" borderId="41" applyFill="0">
      <alignment horizontal="left"/>
    </xf>
    <xf numFmtId="39" fontId="116" fillId="0" borderId="41" applyFill="0">
      <alignment horizontal="left"/>
    </xf>
    <xf numFmtId="39" fontId="116" fillId="0" borderId="41" applyFill="0">
      <alignment horizontal="left"/>
    </xf>
    <xf numFmtId="39" fontId="116" fillId="0" borderId="41" applyFill="0">
      <alignment horizontal="left"/>
    </xf>
    <xf numFmtId="39" fontId="116" fillId="0" borderId="41" applyFill="0">
      <alignment horizontal="left"/>
    </xf>
    <xf numFmtId="0" fontId="4" fillId="0" borderId="0" applyNumberFormat="0"/>
    <xf numFmtId="0" fontId="31" fillId="0" borderId="109">
      <protection locked="0"/>
    </xf>
    <xf numFmtId="0" fontId="120" fillId="0" borderId="0" applyProtection="0"/>
    <xf numFmtId="191" fontId="120" fillId="0" borderId="0" applyProtection="0"/>
    <xf numFmtId="0" fontId="121" fillId="0" borderId="0" applyProtection="0"/>
    <xf numFmtId="0" fontId="122" fillId="0" borderId="0" applyProtection="0"/>
    <xf numFmtId="0" fontId="120" fillId="0" borderId="110" applyProtection="0"/>
    <xf numFmtId="0" fontId="120" fillId="0" borderId="110" applyProtection="0"/>
    <xf numFmtId="0" fontId="120" fillId="0" borderId="110" applyProtection="0"/>
    <xf numFmtId="0" fontId="120" fillId="0" borderId="110" applyProtection="0"/>
    <xf numFmtId="0" fontId="120" fillId="0" borderId="110" applyProtection="0"/>
    <xf numFmtId="0" fontId="120" fillId="0" borderId="0"/>
    <xf numFmtId="10" fontId="120" fillId="0" borderId="0" applyProtection="0"/>
    <xf numFmtId="0" fontId="120" fillId="0" borderId="0"/>
    <xf numFmtId="2" fontId="120" fillId="0" borderId="0" applyProtection="0"/>
    <xf numFmtId="4" fontId="120" fillId="0" borderId="0" applyProtection="0"/>
    <xf numFmtId="0" fontId="2"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5" fontId="119" fillId="0" borderId="0">
      <protection locked="0"/>
    </xf>
    <xf numFmtId="5" fontId="119" fillId="0" borderId="0">
      <protection locked="0"/>
    </xf>
    <xf numFmtId="5" fontId="119" fillId="0" borderId="0">
      <protection locked="0"/>
    </xf>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5" fontId="119" fillId="0" borderId="0">
      <protection locked="0"/>
    </xf>
    <xf numFmtId="5" fontId="119" fillId="0" borderId="0">
      <protection locked="0"/>
    </xf>
    <xf numFmtId="5" fontId="119" fillId="0" borderId="0">
      <protection locked="0"/>
    </xf>
    <xf numFmtId="43" fontId="1" fillId="0" borderId="0" applyFont="0" applyFill="0" applyBorder="0" applyAlignment="0" applyProtection="0"/>
  </cellStyleXfs>
  <cellXfs count="5449">
    <xf numFmtId="0" fontId="0" fillId="0" borderId="0" xfId="0"/>
    <xf numFmtId="0" fontId="3" fillId="2" borderId="1" xfId="4" applyFont="1" applyFill="1" applyBorder="1"/>
    <xf numFmtId="49" fontId="5" fillId="2" borderId="3" xfId="5" applyNumberFormat="1" applyFont="1" applyFill="1" applyBorder="1" applyAlignment="1">
      <alignment horizontal="centerContinuous" vertical="center"/>
    </xf>
    <xf numFmtId="49" fontId="5" fillId="2" borderId="4" xfId="5" applyNumberFormat="1" applyFont="1" applyFill="1" applyBorder="1" applyAlignment="1">
      <alignment horizontal="centerContinuous" vertical="center"/>
    </xf>
    <xf numFmtId="0" fontId="6" fillId="0" borderId="0" xfId="0" applyFont="1"/>
    <xf numFmtId="0" fontId="7" fillId="0" borderId="1" xfId="5" applyFont="1" applyBorder="1" applyAlignment="1">
      <alignment horizontal="left" vertical="center" wrapText="1"/>
    </xf>
    <xf numFmtId="0" fontId="7" fillId="0" borderId="10" xfId="5" applyFont="1" applyBorder="1" applyAlignment="1">
      <alignment horizontal="left" vertical="center" wrapText="1"/>
    </xf>
    <xf numFmtId="0" fontId="7" fillId="3" borderId="13" xfId="5" applyFont="1" applyFill="1" applyBorder="1" applyAlignment="1">
      <alignment horizontal="left" vertical="center" wrapText="1"/>
    </xf>
    <xf numFmtId="0" fontId="3" fillId="0" borderId="7" xfId="0" applyFont="1" applyBorder="1"/>
    <xf numFmtId="0" fontId="3" fillId="0" borderId="8" xfId="0" applyFont="1" applyBorder="1"/>
    <xf numFmtId="0" fontId="3" fillId="0" borderId="0" xfId="0" applyFont="1" applyAlignment="1">
      <alignment vertical="center" wrapText="1"/>
    </xf>
    <xf numFmtId="0" fontId="3" fillId="0" borderId="16" xfId="0" applyFont="1" applyBorder="1"/>
    <xf numFmtId="0" fontId="7" fillId="3" borderId="10" xfId="5" applyFont="1" applyFill="1" applyBorder="1" applyAlignment="1">
      <alignment horizontal="left" vertical="center" wrapText="1"/>
    </xf>
    <xf numFmtId="0" fontId="3" fillId="3" borderId="18" xfId="5" applyFont="1" applyFill="1" applyBorder="1" applyAlignment="1">
      <alignment vertical="center"/>
    </xf>
    <xf numFmtId="0" fontId="3" fillId="3" borderId="18" xfId="5" applyFont="1" applyFill="1" applyBorder="1" applyAlignment="1">
      <alignment vertical="center" wrapText="1"/>
    </xf>
    <xf numFmtId="0" fontId="3" fillId="3" borderId="19" xfId="5" applyFont="1" applyFill="1" applyBorder="1" applyAlignment="1">
      <alignment vertical="center" wrapText="1"/>
    </xf>
    <xf numFmtId="0" fontId="3" fillId="3" borderId="0" xfId="5" applyFont="1" applyFill="1" applyAlignment="1">
      <alignment vertical="center"/>
    </xf>
    <xf numFmtId="0" fontId="3" fillId="3" borderId="15" xfId="5" applyFont="1" applyFill="1" applyBorder="1" applyAlignment="1">
      <alignment vertical="center" wrapText="1"/>
    </xf>
    <xf numFmtId="0" fontId="3" fillId="3" borderId="0" xfId="5" applyFont="1" applyFill="1" applyAlignment="1">
      <alignment vertical="center" wrapText="1"/>
    </xf>
    <xf numFmtId="0" fontId="3" fillId="3" borderId="16" xfId="5" applyFont="1" applyFill="1" applyBorder="1" applyAlignment="1">
      <alignment vertical="center" wrapText="1"/>
    </xf>
    <xf numFmtId="0" fontId="3" fillId="3" borderId="0" xfId="3" applyFont="1" applyFill="1" applyAlignment="1" applyProtection="1">
      <alignment horizontal="right" vertical="center" wrapText="1"/>
    </xf>
    <xf numFmtId="0" fontId="3" fillId="3" borderId="20" xfId="3" applyFont="1" applyFill="1" applyBorder="1" applyAlignment="1" applyProtection="1">
      <alignment horizontal="justify" vertical="center" wrapText="1"/>
    </xf>
    <xf numFmtId="0" fontId="3" fillId="3" borderId="13" xfId="3" applyFont="1" applyFill="1" applyBorder="1" applyAlignment="1" applyProtection="1">
      <alignment horizontal="right" vertical="center" wrapText="1"/>
    </xf>
    <xf numFmtId="0" fontId="3" fillId="3" borderId="21" xfId="3" applyFont="1" applyFill="1" applyBorder="1" applyAlignment="1" applyProtection="1">
      <alignment vertical="center" wrapText="1"/>
    </xf>
    <xf numFmtId="0" fontId="3" fillId="3" borderId="15" xfId="3" applyFont="1" applyFill="1" applyBorder="1" applyAlignment="1" applyProtection="1">
      <alignment vertical="center" wrapText="1"/>
    </xf>
    <xf numFmtId="0" fontId="3" fillId="3" borderId="15" xfId="3" applyFont="1" applyFill="1" applyBorder="1" applyAlignment="1" applyProtection="1">
      <alignment horizontal="right" vertical="center" wrapText="1"/>
    </xf>
    <xf numFmtId="0" fontId="3" fillId="3" borderId="22" xfId="4" applyFont="1" applyFill="1" applyBorder="1" applyAlignment="1">
      <alignment horizontal="center"/>
    </xf>
    <xf numFmtId="0" fontId="3" fillId="3" borderId="15" xfId="3" applyFont="1" applyFill="1" applyBorder="1" applyAlignment="1" applyProtection="1">
      <alignment horizontal="center" vertical="center" wrapText="1"/>
    </xf>
    <xf numFmtId="0" fontId="3" fillId="3" borderId="22" xfId="3" applyFont="1" applyFill="1" applyBorder="1" applyAlignment="1" applyProtection="1">
      <alignment horizontal="center" vertical="center" wrapText="1"/>
    </xf>
    <xf numFmtId="0" fontId="3" fillId="3" borderId="0" xfId="3" applyFont="1" applyFill="1" applyAlignment="1" applyProtection="1">
      <alignment horizontal="center" vertical="center" wrapText="1"/>
    </xf>
    <xf numFmtId="0" fontId="3" fillId="3" borderId="13" xfId="0" applyFont="1" applyFill="1" applyBorder="1"/>
    <xf numFmtId="0" fontId="3" fillId="3" borderId="0" xfId="0" applyFont="1" applyFill="1"/>
    <xf numFmtId="0" fontId="3" fillId="3" borderId="0" xfId="0" applyFont="1" applyFill="1" applyAlignment="1">
      <alignment horizontal="right"/>
    </xf>
    <xf numFmtId="0" fontId="3" fillId="3" borderId="16" xfId="3" applyFont="1" applyFill="1" applyBorder="1" applyAlignment="1" applyProtection="1">
      <alignment horizontal="center" vertical="center" wrapText="1"/>
    </xf>
    <xf numFmtId="0" fontId="3" fillId="3" borderId="23" xfId="3" applyFont="1" applyFill="1" applyBorder="1" applyAlignment="1" applyProtection="1">
      <alignment horizontal="right" vertical="center" wrapText="1"/>
    </xf>
    <xf numFmtId="0" fontId="8" fillId="3" borderId="13" xfId="3" applyFont="1" applyFill="1" applyBorder="1" applyAlignment="1" applyProtection="1">
      <alignment vertical="center" wrapText="1"/>
    </xf>
    <xf numFmtId="0" fontId="3" fillId="3" borderId="0" xfId="3" applyFont="1" applyFill="1" applyAlignment="1" applyProtection="1">
      <alignment horizontal="right" vertical="center"/>
    </xf>
    <xf numFmtId="166" fontId="3" fillId="3" borderId="13" xfId="6" applyNumberFormat="1" applyFont="1" applyFill="1" applyBorder="1" applyAlignment="1">
      <alignment vertical="center" wrapText="1"/>
    </xf>
    <xf numFmtId="49" fontId="5" fillId="3" borderId="0" xfId="5" applyNumberFormat="1" applyFont="1" applyFill="1" applyAlignment="1">
      <alignment horizontal="center" vertical="center"/>
    </xf>
    <xf numFmtId="49" fontId="5" fillId="3" borderId="13" xfId="5" applyNumberFormat="1" applyFont="1" applyFill="1" applyBorder="1" applyAlignment="1">
      <alignment horizontal="center" vertical="center"/>
    </xf>
    <xf numFmtId="166" fontId="3" fillId="3" borderId="15" xfId="6" applyNumberFormat="1" applyFont="1" applyFill="1" applyBorder="1" applyAlignment="1">
      <alignment vertical="center" wrapText="1"/>
    </xf>
    <xf numFmtId="49" fontId="5" fillId="3" borderId="15" xfId="5" applyNumberFormat="1" applyFont="1" applyFill="1" applyBorder="1" applyAlignment="1">
      <alignment horizontal="center" vertical="center"/>
    </xf>
    <xf numFmtId="0" fontId="3" fillId="3" borderId="15" xfId="3" applyFont="1" applyFill="1" applyBorder="1" applyAlignment="1" applyProtection="1">
      <alignment horizontal="right" vertical="center"/>
    </xf>
    <xf numFmtId="0" fontId="3" fillId="3" borderId="0" xfId="5" applyFont="1" applyFill="1" applyAlignment="1">
      <alignment horizontal="left" vertical="center" wrapText="1"/>
    </xf>
    <xf numFmtId="0" fontId="3" fillId="3" borderId="16" xfId="5" applyFont="1" applyFill="1" applyBorder="1" applyAlignment="1">
      <alignment horizontal="left" vertical="center" wrapText="1"/>
    </xf>
    <xf numFmtId="0" fontId="3" fillId="3" borderId="0" xfId="5" applyFont="1" applyFill="1" applyAlignment="1">
      <alignment horizontal="right" vertical="center" wrapText="1"/>
    </xf>
    <xf numFmtId="0" fontId="3" fillId="3" borderId="0" xfId="5" applyFont="1" applyFill="1" applyAlignment="1">
      <alignment horizontal="center" vertical="center" wrapText="1"/>
    </xf>
    <xf numFmtId="0" fontId="3" fillId="3" borderId="0" xfId="4" applyFont="1" applyFill="1" applyAlignment="1">
      <alignment horizontal="center"/>
    </xf>
    <xf numFmtId="2" fontId="3" fillId="3" borderId="7" xfId="5" applyNumberFormat="1" applyFont="1" applyFill="1" applyBorder="1" applyAlignment="1">
      <alignment horizontal="center" vertical="center" wrapText="1"/>
    </xf>
    <xf numFmtId="0" fontId="3" fillId="3" borderId="0" xfId="5" applyFont="1" applyFill="1" applyAlignment="1">
      <alignment horizontal="center" vertical="top" wrapText="1"/>
    </xf>
    <xf numFmtId="0" fontId="3" fillId="3" borderId="15" xfId="5" applyFont="1" applyFill="1" applyBorder="1" applyAlignment="1">
      <alignment horizontal="center" vertical="top" wrapText="1"/>
    </xf>
    <xf numFmtId="0" fontId="3" fillId="3" borderId="15" xfId="0" applyFont="1" applyFill="1" applyBorder="1"/>
    <xf numFmtId="0" fontId="3" fillId="3" borderId="10" xfId="5" applyFont="1" applyFill="1" applyBorder="1" applyAlignment="1">
      <alignment horizontal="left" vertical="center" wrapText="1"/>
    </xf>
    <xf numFmtId="0" fontId="3" fillId="3" borderId="10" xfId="5" applyFont="1" applyFill="1" applyBorder="1" applyAlignment="1">
      <alignment horizontal="left" vertical="center"/>
    </xf>
    <xf numFmtId="0" fontId="9" fillId="3" borderId="10" xfId="5" applyFont="1" applyFill="1" applyBorder="1" applyAlignment="1">
      <alignment horizontal="left" vertical="center"/>
    </xf>
    <xf numFmtId="0" fontId="5" fillId="2" borderId="25" xfId="5" applyFont="1" applyFill="1" applyBorder="1" applyAlignment="1">
      <alignment horizontal="centerContinuous" vertical="center" wrapText="1"/>
    </xf>
    <xf numFmtId="0" fontId="9" fillId="3" borderId="24" xfId="4" applyFont="1" applyFill="1" applyBorder="1" applyAlignment="1">
      <alignment horizontal="left"/>
    </xf>
    <xf numFmtId="0" fontId="10" fillId="0" borderId="0" xfId="0" applyFont="1" applyAlignment="1">
      <alignment horizontal="left"/>
    </xf>
    <xf numFmtId="0" fontId="7" fillId="0" borderId="6" xfId="5" applyFont="1" applyBorder="1" applyAlignment="1">
      <alignment horizontal="left" vertical="center" wrapText="1"/>
    </xf>
    <xf numFmtId="0" fontId="3" fillId="3" borderId="13" xfId="3" applyFont="1" applyFill="1" applyBorder="1" applyAlignment="1" applyProtection="1">
      <alignment horizontal="center" vertical="center" wrapText="1"/>
    </xf>
    <xf numFmtId="0" fontId="3" fillId="3" borderId="0" xfId="3" applyFont="1" applyFill="1" applyBorder="1" applyAlignment="1" applyProtection="1">
      <alignment horizontal="center" vertical="center" wrapText="1"/>
    </xf>
    <xf numFmtId="49" fontId="3" fillId="3" borderId="13" xfId="5" applyNumberFormat="1" applyFont="1" applyFill="1" applyBorder="1" applyAlignment="1">
      <alignment horizontal="center" vertical="center"/>
    </xf>
    <xf numFmtId="9" fontId="3" fillId="3" borderId="7" xfId="5" applyNumberFormat="1" applyFont="1" applyFill="1" applyBorder="1" applyAlignment="1">
      <alignment horizontal="center" vertical="center" wrapText="1"/>
    </xf>
    <xf numFmtId="0" fontId="3" fillId="0" borderId="10" xfId="5" applyFont="1" applyBorder="1" applyAlignment="1">
      <alignment horizontal="left" vertical="center" wrapText="1"/>
    </xf>
    <xf numFmtId="0" fontId="3" fillId="0" borderId="10" xfId="5" applyFont="1" applyBorder="1" applyAlignment="1">
      <alignment vertical="center" wrapText="1"/>
    </xf>
    <xf numFmtId="0" fontId="3" fillId="0" borderId="10" xfId="5" applyFont="1" applyBorder="1" applyAlignment="1">
      <alignment horizontal="left" vertical="center"/>
    </xf>
    <xf numFmtId="0" fontId="9" fillId="0" borderId="10" xfId="5" applyFont="1" applyBorder="1" applyAlignment="1">
      <alignment horizontal="left" vertical="center"/>
    </xf>
    <xf numFmtId="0" fontId="5" fillId="0" borderId="1" xfId="5" applyFont="1" applyBorder="1" applyAlignment="1">
      <alignment horizontal="left" vertical="center" wrapText="1"/>
    </xf>
    <xf numFmtId="0" fontId="5" fillId="0" borderId="10" xfId="5" applyFont="1" applyBorder="1" applyAlignment="1">
      <alignment horizontal="left" vertical="center" wrapText="1"/>
    </xf>
    <xf numFmtId="0" fontId="3" fillId="3" borderId="24" xfId="4" applyFont="1" applyFill="1" applyBorder="1" applyAlignment="1">
      <alignment horizontal="left"/>
    </xf>
    <xf numFmtId="0" fontId="9" fillId="0" borderId="24" xfId="4" applyFont="1" applyBorder="1" applyAlignment="1">
      <alignment horizontal="left"/>
    </xf>
    <xf numFmtId="0" fontId="3" fillId="3" borderId="16" xfId="3" applyFont="1" applyFill="1" applyBorder="1" applyAlignment="1" applyProtection="1">
      <alignment vertical="center" wrapText="1"/>
    </xf>
    <xf numFmtId="0" fontId="3" fillId="3" borderId="18" xfId="3" applyFont="1" applyFill="1" applyBorder="1" applyAlignment="1" applyProtection="1">
      <alignment vertical="center" wrapText="1"/>
    </xf>
    <xf numFmtId="0" fontId="3" fillId="3" borderId="13" xfId="6" applyNumberFormat="1" applyFont="1" applyFill="1" applyBorder="1" applyAlignment="1">
      <alignment vertical="center" wrapText="1"/>
    </xf>
    <xf numFmtId="0" fontId="3" fillId="3" borderId="0" xfId="3" applyFont="1" applyFill="1" applyAlignment="1" applyProtection="1">
      <alignment horizontal="left" vertical="center" wrapText="1"/>
    </xf>
    <xf numFmtId="0" fontId="7" fillId="3" borderId="6" xfId="5" applyFont="1" applyFill="1" applyBorder="1" applyAlignment="1">
      <alignment horizontal="left" vertical="center" wrapText="1"/>
    </xf>
    <xf numFmtId="1" fontId="3" fillId="3" borderId="7" xfId="5" applyNumberFormat="1" applyFont="1" applyFill="1" applyBorder="1" applyAlignment="1">
      <alignment horizontal="center" vertical="center" wrapText="1"/>
    </xf>
    <xf numFmtId="0" fontId="11" fillId="2" borderId="25" xfId="5" applyFont="1" applyFill="1" applyBorder="1" applyAlignment="1">
      <alignment horizontal="centerContinuous" vertical="center" wrapText="1"/>
    </xf>
    <xf numFmtId="0" fontId="10" fillId="0" borderId="24" xfId="4" applyFont="1" applyBorder="1" applyAlignment="1">
      <alignment horizontal="left"/>
    </xf>
    <xf numFmtId="0" fontId="3" fillId="3" borderId="18" xfId="3" applyFont="1" applyFill="1" applyBorder="1" applyAlignment="1" applyProtection="1">
      <alignment horizontal="center" vertical="center"/>
    </xf>
    <xf numFmtId="3" fontId="3" fillId="3" borderId="7" xfId="3" applyNumberFormat="1" applyFont="1" applyFill="1" applyBorder="1" applyAlignment="1" applyProtection="1">
      <alignment horizontal="left" vertical="center" wrapText="1"/>
    </xf>
    <xf numFmtId="0" fontId="6" fillId="0" borderId="7" xfId="0" applyFont="1" applyBorder="1"/>
    <xf numFmtId="0" fontId="3" fillId="0" borderId="22" xfId="0" applyFont="1" applyBorder="1"/>
    <xf numFmtId="1" fontId="3" fillId="0" borderId="14" xfId="5" applyNumberFormat="1" applyFont="1" applyBorder="1" applyAlignment="1">
      <alignment horizontal="center" vertical="center" wrapText="1"/>
    </xf>
    <xf numFmtId="0" fontId="3" fillId="0" borderId="0" xfId="5" applyFont="1" applyAlignment="1">
      <alignment horizontal="center" vertical="center" wrapText="1"/>
    </xf>
    <xf numFmtId="0" fontId="3" fillId="0" borderId="0" xfId="4" applyFont="1" applyAlignment="1">
      <alignment horizontal="center"/>
    </xf>
    <xf numFmtId="9" fontId="3" fillId="0" borderId="7" xfId="5" applyNumberFormat="1" applyFont="1" applyBorder="1" applyAlignment="1">
      <alignment horizontal="center" vertical="center" wrapText="1"/>
    </xf>
    <xf numFmtId="0" fontId="3" fillId="0" borderId="0" xfId="5" applyFont="1" applyAlignment="1">
      <alignment vertical="center" wrapText="1"/>
    </xf>
    <xf numFmtId="0" fontId="3" fillId="3" borderId="23" xfId="5" applyFont="1" applyFill="1" applyBorder="1" applyAlignment="1">
      <alignment horizontal="left" vertical="center" wrapText="1"/>
    </xf>
    <xf numFmtId="0" fontId="3" fillId="3" borderId="23" xfId="5" applyFont="1" applyFill="1" applyBorder="1" applyAlignment="1">
      <alignment horizontal="center" vertical="center" wrapText="1"/>
    </xf>
    <xf numFmtId="0" fontId="3" fillId="3" borderId="23" xfId="5" applyFont="1" applyFill="1" applyBorder="1" applyAlignment="1">
      <alignment vertical="center" wrapText="1"/>
    </xf>
    <xf numFmtId="0" fontId="3" fillId="0" borderId="0" xfId="5" applyFont="1" applyAlignment="1">
      <alignment horizontal="left" vertical="center" wrapText="1"/>
    </xf>
    <xf numFmtId="0" fontId="3" fillId="3" borderId="13" xfId="3" applyFont="1" applyFill="1" applyBorder="1" applyAlignment="1">
      <alignment horizontal="center" vertical="center" wrapText="1"/>
    </xf>
    <xf numFmtId="10" fontId="15" fillId="0" borderId="13" xfId="2" applyNumberFormat="1" applyFont="1" applyBorder="1" applyAlignment="1">
      <alignment horizontal="center" vertical="center" wrapText="1"/>
    </xf>
    <xf numFmtId="169" fontId="3" fillId="0" borderId="7" xfId="5" applyNumberFormat="1" applyFont="1" applyBorder="1" applyAlignment="1">
      <alignment horizontal="center" vertical="center" wrapText="1"/>
    </xf>
    <xf numFmtId="169" fontId="3" fillId="0" borderId="15" xfId="5" applyNumberFormat="1" applyFont="1" applyBorder="1" applyAlignment="1">
      <alignment horizontal="center" vertical="center" wrapText="1"/>
    </xf>
    <xf numFmtId="0" fontId="19" fillId="0" borderId="10" xfId="5" applyFont="1" applyBorder="1" applyAlignment="1">
      <alignment horizontal="left" vertical="center"/>
    </xf>
    <xf numFmtId="0" fontId="13" fillId="0" borderId="10" xfId="5" applyFont="1" applyBorder="1" applyAlignment="1">
      <alignment horizontal="left" vertical="center"/>
    </xf>
    <xf numFmtId="0" fontId="13" fillId="0" borderId="10" xfId="5" applyFont="1" applyBorder="1" applyAlignment="1">
      <alignment horizontal="left" vertical="center" wrapText="1"/>
    </xf>
    <xf numFmtId="0" fontId="13" fillId="0" borderId="10" xfId="5" applyFont="1" applyBorder="1" applyAlignment="1">
      <alignment vertical="center" wrapText="1"/>
    </xf>
    <xf numFmtId="0" fontId="20" fillId="0" borderId="10" xfId="5" applyFont="1" applyBorder="1" applyAlignment="1">
      <alignment horizontal="left" vertical="center" wrapText="1"/>
    </xf>
    <xf numFmtId="0" fontId="6" fillId="0" borderId="16" xfId="0" applyFont="1" applyBorder="1"/>
    <xf numFmtId="0" fontId="6" fillId="3" borderId="15" xfId="0" applyFont="1" applyFill="1" applyBorder="1"/>
    <xf numFmtId="0" fontId="6" fillId="3" borderId="0" xfId="0" applyFont="1" applyFill="1"/>
    <xf numFmtId="0" fontId="12" fillId="3" borderId="0" xfId="9" applyFont="1" applyFill="1" applyAlignment="1" applyProtection="1">
      <alignment horizontal="left" vertical="center" wrapText="1"/>
    </xf>
    <xf numFmtId="0" fontId="13" fillId="3" borderId="15" xfId="5" applyFont="1" applyFill="1" applyBorder="1" applyAlignment="1">
      <alignment horizontal="center" vertical="top" wrapText="1"/>
    </xf>
    <xf numFmtId="0" fontId="13" fillId="3" borderId="0" xfId="5" applyFont="1" applyFill="1" applyAlignment="1">
      <alignment horizontal="center" vertical="top" wrapText="1"/>
    </xf>
    <xf numFmtId="0" fontId="12" fillId="3" borderId="18" xfId="9" applyFont="1" applyFill="1" applyBorder="1" applyAlignment="1" applyProtection="1">
      <alignment vertical="center" wrapText="1"/>
    </xf>
    <xf numFmtId="9" fontId="13" fillId="3" borderId="7" xfId="5" applyNumberFormat="1" applyFont="1" applyFill="1" applyBorder="1" applyAlignment="1">
      <alignment horizontal="center" vertical="center" wrapText="1"/>
    </xf>
    <xf numFmtId="0" fontId="13" fillId="3" borderId="0" xfId="5" applyFont="1" applyFill="1" applyAlignment="1">
      <alignment horizontal="right" vertical="center" wrapText="1"/>
    </xf>
    <xf numFmtId="0" fontId="13" fillId="3" borderId="16" xfId="5" applyFont="1" applyFill="1" applyBorder="1" applyAlignment="1">
      <alignment vertical="center" wrapText="1"/>
    </xf>
    <xf numFmtId="0" fontId="13" fillId="3" borderId="0" xfId="5" applyFont="1" applyFill="1" applyAlignment="1">
      <alignment horizontal="center" vertical="center" wrapText="1"/>
    </xf>
    <xf numFmtId="0" fontId="6" fillId="3" borderId="0" xfId="4" applyFont="1" applyFill="1" applyAlignment="1">
      <alignment horizontal="center"/>
    </xf>
    <xf numFmtId="0" fontId="13" fillId="3" borderId="16" xfId="5" applyFont="1" applyFill="1" applyBorder="1" applyAlignment="1">
      <alignment horizontal="left" vertical="center" wrapText="1"/>
    </xf>
    <xf numFmtId="0" fontId="13" fillId="3" borderId="0" xfId="5" applyFont="1" applyFill="1" applyAlignment="1">
      <alignment horizontal="left" vertical="center" wrapText="1"/>
    </xf>
    <xf numFmtId="0" fontId="13" fillId="3" borderId="15" xfId="9" applyFont="1" applyFill="1" applyBorder="1" applyAlignment="1" applyProtection="1">
      <alignment horizontal="right" vertical="center"/>
    </xf>
    <xf numFmtId="166" fontId="13" fillId="3" borderId="15" xfId="6" applyNumberFormat="1" applyFont="1" applyFill="1" applyBorder="1" applyAlignment="1">
      <alignment vertical="center" wrapText="1"/>
    </xf>
    <xf numFmtId="49" fontId="11" fillId="3" borderId="0" xfId="5" applyNumberFormat="1" applyFont="1" applyFill="1" applyAlignment="1">
      <alignment horizontal="center" vertical="center"/>
    </xf>
    <xf numFmtId="0" fontId="13" fillId="3" borderId="0" xfId="9" applyFont="1" applyFill="1" applyAlignment="1" applyProtection="1">
      <alignment horizontal="right" vertical="center"/>
    </xf>
    <xf numFmtId="49" fontId="11" fillId="3" borderId="13" xfId="5" applyNumberFormat="1" applyFont="1" applyFill="1" applyBorder="1" applyAlignment="1">
      <alignment horizontal="center" vertical="center"/>
    </xf>
    <xf numFmtId="0" fontId="13" fillId="3" borderId="0" xfId="9" applyFont="1" applyFill="1" applyAlignment="1" applyProtection="1">
      <alignment horizontal="center" vertical="center" wrapText="1"/>
    </xf>
    <xf numFmtId="166" fontId="13" fillId="3" borderId="13" xfId="6" applyNumberFormat="1" applyFont="1" applyFill="1" applyBorder="1" applyAlignment="1">
      <alignment vertical="center" wrapText="1"/>
    </xf>
    <xf numFmtId="0" fontId="13" fillId="3" borderId="16" xfId="9" applyFont="1" applyFill="1" applyBorder="1" applyAlignment="1" applyProtection="1">
      <alignment horizontal="center" vertical="center" wrapText="1"/>
    </xf>
    <xf numFmtId="0" fontId="13" fillId="3" borderId="13" xfId="9" applyFont="1" applyFill="1" applyBorder="1" applyAlignment="1" applyProtection="1">
      <alignment vertical="center" wrapText="1"/>
    </xf>
    <xf numFmtId="0" fontId="13" fillId="3" borderId="23" xfId="9" applyFont="1" applyFill="1" applyBorder="1" applyAlignment="1" applyProtection="1">
      <alignment horizontal="right" vertical="center" wrapText="1"/>
    </xf>
    <xf numFmtId="0" fontId="13" fillId="3" borderId="15" xfId="9" applyFont="1" applyFill="1" applyBorder="1" applyAlignment="1" applyProtection="1">
      <alignment vertical="center" wrapText="1"/>
    </xf>
    <xf numFmtId="0" fontId="13" fillId="0" borderId="0" xfId="0" applyFont="1"/>
    <xf numFmtId="0" fontId="13" fillId="3" borderId="0" xfId="0" applyFont="1" applyFill="1" applyAlignment="1">
      <alignment horizontal="right"/>
    </xf>
    <xf numFmtId="0" fontId="13" fillId="3" borderId="0" xfId="9" applyFont="1" applyFill="1" applyAlignment="1" applyProtection="1">
      <alignment horizontal="right" vertical="center" wrapText="1"/>
    </xf>
    <xf numFmtId="0" fontId="13" fillId="3" borderId="0" xfId="0" applyFont="1" applyFill="1"/>
    <xf numFmtId="0" fontId="13" fillId="3" borderId="13" xfId="0" applyFont="1" applyFill="1" applyBorder="1"/>
    <xf numFmtId="0" fontId="13" fillId="3" borderId="18" xfId="9" applyFont="1" applyFill="1" applyBorder="1" applyAlignment="1" applyProtection="1">
      <alignment vertical="center" wrapText="1"/>
    </xf>
    <xf numFmtId="0" fontId="6" fillId="3" borderId="22" xfId="4" applyFont="1" applyFill="1" applyBorder="1" applyAlignment="1">
      <alignment horizontal="center"/>
    </xf>
    <xf numFmtId="0" fontId="13" fillId="3" borderId="16" xfId="9" applyFont="1" applyFill="1" applyBorder="1" applyAlignment="1" applyProtection="1">
      <alignment vertical="center" wrapText="1"/>
    </xf>
    <xf numFmtId="0" fontId="13" fillId="3" borderId="15" xfId="9" applyFont="1" applyFill="1" applyBorder="1" applyAlignment="1" applyProtection="1">
      <alignment horizontal="right" vertical="center" wrapText="1"/>
    </xf>
    <xf numFmtId="0" fontId="13" fillId="3" borderId="21" xfId="9" applyFont="1" applyFill="1" applyBorder="1" applyAlignment="1" applyProtection="1">
      <alignment vertical="center" wrapText="1"/>
    </xf>
    <xf numFmtId="0" fontId="13" fillId="3" borderId="13" xfId="9" applyFont="1" applyFill="1" applyBorder="1" applyAlignment="1" applyProtection="1">
      <alignment horizontal="right" vertical="center" wrapText="1"/>
    </xf>
    <xf numFmtId="0" fontId="13" fillId="3" borderId="20" xfId="9" applyFont="1" applyFill="1" applyBorder="1" applyAlignment="1" applyProtection="1">
      <alignment horizontal="justify" vertical="center" wrapText="1"/>
    </xf>
    <xf numFmtId="0" fontId="13" fillId="3" borderId="0" xfId="5" applyFont="1" applyFill="1" applyAlignment="1">
      <alignment vertical="center" wrapText="1"/>
    </xf>
    <xf numFmtId="0" fontId="13" fillId="3" borderId="15" xfId="5" applyFont="1" applyFill="1" applyBorder="1" applyAlignment="1">
      <alignment vertical="center" wrapText="1"/>
    </xf>
    <xf numFmtId="0" fontId="13" fillId="3" borderId="0" xfId="5" applyFont="1" applyFill="1" applyAlignment="1">
      <alignment vertical="center"/>
    </xf>
    <xf numFmtId="0" fontId="13" fillId="3" borderId="19" xfId="5" applyFont="1" applyFill="1" applyBorder="1" applyAlignment="1">
      <alignment vertical="center" wrapText="1"/>
    </xf>
    <xf numFmtId="0" fontId="13" fillId="3" borderId="18" xfId="5" applyFont="1" applyFill="1" applyBorder="1" applyAlignment="1">
      <alignment vertical="center" wrapText="1"/>
    </xf>
    <xf numFmtId="0" fontId="12" fillId="3" borderId="18" xfId="5" applyFont="1" applyFill="1" applyBorder="1" applyAlignment="1">
      <alignment vertical="center"/>
    </xf>
    <xf numFmtId="0" fontId="6" fillId="0" borderId="8" xfId="0" applyFont="1" applyBorder="1"/>
    <xf numFmtId="0" fontId="6" fillId="3" borderId="7" xfId="0" applyFont="1" applyFill="1" applyBorder="1" applyAlignment="1">
      <alignment horizontal="center"/>
    </xf>
    <xf numFmtId="0" fontId="6" fillId="3" borderId="6" xfId="0" applyFont="1" applyFill="1" applyBorder="1" applyAlignment="1">
      <alignment horizontal="center"/>
    </xf>
    <xf numFmtId="0" fontId="12" fillId="3" borderId="8" xfId="5" applyFont="1" applyFill="1" applyBorder="1" applyAlignment="1">
      <alignment horizontal="left" vertical="center"/>
    </xf>
    <xf numFmtId="0" fontId="12" fillId="3" borderId="7" xfId="5" applyFont="1" applyFill="1" applyBorder="1" applyAlignment="1">
      <alignment horizontal="left" vertical="center"/>
    </xf>
    <xf numFmtId="0" fontId="12" fillId="3" borderId="12" xfId="5" applyFont="1" applyFill="1" applyBorder="1" applyAlignment="1">
      <alignment horizontal="left" vertical="center"/>
    </xf>
    <xf numFmtId="0" fontId="20" fillId="0" borderId="1" xfId="5" applyFont="1" applyBorder="1" applyAlignment="1">
      <alignment horizontal="left" vertical="center" wrapText="1"/>
    </xf>
    <xf numFmtId="49" fontId="23" fillId="2" borderId="4" xfId="5" applyNumberFormat="1" applyFont="1" applyFill="1" applyBorder="1" applyAlignment="1">
      <alignment horizontal="centerContinuous" vertical="center"/>
    </xf>
    <xf numFmtId="49" fontId="23" fillId="2" borderId="3" xfId="5" applyNumberFormat="1" applyFont="1" applyFill="1" applyBorder="1" applyAlignment="1">
      <alignment horizontal="centerContinuous" vertical="center"/>
    </xf>
    <xf numFmtId="0" fontId="6" fillId="2" borderId="1" xfId="4" applyFont="1" applyFill="1" applyBorder="1"/>
    <xf numFmtId="0" fontId="20" fillId="0" borderId="6" xfId="5" applyFont="1" applyBorder="1" applyAlignment="1">
      <alignment horizontal="left" vertical="center" wrapText="1"/>
    </xf>
    <xf numFmtId="0" fontId="25" fillId="3" borderId="19" xfId="0" applyFont="1" applyFill="1" applyBorder="1"/>
    <xf numFmtId="0" fontId="13" fillId="0" borderId="18" xfId="9" applyFont="1" applyFill="1" applyBorder="1" applyAlignment="1" applyProtection="1">
      <alignment horizontal="center" vertical="center" wrapText="1"/>
    </xf>
    <xf numFmtId="0" fontId="3" fillId="0" borderId="14" xfId="5" applyFont="1" applyBorder="1" applyAlignment="1">
      <alignment horizontal="left" vertical="center"/>
    </xf>
    <xf numFmtId="0" fontId="13" fillId="0" borderId="7" xfId="5" applyFont="1" applyBorder="1" applyAlignment="1">
      <alignment vertical="center" wrapText="1"/>
    </xf>
    <xf numFmtId="0" fontId="3" fillId="0" borderId="18" xfId="3" applyFont="1" applyFill="1" applyBorder="1" applyAlignment="1" applyProtection="1">
      <alignment horizontal="center" vertical="center"/>
    </xf>
    <xf numFmtId="0" fontId="13" fillId="0" borderId="6" xfId="5" applyFont="1" applyBorder="1" applyAlignment="1">
      <alignment vertical="center" wrapText="1"/>
    </xf>
    <xf numFmtId="0" fontId="3" fillId="3" borderId="0" xfId="3" applyFont="1" applyFill="1" applyBorder="1" applyAlignment="1" applyProtection="1">
      <alignment vertical="center"/>
    </xf>
    <xf numFmtId="0" fontId="3" fillId="3" borderId="13" xfId="3" applyFont="1" applyFill="1" applyBorder="1" applyAlignment="1" applyProtection="1">
      <alignment vertical="center" wrapText="1"/>
    </xf>
    <xf numFmtId="0" fontId="7" fillId="0" borderId="25" xfId="5" applyFont="1" applyBorder="1" applyAlignment="1">
      <alignment horizontal="left" vertical="center" wrapText="1"/>
    </xf>
    <xf numFmtId="0" fontId="11" fillId="3" borderId="13" xfId="9" applyFont="1" applyFill="1" applyBorder="1" applyAlignment="1" applyProtection="1">
      <alignment horizontal="left" vertical="center" wrapText="1"/>
    </xf>
    <xf numFmtId="0" fontId="22" fillId="3" borderId="13" xfId="9" applyFont="1" applyFill="1" applyBorder="1" applyAlignment="1" applyProtection="1">
      <alignment vertical="center" wrapText="1"/>
    </xf>
    <xf numFmtId="0" fontId="27" fillId="0" borderId="0" xfId="0" applyFont="1"/>
    <xf numFmtId="0" fontId="28" fillId="0" borderId="30" xfId="8" applyFont="1" applyBorder="1" applyAlignment="1">
      <alignment vertical="center"/>
    </xf>
    <xf numFmtId="0" fontId="28" fillId="0" borderId="14" xfId="8" applyFont="1" applyBorder="1" applyAlignment="1">
      <alignment vertical="center"/>
    </xf>
    <xf numFmtId="0" fontId="29" fillId="3" borderId="12" xfId="8" applyFont="1" applyFill="1" applyBorder="1" applyAlignment="1">
      <alignment horizontal="left" vertical="center"/>
    </xf>
    <xf numFmtId="0" fontId="28" fillId="0" borderId="37" xfId="8" applyFont="1" applyBorder="1" applyAlignment="1">
      <alignment vertical="center"/>
    </xf>
    <xf numFmtId="0" fontId="28" fillId="0" borderId="20" xfId="8" applyFont="1" applyBorder="1" applyAlignment="1">
      <alignment vertical="center"/>
    </xf>
    <xf numFmtId="0" fontId="28" fillId="0" borderId="36" xfId="8" applyFont="1" applyBorder="1" applyAlignment="1">
      <alignment vertical="center"/>
    </xf>
    <xf numFmtId="0" fontId="28" fillId="3" borderId="15" xfId="8" applyFont="1" applyFill="1" applyBorder="1" applyAlignment="1">
      <alignment vertical="center"/>
    </xf>
    <xf numFmtId="0" fontId="28" fillId="3" borderId="37" xfId="8" applyFont="1" applyFill="1" applyBorder="1" applyAlignment="1">
      <alignment vertical="center"/>
    </xf>
    <xf numFmtId="0" fontId="29" fillId="3" borderId="15" xfId="8" applyFont="1" applyFill="1" applyBorder="1" applyAlignment="1">
      <alignment vertical="center"/>
    </xf>
    <xf numFmtId="0" fontId="29" fillId="3" borderId="37" xfId="8" applyFont="1" applyFill="1" applyBorder="1" applyAlignment="1">
      <alignment vertical="center"/>
    </xf>
    <xf numFmtId="0" fontId="28" fillId="0" borderId="15" xfId="8" applyFont="1" applyBorder="1" applyAlignment="1">
      <alignment vertical="center"/>
    </xf>
    <xf numFmtId="0" fontId="28" fillId="2" borderId="58" xfId="0" applyFont="1" applyFill="1" applyBorder="1" applyAlignment="1">
      <alignment horizontal="center" vertical="center"/>
    </xf>
    <xf numFmtId="0" fontId="28" fillId="2" borderId="59" xfId="0" applyFont="1" applyFill="1" applyBorder="1" applyAlignment="1">
      <alignment horizontal="center" vertical="center"/>
    </xf>
    <xf numFmtId="0" fontId="28" fillId="2" borderId="61" xfId="8" applyFont="1" applyFill="1" applyBorder="1" applyAlignment="1">
      <alignment horizontal="center" vertical="center" wrapText="1"/>
    </xf>
    <xf numFmtId="0" fontId="28" fillId="2" borderId="42" xfId="0" applyFont="1" applyFill="1" applyBorder="1" applyAlignment="1">
      <alignment horizontal="center" vertical="center" wrapText="1"/>
    </xf>
    <xf numFmtId="0" fontId="28" fillId="9" borderId="42" xfId="0" applyFont="1" applyFill="1" applyBorder="1" applyAlignment="1">
      <alignment horizontal="center" vertical="center" wrapText="1"/>
    </xf>
    <xf numFmtId="0" fontId="15" fillId="0" borderId="13" xfId="9" applyFont="1" applyFill="1" applyBorder="1" applyAlignment="1" applyProtection="1">
      <alignment horizontal="center" vertical="center" wrapText="1"/>
    </xf>
    <xf numFmtId="0" fontId="29" fillId="3" borderId="20" xfId="8" applyFont="1" applyFill="1" applyBorder="1" applyAlignment="1">
      <alignment vertical="center" wrapText="1"/>
    </xf>
    <xf numFmtId="167" fontId="15" fillId="0" borderId="13" xfId="1" applyNumberFormat="1" applyFont="1" applyFill="1" applyBorder="1" applyAlignment="1">
      <alignment horizontal="center" vertical="center" wrapText="1"/>
    </xf>
    <xf numFmtId="0" fontId="27" fillId="3" borderId="0" xfId="0" applyFont="1" applyFill="1"/>
    <xf numFmtId="0" fontId="15" fillId="0" borderId="0" xfId="0" applyFont="1" applyAlignment="1">
      <alignment horizontal="center" vertical="center" wrapText="1"/>
    </xf>
    <xf numFmtId="9" fontId="15" fillId="3" borderId="13" xfId="0" applyNumberFormat="1" applyFont="1" applyFill="1" applyBorder="1" applyAlignment="1">
      <alignment horizontal="center" vertical="center" wrapText="1"/>
    </xf>
    <xf numFmtId="1" fontId="27" fillId="0" borderId="0" xfId="0" applyNumberFormat="1" applyFont="1"/>
    <xf numFmtId="0" fontId="32" fillId="0" borderId="0" xfId="0" applyFont="1"/>
    <xf numFmtId="0" fontId="3" fillId="3" borderId="0" xfId="9" applyFont="1" applyFill="1" applyAlignment="1" applyProtection="1">
      <alignment horizontal="right" vertical="center" wrapText="1"/>
    </xf>
    <xf numFmtId="0" fontId="3" fillId="3" borderId="20" xfId="9" applyFont="1" applyFill="1" applyBorder="1" applyAlignment="1" applyProtection="1">
      <alignment horizontal="justify" vertical="center" wrapText="1"/>
    </xf>
    <xf numFmtId="0" fontId="3" fillId="3" borderId="13" xfId="9" applyFont="1" applyFill="1" applyBorder="1" applyAlignment="1" applyProtection="1">
      <alignment horizontal="right" vertical="center" wrapText="1"/>
    </xf>
    <xf numFmtId="0" fontId="3" fillId="3" borderId="21" xfId="9" applyFont="1" applyFill="1" applyBorder="1" applyAlignment="1" applyProtection="1">
      <alignment vertical="center" wrapText="1"/>
    </xf>
    <xf numFmtId="0" fontId="3" fillId="3" borderId="13" xfId="9" applyFont="1" applyFill="1" applyBorder="1" applyAlignment="1" applyProtection="1">
      <alignment vertical="center" wrapText="1"/>
    </xf>
    <xf numFmtId="0" fontId="3" fillId="3" borderId="15" xfId="9" applyFont="1" applyFill="1" applyBorder="1" applyAlignment="1" applyProtection="1">
      <alignment vertical="center" wrapText="1"/>
    </xf>
    <xf numFmtId="0" fontId="3" fillId="3" borderId="15" xfId="9" applyFont="1" applyFill="1" applyBorder="1" applyAlignment="1" applyProtection="1">
      <alignment horizontal="right" vertical="center" wrapText="1"/>
    </xf>
    <xf numFmtId="0" fontId="3" fillId="3" borderId="16" xfId="9" applyFont="1" applyFill="1" applyBorder="1" applyAlignment="1" applyProtection="1">
      <alignment vertical="center" wrapText="1"/>
    </xf>
    <xf numFmtId="0" fontId="3" fillId="3" borderId="18" xfId="9" applyFont="1" applyFill="1" applyBorder="1" applyAlignment="1" applyProtection="1">
      <alignment vertical="center" wrapText="1"/>
    </xf>
    <xf numFmtId="0" fontId="3" fillId="3" borderId="23" xfId="9" applyFont="1" applyFill="1" applyBorder="1" applyAlignment="1" applyProtection="1">
      <alignment horizontal="right" vertical="center" wrapText="1"/>
    </xf>
    <xf numFmtId="0" fontId="3" fillId="3" borderId="0" xfId="9" applyFont="1" applyFill="1" applyAlignment="1" applyProtection="1">
      <alignment horizontal="right" vertical="center"/>
    </xf>
    <xf numFmtId="0" fontId="3" fillId="3" borderId="15" xfId="9" applyFont="1" applyFill="1" applyBorder="1" applyAlignment="1" applyProtection="1">
      <alignment horizontal="right" vertical="center"/>
    </xf>
    <xf numFmtId="0" fontId="11" fillId="3" borderId="13" xfId="9" applyFont="1" applyFill="1" applyBorder="1" applyAlignment="1" applyProtection="1">
      <alignment horizontal="center" vertical="center" wrapText="1"/>
    </xf>
    <xf numFmtId="49" fontId="36" fillId="2" borderId="4" xfId="5" applyNumberFormat="1" applyFont="1" applyFill="1" applyBorder="1" applyAlignment="1">
      <alignment vertical="center"/>
    </xf>
    <xf numFmtId="0" fontId="38" fillId="0" borderId="1" xfId="5" applyFont="1" applyBorder="1" applyAlignment="1">
      <alignment vertical="center" wrapText="1"/>
    </xf>
    <xf numFmtId="0" fontId="38" fillId="0" borderId="10" xfId="5" applyFont="1" applyBorder="1" applyAlignment="1">
      <alignment vertical="center" wrapText="1"/>
    </xf>
    <xf numFmtId="0" fontId="38" fillId="0" borderId="11" xfId="5" applyFont="1" applyBorder="1" applyAlignment="1">
      <alignment vertical="center" wrapText="1"/>
    </xf>
    <xf numFmtId="0" fontId="38" fillId="3" borderId="11" xfId="5" applyFont="1" applyFill="1" applyBorder="1" applyAlignment="1">
      <alignment vertical="center" wrapText="1"/>
    </xf>
    <xf numFmtId="0" fontId="15" fillId="3" borderId="7" xfId="5" applyFont="1" applyFill="1" applyBorder="1" applyAlignment="1">
      <alignment vertical="center"/>
    </xf>
    <xf numFmtId="0" fontId="15" fillId="3" borderId="12" xfId="5" applyFont="1" applyFill="1" applyBorder="1" applyAlignment="1">
      <alignment vertical="center"/>
    </xf>
    <xf numFmtId="0" fontId="38" fillId="3" borderId="13" xfId="5" applyFont="1" applyFill="1" applyBorder="1" applyAlignment="1">
      <alignment vertical="center" wrapText="1"/>
    </xf>
    <xf numFmtId="0" fontId="15" fillId="3" borderId="8" xfId="5" applyFont="1" applyFill="1" applyBorder="1" applyAlignment="1">
      <alignment vertical="center"/>
    </xf>
    <xf numFmtId="0" fontId="15" fillId="3" borderId="7" xfId="0" applyFont="1" applyFill="1" applyBorder="1"/>
    <xf numFmtId="0" fontId="15" fillId="0" borderId="0" xfId="0" applyFont="1"/>
    <xf numFmtId="0" fontId="15" fillId="0" borderId="16" xfId="0" applyFont="1" applyBorder="1"/>
    <xf numFmtId="0" fontId="39" fillId="3" borderId="25" xfId="5" applyFont="1" applyFill="1" applyBorder="1" applyAlignment="1">
      <alignment vertical="center" wrapText="1"/>
    </xf>
    <xf numFmtId="0" fontId="38" fillId="3" borderId="29" xfId="5" applyFont="1" applyFill="1" applyBorder="1" applyAlignment="1">
      <alignment vertical="center"/>
    </xf>
    <xf numFmtId="0" fontId="38" fillId="3" borderId="10" xfId="5" applyFont="1" applyFill="1" applyBorder="1" applyAlignment="1">
      <alignment vertical="center" wrapText="1"/>
    </xf>
    <xf numFmtId="0" fontId="39" fillId="3" borderId="28" xfId="5" applyFont="1" applyFill="1" applyBorder="1" applyAlignment="1">
      <alignment horizontal="center" vertical="center" wrapText="1"/>
    </xf>
    <xf numFmtId="0" fontId="15" fillId="3" borderId="0" xfId="3" applyFont="1" applyFill="1" applyBorder="1" applyAlignment="1" applyProtection="1">
      <alignment vertical="center" wrapText="1"/>
    </xf>
    <xf numFmtId="0" fontId="15" fillId="3" borderId="18" xfId="5" applyFont="1" applyFill="1" applyBorder="1" applyAlignment="1">
      <alignment vertical="center"/>
    </xf>
    <xf numFmtId="0" fontId="15" fillId="3" borderId="18" xfId="5" applyFont="1" applyFill="1" applyBorder="1" applyAlignment="1">
      <alignment vertical="center" wrapText="1"/>
    </xf>
    <xf numFmtId="0" fontId="15" fillId="3" borderId="19" xfId="5" applyFont="1" applyFill="1" applyBorder="1" applyAlignment="1">
      <alignment vertical="center" wrapText="1"/>
    </xf>
    <xf numFmtId="0" fontId="15" fillId="3" borderId="0" xfId="5" applyFont="1" applyFill="1" applyAlignment="1">
      <alignment vertical="center"/>
    </xf>
    <xf numFmtId="0" fontId="15" fillId="3" borderId="15" xfId="5" applyFont="1" applyFill="1" applyBorder="1" applyAlignment="1">
      <alignment vertical="center" wrapText="1"/>
    </xf>
    <xf numFmtId="0" fontId="15" fillId="3" borderId="0" xfId="5" applyFont="1" applyFill="1" applyAlignment="1">
      <alignment vertical="center" wrapText="1"/>
    </xf>
    <xf numFmtId="0" fontId="15" fillId="3" borderId="16" xfId="5" applyFont="1" applyFill="1" applyBorder="1" applyAlignment="1">
      <alignment vertical="center" wrapText="1"/>
    </xf>
    <xf numFmtId="0" fontId="15" fillId="3" borderId="0" xfId="3" applyFont="1" applyFill="1" applyAlignment="1" applyProtection="1">
      <alignment horizontal="right" vertical="center" wrapText="1"/>
    </xf>
    <xf numFmtId="0" fontId="15" fillId="3" borderId="20" xfId="3" applyFont="1" applyFill="1" applyBorder="1" applyAlignment="1" applyProtection="1">
      <alignment horizontal="justify" vertical="center" wrapText="1"/>
    </xf>
    <xf numFmtId="0" fontId="15" fillId="3" borderId="13" xfId="3" applyFont="1" applyFill="1" applyBorder="1" applyAlignment="1" applyProtection="1">
      <alignment horizontal="right" vertical="center" wrapText="1"/>
    </xf>
    <xf numFmtId="0" fontId="15" fillId="3" borderId="21" xfId="3" applyFont="1" applyFill="1" applyBorder="1" applyAlignment="1" applyProtection="1">
      <alignment vertical="center" wrapText="1"/>
    </xf>
    <xf numFmtId="0" fontId="15" fillId="3" borderId="15" xfId="3" applyFont="1" applyFill="1" applyBorder="1" applyAlignment="1" applyProtection="1">
      <alignment vertical="center" wrapText="1"/>
    </xf>
    <xf numFmtId="0" fontId="15" fillId="3" borderId="15" xfId="3" applyFont="1" applyFill="1" applyBorder="1" applyAlignment="1" applyProtection="1">
      <alignment horizontal="right" vertical="center" wrapText="1"/>
    </xf>
    <xf numFmtId="0" fontId="15" fillId="3" borderId="16" xfId="3" applyFont="1" applyFill="1" applyBorder="1" applyAlignment="1" applyProtection="1">
      <alignment vertical="center" wrapText="1"/>
    </xf>
    <xf numFmtId="0" fontId="15" fillId="3" borderId="22" xfId="4" applyFont="1" applyFill="1" applyBorder="1" applyAlignment="1">
      <alignment horizontal="center"/>
    </xf>
    <xf numFmtId="0" fontId="15" fillId="3" borderId="15" xfId="3" applyFont="1" applyFill="1" applyBorder="1" applyAlignment="1" applyProtection="1">
      <alignment horizontal="center" vertical="center" wrapText="1"/>
    </xf>
    <xf numFmtId="0" fontId="15" fillId="3" borderId="22" xfId="3" applyFont="1" applyFill="1" applyBorder="1" applyAlignment="1" applyProtection="1">
      <alignment horizontal="center" vertical="center" wrapText="1"/>
    </xf>
    <xf numFmtId="0" fontId="15" fillId="3" borderId="18" xfId="3" applyFont="1" applyFill="1" applyBorder="1" applyAlignment="1" applyProtection="1">
      <alignment vertical="center" wrapText="1"/>
    </xf>
    <xf numFmtId="0" fontId="15" fillId="3" borderId="0" xfId="3" applyFont="1" applyFill="1" applyAlignment="1" applyProtection="1">
      <alignment horizontal="center" vertical="center" wrapText="1"/>
    </xf>
    <xf numFmtId="0" fontId="15" fillId="3" borderId="13" xfId="0" applyFont="1" applyFill="1" applyBorder="1"/>
    <xf numFmtId="0" fontId="15" fillId="3" borderId="0" xfId="0" applyFont="1" applyFill="1"/>
    <xf numFmtId="0" fontId="15" fillId="3" borderId="0" xfId="0" applyFont="1" applyFill="1" applyAlignment="1">
      <alignment horizontal="right"/>
    </xf>
    <xf numFmtId="0" fontId="15" fillId="3" borderId="16" xfId="3" applyFont="1" applyFill="1" applyBorder="1" applyAlignment="1" applyProtection="1">
      <alignment horizontal="center" vertical="center" wrapText="1"/>
    </xf>
    <xf numFmtId="0" fontId="15" fillId="3" borderId="23" xfId="3" applyFont="1" applyFill="1" applyBorder="1" applyAlignment="1" applyProtection="1">
      <alignment horizontal="right" vertical="center" wrapText="1"/>
    </xf>
    <xf numFmtId="0" fontId="33" fillId="3" borderId="13" xfId="3" applyFont="1" applyFill="1" applyBorder="1" applyAlignment="1" applyProtection="1">
      <alignment vertical="center" wrapText="1"/>
    </xf>
    <xf numFmtId="0" fontId="15" fillId="3" borderId="0" xfId="3" applyFont="1" applyFill="1" applyAlignment="1" applyProtection="1">
      <alignment horizontal="right" vertical="center"/>
    </xf>
    <xf numFmtId="49" fontId="37" fillId="3" borderId="18" xfId="5" applyNumberFormat="1" applyFont="1" applyFill="1" applyBorder="1" applyAlignment="1">
      <alignment horizontal="center" vertical="center"/>
    </xf>
    <xf numFmtId="166" fontId="15" fillId="3" borderId="13" xfId="6" applyNumberFormat="1" applyFont="1" applyFill="1" applyBorder="1" applyAlignment="1">
      <alignment vertical="center" wrapText="1"/>
    </xf>
    <xf numFmtId="49" fontId="37" fillId="3" borderId="0" xfId="5" applyNumberFormat="1" applyFont="1" applyFill="1" applyAlignment="1">
      <alignment horizontal="center" vertical="center"/>
    </xf>
    <xf numFmtId="49" fontId="15" fillId="3" borderId="13" xfId="5" applyNumberFormat="1" applyFont="1" applyFill="1" applyBorder="1" applyAlignment="1">
      <alignment horizontal="center" vertical="center"/>
    </xf>
    <xf numFmtId="166" fontId="15" fillId="3" borderId="15" xfId="6" applyNumberFormat="1" applyFont="1" applyFill="1" applyBorder="1" applyAlignment="1">
      <alignment vertical="center" wrapText="1"/>
    </xf>
    <xf numFmtId="49" fontId="37" fillId="3" borderId="15" xfId="5" applyNumberFormat="1" applyFont="1" applyFill="1" applyBorder="1" applyAlignment="1">
      <alignment horizontal="center" vertical="center"/>
    </xf>
    <xf numFmtId="0" fontId="15" fillId="3" borderId="15" xfId="3" applyFont="1" applyFill="1" applyBorder="1" applyAlignment="1" applyProtection="1">
      <alignment horizontal="right" vertical="center"/>
    </xf>
    <xf numFmtId="0" fontId="15" fillId="3" borderId="0" xfId="5" applyFont="1" applyFill="1" applyAlignment="1">
      <alignment horizontal="left" vertical="center" wrapText="1"/>
    </xf>
    <xf numFmtId="0" fontId="15" fillId="3" borderId="16" xfId="5" applyFont="1" applyFill="1" applyBorder="1" applyAlignment="1">
      <alignment horizontal="left" vertical="center" wrapText="1"/>
    </xf>
    <xf numFmtId="0" fontId="15" fillId="3" borderId="0" xfId="5" applyFont="1" applyFill="1" applyAlignment="1">
      <alignment horizontal="right" vertical="center" wrapText="1"/>
    </xf>
    <xf numFmtId="0" fontId="15" fillId="3" borderId="0" xfId="5" applyFont="1" applyFill="1" applyAlignment="1">
      <alignment horizontal="center" vertical="center" wrapText="1"/>
    </xf>
    <xf numFmtId="0" fontId="15" fillId="3" borderId="0" xfId="4" applyFont="1" applyFill="1" applyAlignment="1">
      <alignment horizontal="center"/>
    </xf>
    <xf numFmtId="10" fontId="15" fillId="3" borderId="0" xfId="5" applyNumberFormat="1" applyFont="1" applyFill="1" applyAlignment="1">
      <alignment horizontal="center" vertical="center" wrapText="1"/>
    </xf>
    <xf numFmtId="10" fontId="15" fillId="3" borderId="0" xfId="4" applyNumberFormat="1" applyFont="1" applyFill="1" applyAlignment="1">
      <alignment horizontal="center"/>
    </xf>
    <xf numFmtId="0" fontId="15" fillId="3" borderId="7" xfId="5" applyFont="1" applyFill="1" applyBorder="1" applyAlignment="1">
      <alignment horizontal="center" vertical="center" wrapText="1"/>
    </xf>
    <xf numFmtId="10" fontId="15" fillId="3" borderId="7" xfId="5" applyNumberFormat="1" applyFont="1" applyFill="1" applyBorder="1" applyAlignment="1">
      <alignment horizontal="center" vertical="center" wrapText="1"/>
    </xf>
    <xf numFmtId="9" fontId="15" fillId="3" borderId="7" xfId="5" applyNumberFormat="1" applyFont="1" applyFill="1" applyBorder="1" applyAlignment="1">
      <alignment horizontal="center" vertical="center" wrapText="1"/>
    </xf>
    <xf numFmtId="0" fontId="15" fillId="3" borderId="0" xfId="5" applyFont="1" applyFill="1" applyAlignment="1">
      <alignment horizontal="center" vertical="top" wrapText="1"/>
    </xf>
    <xf numFmtId="0" fontId="15" fillId="3" borderId="15" xfId="5" applyFont="1" applyFill="1" applyBorder="1" applyAlignment="1">
      <alignment horizontal="center" vertical="top" wrapText="1"/>
    </xf>
    <xf numFmtId="0" fontId="15" fillId="3" borderId="0" xfId="3" applyFont="1" applyFill="1" applyAlignment="1" applyProtection="1">
      <alignment horizontal="left" vertical="center" wrapText="1"/>
    </xf>
    <xf numFmtId="0" fontId="15" fillId="3" borderId="15" xfId="0" applyFont="1" applyFill="1" applyBorder="1"/>
    <xf numFmtId="0" fontId="38" fillId="0" borderId="10" xfId="5" applyFont="1" applyBorder="1" applyAlignment="1">
      <alignment horizontal="left" vertical="center" wrapText="1"/>
    </xf>
    <xf numFmtId="0" fontId="15" fillId="0" borderId="10" xfId="5" applyFont="1" applyBorder="1" applyAlignment="1">
      <alignment horizontal="left" vertical="center" wrapText="1"/>
    </xf>
    <xf numFmtId="0" fontId="15" fillId="0" borderId="10" xfId="5" applyFont="1" applyBorder="1" applyAlignment="1">
      <alignment vertical="center" wrapText="1"/>
    </xf>
    <xf numFmtId="0" fontId="15" fillId="0" borderId="10" xfId="5" applyFont="1" applyBorder="1" applyAlignment="1">
      <alignment horizontal="left" vertical="center"/>
    </xf>
    <xf numFmtId="0" fontId="41" fillId="0" borderId="10" xfId="5" applyFont="1" applyBorder="1" applyAlignment="1">
      <alignment horizontal="left" vertical="center"/>
    </xf>
    <xf numFmtId="0" fontId="37" fillId="2" borderId="25" xfId="5" applyFont="1" applyFill="1" applyBorder="1" applyAlignment="1">
      <alignment horizontal="centerContinuous" vertical="center" wrapText="1"/>
    </xf>
    <xf numFmtId="0" fontId="38" fillId="0" borderId="1" xfId="5" applyFont="1" applyBorder="1" applyAlignment="1">
      <alignment horizontal="left" vertical="center" wrapText="1"/>
    </xf>
    <xf numFmtId="0" fontId="15" fillId="3" borderId="7" xfId="5" applyFont="1" applyFill="1" applyBorder="1" applyAlignment="1">
      <alignment horizontal="left" vertical="center"/>
    </xf>
    <xf numFmtId="0" fontId="15" fillId="3" borderId="12" xfId="5" applyFont="1" applyFill="1" applyBorder="1" applyAlignment="1">
      <alignment horizontal="left" vertical="center"/>
    </xf>
    <xf numFmtId="0" fontId="38" fillId="3" borderId="13" xfId="5" applyFont="1" applyFill="1" applyBorder="1" applyAlignment="1">
      <alignment horizontal="left" vertical="center" wrapText="1"/>
    </xf>
    <xf numFmtId="0" fontId="15" fillId="3" borderId="8" xfId="5" applyFont="1" applyFill="1" applyBorder="1" applyAlignment="1">
      <alignment horizontal="left" vertical="center"/>
    </xf>
    <xf numFmtId="0" fontId="15" fillId="0" borderId="7" xfId="0" applyFont="1" applyBorder="1"/>
    <xf numFmtId="0" fontId="15" fillId="0" borderId="8" xfId="0" applyFont="1" applyBorder="1"/>
    <xf numFmtId="0" fontId="38" fillId="3" borderId="10" xfId="5" applyFont="1" applyFill="1" applyBorder="1" applyAlignment="1">
      <alignment horizontal="left" vertical="center" wrapText="1"/>
    </xf>
    <xf numFmtId="49" fontId="37" fillId="3" borderId="13" xfId="5" applyNumberFormat="1" applyFont="1" applyFill="1" applyBorder="1" applyAlignment="1">
      <alignment horizontal="center" vertical="center"/>
    </xf>
    <xf numFmtId="1" fontId="15" fillId="3" borderId="0" xfId="5" applyNumberFormat="1" applyFont="1" applyFill="1" applyAlignment="1">
      <alignment horizontal="center" vertical="center" wrapText="1"/>
    </xf>
    <xf numFmtId="1" fontId="15" fillId="3" borderId="0" xfId="4" applyNumberFormat="1" applyFont="1" applyFill="1" applyAlignment="1">
      <alignment horizontal="center"/>
    </xf>
    <xf numFmtId="0" fontId="15" fillId="3" borderId="10" xfId="5" applyFont="1" applyFill="1" applyBorder="1" applyAlignment="1">
      <alignment horizontal="left" vertical="center" wrapText="1"/>
    </xf>
    <xf numFmtId="0" fontId="15" fillId="3" borderId="10" xfId="5" applyFont="1" applyFill="1" applyBorder="1" applyAlignment="1">
      <alignment vertical="center" wrapText="1"/>
    </xf>
    <xf numFmtId="0" fontId="15" fillId="3" borderId="10" xfId="5" applyFont="1" applyFill="1" applyBorder="1" applyAlignment="1">
      <alignment horizontal="left" vertical="center"/>
    </xf>
    <xf numFmtId="0" fontId="41" fillId="3" borderId="10" xfId="5" applyFont="1" applyFill="1" applyBorder="1" applyAlignment="1">
      <alignment horizontal="left" vertical="center"/>
    </xf>
    <xf numFmtId="0" fontId="41" fillId="3" borderId="24" xfId="4" applyFont="1" applyFill="1" applyBorder="1" applyAlignment="1">
      <alignment horizontal="left"/>
    </xf>
    <xf numFmtId="0" fontId="15" fillId="0" borderId="14" xfId="5" applyFont="1" applyBorder="1" applyAlignment="1">
      <alignment horizontal="left" vertical="center" wrapText="1"/>
    </xf>
    <xf numFmtId="0" fontId="39" fillId="0" borderId="25" xfId="5" applyFont="1" applyBorder="1" applyAlignment="1">
      <alignment horizontal="left" vertical="center" wrapText="1"/>
    </xf>
    <xf numFmtId="0" fontId="38" fillId="0" borderId="6" xfId="5" applyFont="1" applyBorder="1" applyAlignment="1">
      <alignment horizontal="left" vertical="center" wrapText="1"/>
    </xf>
    <xf numFmtId="0" fontId="42" fillId="3" borderId="5" xfId="5" applyFont="1" applyFill="1" applyBorder="1" applyAlignment="1">
      <alignment horizontal="left" vertical="top" wrapText="1"/>
    </xf>
    <xf numFmtId="0" fontId="28" fillId="3" borderId="13" xfId="9" applyFont="1" applyFill="1" applyBorder="1" applyAlignment="1" applyProtection="1">
      <alignment vertical="center" wrapText="1"/>
    </xf>
    <xf numFmtId="0" fontId="43" fillId="0" borderId="10" xfId="5" applyFont="1" applyBorder="1" applyAlignment="1">
      <alignment horizontal="left" vertical="center" wrapText="1"/>
    </xf>
    <xf numFmtId="0" fontId="15" fillId="0" borderId="0" xfId="3" applyFont="1" applyFill="1" applyAlignment="1" applyProtection="1">
      <alignment horizontal="center" vertical="center" wrapText="1"/>
    </xf>
    <xf numFmtId="0" fontId="15" fillId="3" borderId="0" xfId="0" applyFont="1" applyFill="1" applyAlignment="1">
      <alignment horizontal="center" wrapText="1"/>
    </xf>
    <xf numFmtId="0" fontId="45" fillId="3" borderId="13" xfId="9" applyFont="1" applyFill="1" applyBorder="1" applyAlignment="1" applyProtection="1">
      <alignment vertical="center" wrapText="1"/>
    </xf>
    <xf numFmtId="0" fontId="15" fillId="0" borderId="0" xfId="3" applyFont="1" applyFill="1" applyBorder="1" applyAlignment="1" applyProtection="1">
      <alignment horizontal="center" vertical="center" wrapText="1"/>
    </xf>
    <xf numFmtId="0" fontId="15" fillId="3" borderId="0" xfId="3" applyFont="1" applyFill="1" applyBorder="1" applyAlignment="1" applyProtection="1">
      <alignment horizontal="center" vertical="center" wrapText="1"/>
    </xf>
    <xf numFmtId="1" fontId="15" fillId="3" borderId="7" xfId="5" applyNumberFormat="1" applyFont="1" applyFill="1" applyBorder="1" applyAlignment="1">
      <alignment horizontal="center" vertical="center" wrapText="1"/>
    </xf>
    <xf numFmtId="0" fontId="1" fillId="0" borderId="0" xfId="0" applyFont="1"/>
    <xf numFmtId="0" fontId="37" fillId="0" borderId="1" xfId="5" applyFont="1" applyBorder="1" applyAlignment="1">
      <alignment horizontal="left" vertical="center" wrapText="1"/>
    </xf>
    <xf numFmtId="0" fontId="37" fillId="0" borderId="10" xfId="5" applyFont="1" applyBorder="1" applyAlignment="1">
      <alignment horizontal="left" vertical="center" wrapText="1"/>
    </xf>
    <xf numFmtId="0" fontId="37" fillId="3" borderId="13" xfId="5" applyFont="1" applyFill="1" applyBorder="1" applyAlignment="1">
      <alignment horizontal="left" vertical="center" wrapText="1"/>
    </xf>
    <xf numFmtId="0" fontId="37" fillId="3" borderId="10" xfId="5" applyFont="1" applyFill="1" applyBorder="1" applyAlignment="1">
      <alignment horizontal="left" vertical="center" wrapText="1"/>
    </xf>
    <xf numFmtId="0" fontId="15" fillId="2" borderId="1" xfId="4" applyFont="1" applyFill="1" applyBorder="1"/>
    <xf numFmtId="49" fontId="37" fillId="2" borderId="2" xfId="5" applyNumberFormat="1" applyFont="1" applyFill="1" applyBorder="1" applyAlignment="1">
      <alignment horizontal="left" vertical="center"/>
    </xf>
    <xf numFmtId="49" fontId="37" fillId="2" borderId="3" xfId="5" applyNumberFormat="1" applyFont="1" applyFill="1" applyBorder="1" applyAlignment="1">
      <alignment horizontal="centerContinuous" vertical="center"/>
    </xf>
    <xf numFmtId="49" fontId="37" fillId="2" borderId="4" xfId="5" applyNumberFormat="1" applyFont="1" applyFill="1" applyBorder="1" applyAlignment="1">
      <alignment horizontal="centerContinuous" vertical="center"/>
    </xf>
    <xf numFmtId="0" fontId="15" fillId="3" borderId="13" xfId="3" applyFont="1" applyFill="1" applyBorder="1" applyAlignment="1" applyProtection="1">
      <alignment vertical="center" wrapText="1"/>
    </xf>
    <xf numFmtId="0" fontId="38" fillId="0" borderId="25" xfId="5" applyFont="1" applyBorder="1" applyAlignment="1">
      <alignment horizontal="left" vertical="center" wrapText="1"/>
    </xf>
    <xf numFmtId="0" fontId="38" fillId="3" borderId="5" xfId="5" applyFont="1" applyFill="1" applyBorder="1" applyAlignment="1">
      <alignment horizontal="left" vertical="top" wrapText="1"/>
    </xf>
    <xf numFmtId="0" fontId="29" fillId="0" borderId="6" xfId="5" applyFont="1" applyBorder="1" applyAlignment="1">
      <alignment vertical="center" wrapText="1"/>
    </xf>
    <xf numFmtId="0" fontId="15" fillId="0" borderId="0" xfId="0" applyFont="1" applyAlignment="1">
      <alignment vertical="center" wrapText="1"/>
    </xf>
    <xf numFmtId="0" fontId="15" fillId="0" borderId="15" xfId="0" applyFont="1" applyBorder="1"/>
    <xf numFmtId="0" fontId="15" fillId="0" borderId="22" xfId="0" applyFont="1" applyBorder="1"/>
    <xf numFmtId="0" fontId="15" fillId="3" borderId="18" xfId="3" applyFont="1" applyFill="1" applyBorder="1" applyAlignment="1" applyProtection="1">
      <alignment horizontal="center" vertical="center"/>
    </xf>
    <xf numFmtId="0" fontId="41" fillId="0" borderId="24" xfId="4" applyFont="1" applyBorder="1" applyAlignment="1">
      <alignment horizontal="left"/>
    </xf>
    <xf numFmtId="0" fontId="41" fillId="0" borderId="0" xfId="0" applyFont="1" applyAlignment="1">
      <alignment horizontal="left"/>
    </xf>
    <xf numFmtId="0" fontId="46" fillId="0" borderId="0" xfId="0" applyFont="1" applyAlignment="1">
      <alignment horizontal="left"/>
    </xf>
    <xf numFmtId="0" fontId="37" fillId="3" borderId="6" xfId="5" applyFont="1" applyFill="1" applyBorder="1" applyAlignment="1">
      <alignment horizontal="left" vertical="center" wrapText="1"/>
    </xf>
    <xf numFmtId="0" fontId="15" fillId="0" borderId="24" xfId="4" applyFont="1" applyBorder="1" applyAlignment="1">
      <alignment horizontal="left"/>
    </xf>
    <xf numFmtId="0" fontId="27" fillId="0" borderId="0" xfId="0" applyFont="1" applyAlignment="1">
      <alignment horizontal="left"/>
    </xf>
    <xf numFmtId="0" fontId="15" fillId="0" borderId="7" xfId="0" applyFont="1" applyBorder="1" applyAlignment="1">
      <alignment horizontal="center" vertical="center" wrapText="1"/>
    </xf>
    <xf numFmtId="0" fontId="28" fillId="3" borderId="13" xfId="9" applyFont="1" applyFill="1" applyBorder="1" applyAlignment="1" applyProtection="1">
      <alignment horizontal="left" vertical="center" wrapText="1"/>
    </xf>
    <xf numFmtId="0" fontId="15" fillId="3" borderId="13" xfId="6" applyNumberFormat="1" applyFont="1" applyFill="1" applyBorder="1" applyAlignment="1">
      <alignment vertical="center" wrapText="1"/>
    </xf>
    <xf numFmtId="0" fontId="37" fillId="3" borderId="13" xfId="9" applyFont="1" applyFill="1" applyBorder="1" applyAlignment="1" applyProtection="1">
      <alignment horizontal="left" vertical="center" wrapText="1"/>
    </xf>
    <xf numFmtId="0" fontId="15" fillId="3" borderId="20" xfId="3" applyFont="1" applyFill="1" applyBorder="1" applyAlignment="1" applyProtection="1">
      <alignment horizontal="center" vertical="center" wrapText="1"/>
    </xf>
    <xf numFmtId="0" fontId="15" fillId="3" borderId="0" xfId="3" applyFont="1" applyFill="1" applyAlignment="1" applyProtection="1">
      <alignment vertical="center" wrapText="1"/>
    </xf>
    <xf numFmtId="0" fontId="15" fillId="3" borderId="13" xfId="4" applyFont="1" applyFill="1" applyBorder="1" applyAlignment="1">
      <alignment horizontal="center" wrapText="1"/>
    </xf>
    <xf numFmtId="0" fontId="37" fillId="0" borderId="25" xfId="5" applyFont="1" applyBorder="1" applyAlignment="1">
      <alignment horizontal="left" vertical="center" wrapText="1"/>
    </xf>
    <xf numFmtId="0" fontId="50" fillId="0" borderId="1" xfId="5" applyFont="1" applyBorder="1" applyAlignment="1">
      <alignment horizontal="left" vertical="center" wrapText="1"/>
    </xf>
    <xf numFmtId="0" fontId="50" fillId="0" borderId="10" xfId="5" applyFont="1" applyBorder="1" applyAlignment="1">
      <alignment horizontal="left" vertical="center" wrapText="1"/>
    </xf>
    <xf numFmtId="0" fontId="50" fillId="3" borderId="13" xfId="5" applyFont="1" applyFill="1" applyBorder="1" applyAlignment="1">
      <alignment horizontal="left" vertical="center" wrapText="1"/>
    </xf>
    <xf numFmtId="0" fontId="4" fillId="0" borderId="0" xfId="0" applyFont="1"/>
    <xf numFmtId="0" fontId="4" fillId="0" borderId="16" xfId="0" applyFont="1" applyBorder="1"/>
    <xf numFmtId="0" fontId="4" fillId="3" borderId="0" xfId="4" applyFont="1" applyFill="1" applyAlignment="1">
      <alignment horizontal="center"/>
    </xf>
    <xf numFmtId="0" fontId="4" fillId="3" borderId="13" xfId="0" applyFont="1" applyFill="1" applyBorder="1"/>
    <xf numFmtId="0" fontId="4" fillId="3" borderId="0" xfId="0" applyFont="1" applyFill="1"/>
    <xf numFmtId="0" fontId="4" fillId="3" borderId="0" xfId="0" applyFont="1" applyFill="1" applyAlignment="1">
      <alignment horizontal="right"/>
    </xf>
    <xf numFmtId="49" fontId="49" fillId="3" borderId="18" xfId="5" applyNumberFormat="1" applyFont="1" applyFill="1" applyBorder="1" applyAlignment="1">
      <alignment horizontal="center" vertical="center"/>
    </xf>
    <xf numFmtId="166" fontId="4" fillId="3" borderId="13" xfId="6" applyNumberFormat="1" applyFont="1" applyFill="1" applyBorder="1" applyAlignment="1">
      <alignment vertical="center" wrapText="1"/>
    </xf>
    <xf numFmtId="49" fontId="49" fillId="3" borderId="0" xfId="5" applyNumberFormat="1" applyFont="1" applyFill="1" applyAlignment="1">
      <alignment horizontal="center" vertical="center"/>
    </xf>
    <xf numFmtId="49" fontId="49" fillId="3" borderId="13" xfId="5" applyNumberFormat="1" applyFont="1" applyFill="1" applyBorder="1" applyAlignment="1">
      <alignment horizontal="center" vertical="center"/>
    </xf>
    <xf numFmtId="166" fontId="4" fillId="3" borderId="15" xfId="6" applyNumberFormat="1" applyFont="1" applyFill="1" applyBorder="1" applyAlignment="1">
      <alignment vertical="center" wrapText="1"/>
    </xf>
    <xf numFmtId="49" fontId="49" fillId="3" borderId="15" xfId="5" applyNumberFormat="1" applyFont="1" applyFill="1" applyBorder="1" applyAlignment="1">
      <alignment horizontal="center" vertical="center"/>
    </xf>
    <xf numFmtId="0" fontId="4" fillId="3" borderId="13" xfId="0" applyFont="1" applyFill="1" applyBorder="1" applyAlignment="1">
      <alignment horizontal="center"/>
    </xf>
    <xf numFmtId="0" fontId="4" fillId="3" borderId="15" xfId="0" applyFont="1" applyFill="1" applyBorder="1"/>
    <xf numFmtId="0" fontId="49" fillId="2" borderId="25" xfId="5" applyFont="1" applyFill="1" applyBorder="1" applyAlignment="1">
      <alignment horizontal="centerContinuous" vertical="center" wrapText="1"/>
    </xf>
    <xf numFmtId="0" fontId="15" fillId="0" borderId="0" xfId="3" applyFont="1" applyFill="1" applyAlignment="1" applyProtection="1">
      <alignment horizontal="left" vertical="center" wrapText="1"/>
    </xf>
    <xf numFmtId="0" fontId="53" fillId="0" borderId="0" xfId="0" applyFont="1"/>
    <xf numFmtId="0" fontId="4" fillId="3" borderId="15" xfId="0" applyFont="1" applyFill="1" applyBorder="1" applyAlignment="1">
      <alignment horizontal="center"/>
    </xf>
    <xf numFmtId="0" fontId="4" fillId="3" borderId="15" xfId="4" applyFont="1" applyFill="1" applyBorder="1" applyAlignment="1">
      <alignment horizontal="center"/>
    </xf>
    <xf numFmtId="0" fontId="4" fillId="3" borderId="22" xfId="4" applyFont="1" applyFill="1" applyBorder="1" applyAlignment="1">
      <alignment horizontal="center"/>
    </xf>
    <xf numFmtId="0" fontId="52" fillId="0" borderId="10" xfId="5" applyFont="1" applyBorder="1" applyAlignment="1">
      <alignment horizontal="left" vertical="center"/>
    </xf>
    <xf numFmtId="0" fontId="52" fillId="0" borderId="24" xfId="4" applyFont="1" applyBorder="1" applyAlignment="1">
      <alignment horizontal="left"/>
    </xf>
    <xf numFmtId="0" fontId="15" fillId="5" borderId="7" xfId="5" applyFont="1" applyFill="1" applyBorder="1" applyAlignment="1">
      <alignment horizontal="left" vertical="center"/>
    </xf>
    <xf numFmtId="0" fontId="15" fillId="5" borderId="12" xfId="5" applyFont="1" applyFill="1" applyBorder="1" applyAlignment="1">
      <alignment horizontal="left" vertical="center"/>
    </xf>
    <xf numFmtId="0" fontId="15" fillId="5" borderId="6" xfId="0" applyFont="1" applyFill="1" applyBorder="1" applyAlignment="1">
      <alignment horizontal="center"/>
    </xf>
    <xf numFmtId="0" fontId="15" fillId="5" borderId="7" xfId="0" applyFont="1" applyFill="1" applyBorder="1" applyAlignment="1">
      <alignment horizontal="center"/>
    </xf>
    <xf numFmtId="0" fontId="15" fillId="5" borderId="0" xfId="0" applyFont="1" applyFill="1" applyAlignment="1">
      <alignment horizontal="center"/>
    </xf>
    <xf numFmtId="0" fontId="15" fillId="5" borderId="0" xfId="3" applyFont="1" applyFill="1" applyAlignment="1" applyProtection="1">
      <alignment horizontal="center" vertical="center" wrapText="1"/>
    </xf>
    <xf numFmtId="0" fontId="15" fillId="5" borderId="18" xfId="5" applyFont="1" applyFill="1" applyBorder="1" applyAlignment="1">
      <alignment vertical="center"/>
    </xf>
    <xf numFmtId="0" fontId="15" fillId="5" borderId="18" xfId="5" applyFont="1" applyFill="1" applyBorder="1" applyAlignment="1">
      <alignment vertical="center" wrapText="1"/>
    </xf>
    <xf numFmtId="0" fontId="15" fillId="5" borderId="19" xfId="5" applyFont="1" applyFill="1" applyBorder="1" applyAlignment="1">
      <alignment vertical="center" wrapText="1"/>
    </xf>
    <xf numFmtId="0" fontId="15" fillId="5" borderId="0" xfId="5" applyFont="1" applyFill="1" applyAlignment="1">
      <alignment vertical="center"/>
    </xf>
    <xf numFmtId="0" fontId="15" fillId="5" borderId="15" xfId="5" applyFont="1" applyFill="1" applyBorder="1" applyAlignment="1">
      <alignment vertical="center" wrapText="1"/>
    </xf>
    <xf numFmtId="0" fontId="15" fillId="5" borderId="0" xfId="5" applyFont="1" applyFill="1" applyAlignment="1">
      <alignment vertical="center" wrapText="1"/>
    </xf>
    <xf numFmtId="0" fontId="15" fillId="5" borderId="16" xfId="5" applyFont="1" applyFill="1" applyBorder="1" applyAlignment="1">
      <alignment vertical="center" wrapText="1"/>
    </xf>
    <xf numFmtId="0" fontId="15" fillId="5" borderId="0" xfId="3" applyFont="1" applyFill="1" applyAlignment="1" applyProtection="1">
      <alignment horizontal="right" vertical="center" wrapText="1"/>
    </xf>
    <xf numFmtId="0" fontId="15" fillId="5" borderId="20" xfId="3" applyFont="1" applyFill="1" applyBorder="1" applyAlignment="1" applyProtection="1">
      <alignment horizontal="justify" vertical="center" wrapText="1"/>
    </xf>
    <xf numFmtId="0" fontId="15" fillId="5" borderId="13" xfId="3" applyFont="1" applyFill="1" applyBorder="1" applyAlignment="1" applyProtection="1">
      <alignment horizontal="right" vertical="center" wrapText="1"/>
    </xf>
    <xf numFmtId="0" fontId="15" fillId="5" borderId="21" xfId="3" applyFont="1" applyFill="1" applyBorder="1" applyAlignment="1" applyProtection="1">
      <alignment vertical="center" wrapText="1"/>
    </xf>
    <xf numFmtId="0" fontId="15" fillId="5" borderId="13" xfId="3" applyFont="1" applyFill="1" applyBorder="1" applyAlignment="1" applyProtection="1">
      <alignment horizontal="center" vertical="center" wrapText="1"/>
    </xf>
    <xf numFmtId="0" fontId="15" fillId="5" borderId="13" xfId="3" applyFont="1" applyFill="1" applyBorder="1" applyAlignment="1" applyProtection="1">
      <alignment vertical="center" wrapText="1"/>
    </xf>
    <xf numFmtId="0" fontId="15" fillId="5" borderId="15" xfId="3" applyFont="1" applyFill="1" applyBorder="1" applyAlignment="1" applyProtection="1">
      <alignment vertical="center" wrapText="1"/>
    </xf>
    <xf numFmtId="0" fontId="15" fillId="5" borderId="15" xfId="3" applyFont="1" applyFill="1" applyBorder="1" applyAlignment="1" applyProtection="1">
      <alignment horizontal="right" vertical="center" wrapText="1"/>
    </xf>
    <xf numFmtId="0" fontId="15" fillId="5" borderId="16" xfId="3" applyFont="1" applyFill="1" applyBorder="1" applyAlignment="1" applyProtection="1">
      <alignment vertical="center" wrapText="1"/>
    </xf>
    <xf numFmtId="0" fontId="15" fillId="5" borderId="22" xfId="4" applyFont="1" applyFill="1" applyBorder="1" applyAlignment="1">
      <alignment horizontal="center"/>
    </xf>
    <xf numFmtId="0" fontId="15" fillId="5" borderId="15" xfId="3" applyFont="1" applyFill="1" applyBorder="1" applyAlignment="1" applyProtection="1">
      <alignment horizontal="center" vertical="center" wrapText="1"/>
    </xf>
    <xf numFmtId="0" fontId="15" fillId="5" borderId="22" xfId="3" applyFont="1" applyFill="1" applyBorder="1" applyAlignment="1" applyProtection="1">
      <alignment horizontal="center" vertical="center" wrapText="1"/>
    </xf>
    <xf numFmtId="0" fontId="15" fillId="5" borderId="18" xfId="3" applyFont="1" applyFill="1" applyBorder="1" applyAlignment="1" applyProtection="1">
      <alignment vertical="center" wrapText="1"/>
    </xf>
    <xf numFmtId="0" fontId="15" fillId="5" borderId="13" xfId="0" applyFont="1" applyFill="1" applyBorder="1"/>
    <xf numFmtId="0" fontId="15" fillId="5" borderId="0" xfId="0" applyFont="1" applyFill="1"/>
    <xf numFmtId="0" fontId="15" fillId="5" borderId="0" xfId="0" applyFont="1" applyFill="1" applyAlignment="1">
      <alignment horizontal="right"/>
    </xf>
    <xf numFmtId="0" fontId="15" fillId="5" borderId="16" xfId="3" applyFont="1" applyFill="1" applyBorder="1" applyAlignment="1" applyProtection="1">
      <alignment horizontal="center" vertical="center" wrapText="1"/>
    </xf>
    <xf numFmtId="0" fontId="15" fillId="5" borderId="23" xfId="3" applyFont="1" applyFill="1" applyBorder="1" applyAlignment="1" applyProtection="1">
      <alignment horizontal="right" vertical="center" wrapText="1"/>
    </xf>
    <xf numFmtId="0" fontId="33" fillId="5" borderId="13" xfId="3" applyFont="1" applyFill="1" applyBorder="1" applyAlignment="1" applyProtection="1">
      <alignment vertical="center" wrapText="1"/>
    </xf>
    <xf numFmtId="0" fontId="15" fillId="5" borderId="0" xfId="3" applyFont="1" applyFill="1" applyAlignment="1" applyProtection="1">
      <alignment horizontal="right" vertical="center"/>
    </xf>
    <xf numFmtId="49" fontId="37" fillId="5" borderId="18" xfId="5" applyNumberFormat="1" applyFont="1" applyFill="1" applyBorder="1" applyAlignment="1">
      <alignment horizontal="center" vertical="center"/>
    </xf>
    <xf numFmtId="0" fontId="15" fillId="5" borderId="13" xfId="6" applyNumberFormat="1" applyFont="1" applyFill="1" applyBorder="1" applyAlignment="1">
      <alignment vertical="center" wrapText="1"/>
    </xf>
    <xf numFmtId="49" fontId="37" fillId="5" borderId="0" xfId="5" applyNumberFormat="1" applyFont="1" applyFill="1" applyAlignment="1">
      <alignment horizontal="center" vertical="center"/>
    </xf>
    <xf numFmtId="49" fontId="37" fillId="5" borderId="13" xfId="5" applyNumberFormat="1" applyFont="1" applyFill="1" applyBorder="1" applyAlignment="1">
      <alignment horizontal="center" vertical="center"/>
    </xf>
    <xf numFmtId="166" fontId="15" fillId="5" borderId="15" xfId="6" applyNumberFormat="1" applyFont="1" applyFill="1" applyBorder="1" applyAlignment="1">
      <alignment vertical="center" wrapText="1"/>
    </xf>
    <xf numFmtId="49" fontId="37" fillId="5" borderId="15" xfId="5" applyNumberFormat="1" applyFont="1" applyFill="1" applyBorder="1" applyAlignment="1">
      <alignment horizontal="center" vertical="center"/>
    </xf>
    <xf numFmtId="0" fontId="15" fillId="5" borderId="15" xfId="3" applyFont="1" applyFill="1" applyBorder="1" applyAlignment="1" applyProtection="1">
      <alignment horizontal="right" vertical="center"/>
    </xf>
    <xf numFmtId="0" fontId="15" fillId="5" borderId="0" xfId="5" applyFont="1" applyFill="1" applyAlignment="1">
      <alignment horizontal="left" vertical="center" wrapText="1"/>
    </xf>
    <xf numFmtId="0" fontId="15" fillId="5" borderId="16" xfId="5" applyFont="1" applyFill="1" applyBorder="1" applyAlignment="1">
      <alignment horizontal="left" vertical="center" wrapText="1"/>
    </xf>
    <xf numFmtId="0" fontId="15" fillId="5" borderId="0" xfId="5" applyFont="1" applyFill="1" applyAlignment="1">
      <alignment horizontal="right" vertical="center" wrapText="1"/>
    </xf>
    <xf numFmtId="0" fontId="15" fillId="5" borderId="0" xfId="5" applyFont="1" applyFill="1" applyAlignment="1">
      <alignment horizontal="center" vertical="center" wrapText="1"/>
    </xf>
    <xf numFmtId="0" fontId="15" fillId="5" borderId="0" xfId="4" applyFont="1" applyFill="1" applyAlignment="1">
      <alignment horizontal="center"/>
    </xf>
    <xf numFmtId="0" fontId="15" fillId="5" borderId="12" xfId="5" applyFont="1" applyFill="1" applyBorder="1" applyAlignment="1">
      <alignment horizontal="center" vertical="center" wrapText="1"/>
    </xf>
    <xf numFmtId="0" fontId="15" fillId="5" borderId="8" xfId="5" applyFont="1" applyFill="1" applyBorder="1" applyAlignment="1">
      <alignment horizontal="center" vertical="center" wrapText="1"/>
    </xf>
    <xf numFmtId="0" fontId="15" fillId="5" borderId="7" xfId="5" applyFont="1" applyFill="1" applyBorder="1" applyAlignment="1">
      <alignment horizontal="center" vertical="center" wrapText="1"/>
    </xf>
    <xf numFmtId="9" fontId="15" fillId="5" borderId="7" xfId="5" applyNumberFormat="1" applyFont="1" applyFill="1" applyBorder="1" applyAlignment="1">
      <alignment horizontal="center" vertical="center" wrapText="1"/>
    </xf>
    <xf numFmtId="0" fontId="15" fillId="5" borderId="0" xfId="5" applyFont="1" applyFill="1" applyAlignment="1">
      <alignment horizontal="center" vertical="top" wrapText="1"/>
    </xf>
    <xf numFmtId="0" fontId="15" fillId="5" borderId="15" xfId="5" applyFont="1" applyFill="1" applyBorder="1" applyAlignment="1">
      <alignment horizontal="center" vertical="top" wrapText="1"/>
    </xf>
    <xf numFmtId="0" fontId="15" fillId="5" borderId="15" xfId="0" applyFont="1" applyFill="1" applyBorder="1"/>
    <xf numFmtId="0" fontId="37" fillId="4" borderId="25" xfId="5" applyFont="1" applyFill="1" applyBorder="1" applyAlignment="1">
      <alignment horizontal="centerContinuous" vertical="center" wrapText="1"/>
    </xf>
    <xf numFmtId="0" fontId="37" fillId="5" borderId="11" xfId="5" applyFont="1" applyFill="1" applyBorder="1" applyAlignment="1">
      <alignment horizontal="left" vertical="center" wrapText="1"/>
    </xf>
    <xf numFmtId="0" fontId="37" fillId="5" borderId="13" xfId="5" applyFont="1" applyFill="1" applyBorder="1" applyAlignment="1">
      <alignment horizontal="left" vertical="center" wrapText="1"/>
    </xf>
    <xf numFmtId="0" fontId="4" fillId="3" borderId="0" xfId="9" applyFont="1" applyFill="1" applyAlignment="1" applyProtection="1">
      <alignment horizontal="right" vertical="center" wrapText="1"/>
    </xf>
    <xf numFmtId="0" fontId="4" fillId="3" borderId="20" xfId="9" applyFont="1" applyFill="1" applyBorder="1" applyAlignment="1" applyProtection="1">
      <alignment horizontal="justify" vertical="center" wrapText="1"/>
    </xf>
    <xf numFmtId="0" fontId="4" fillId="3" borderId="13" xfId="9" applyFont="1" applyFill="1" applyBorder="1" applyAlignment="1" applyProtection="1">
      <alignment horizontal="right" vertical="center" wrapText="1"/>
    </xf>
    <xf numFmtId="0" fontId="4" fillId="3" borderId="21" xfId="9" applyFont="1" applyFill="1" applyBorder="1" applyAlignment="1" applyProtection="1">
      <alignment vertical="center" wrapText="1"/>
    </xf>
    <xf numFmtId="0" fontId="4" fillId="3" borderId="13" xfId="9" applyFont="1" applyFill="1" applyBorder="1" applyAlignment="1" applyProtection="1">
      <alignment vertical="center" wrapText="1"/>
    </xf>
    <xf numFmtId="0" fontId="4" fillId="3" borderId="15" xfId="9" applyFont="1" applyFill="1" applyBorder="1" applyAlignment="1" applyProtection="1">
      <alignment vertical="center" wrapText="1"/>
    </xf>
    <xf numFmtId="0" fontId="4" fillId="3" borderId="15" xfId="9" applyFont="1" applyFill="1" applyBorder="1" applyAlignment="1" applyProtection="1">
      <alignment horizontal="right" vertical="center" wrapText="1"/>
    </xf>
    <xf numFmtId="0" fontId="4" fillId="3" borderId="16" xfId="9" applyFont="1" applyFill="1" applyBorder="1" applyAlignment="1" applyProtection="1">
      <alignment vertical="center" wrapText="1"/>
    </xf>
    <xf numFmtId="0" fontId="4" fillId="3" borderId="15" xfId="9" applyFont="1" applyFill="1" applyBorder="1" applyAlignment="1" applyProtection="1">
      <alignment horizontal="center" vertical="center" wrapText="1"/>
    </xf>
    <xf numFmtId="0" fontId="4" fillId="3" borderId="22" xfId="9" applyFont="1" applyFill="1" applyBorder="1" applyAlignment="1" applyProtection="1">
      <alignment horizontal="center" vertical="center" wrapText="1"/>
    </xf>
    <xf numFmtId="0" fontId="4" fillId="3" borderId="18" xfId="9" applyFont="1" applyFill="1" applyBorder="1" applyAlignment="1" applyProtection="1">
      <alignment vertical="center" wrapText="1"/>
    </xf>
    <xf numFmtId="0" fontId="4" fillId="3" borderId="0" xfId="9" applyFont="1" applyFill="1" applyAlignment="1" applyProtection="1">
      <alignment horizontal="center" vertical="center" wrapText="1"/>
    </xf>
    <xf numFmtId="0" fontId="4" fillId="3" borderId="16" xfId="9" applyFont="1" applyFill="1" applyBorder="1" applyAlignment="1" applyProtection="1">
      <alignment horizontal="center" vertical="center" wrapText="1"/>
    </xf>
    <xf numFmtId="0" fontId="4" fillId="3" borderId="23" xfId="9" applyFont="1" applyFill="1" applyBorder="1" applyAlignment="1" applyProtection="1">
      <alignment horizontal="right" vertical="center" wrapText="1"/>
    </xf>
    <xf numFmtId="0" fontId="4" fillId="3" borderId="0" xfId="9" applyFont="1" applyFill="1" applyAlignment="1" applyProtection="1">
      <alignment horizontal="right" vertical="center"/>
    </xf>
    <xf numFmtId="0" fontId="4" fillId="3" borderId="15" xfId="9" applyFont="1" applyFill="1" applyBorder="1" applyAlignment="1" applyProtection="1">
      <alignment horizontal="right" vertical="center"/>
    </xf>
    <xf numFmtId="0" fontId="15" fillId="3" borderId="0" xfId="9" applyFont="1" applyFill="1" applyAlignment="1" applyProtection="1">
      <alignment horizontal="right" vertical="center" wrapText="1"/>
    </xf>
    <xf numFmtId="0" fontId="15" fillId="3" borderId="20" xfId="9" applyFont="1" applyFill="1" applyBorder="1" applyAlignment="1" applyProtection="1">
      <alignment horizontal="justify" vertical="center" wrapText="1"/>
    </xf>
    <xf numFmtId="0" fontId="15" fillId="3" borderId="13" xfId="9" applyFont="1" applyFill="1" applyBorder="1" applyAlignment="1" applyProtection="1">
      <alignment horizontal="right" vertical="center" wrapText="1"/>
    </xf>
    <xf numFmtId="0" fontId="15" fillId="3" borderId="21" xfId="9" applyFont="1" applyFill="1" applyBorder="1" applyAlignment="1" applyProtection="1">
      <alignment vertical="center" wrapText="1"/>
    </xf>
    <xf numFmtId="0" fontId="15" fillId="3" borderId="13" xfId="9" applyFont="1" applyFill="1" applyBorder="1" applyAlignment="1" applyProtection="1">
      <alignment vertical="center" wrapText="1"/>
    </xf>
    <xf numFmtId="0" fontId="15" fillId="3" borderId="15" xfId="9" applyFont="1" applyFill="1" applyBorder="1" applyAlignment="1" applyProtection="1">
      <alignment vertical="center" wrapText="1"/>
    </xf>
    <xf numFmtId="0" fontId="15" fillId="3" borderId="15" xfId="9" applyFont="1" applyFill="1" applyBorder="1" applyAlignment="1" applyProtection="1">
      <alignment horizontal="right" vertical="center" wrapText="1"/>
    </xf>
    <xf numFmtId="0" fontId="15" fillId="3" borderId="16" xfId="9" applyFont="1" applyFill="1" applyBorder="1" applyAlignment="1" applyProtection="1">
      <alignment vertical="center" wrapText="1"/>
    </xf>
    <xf numFmtId="0" fontId="15" fillId="3" borderId="18" xfId="9" applyFont="1" applyFill="1" applyBorder="1" applyAlignment="1" applyProtection="1">
      <alignment vertical="center" wrapText="1"/>
    </xf>
    <xf numFmtId="0" fontId="15" fillId="3" borderId="0" xfId="9" applyFont="1" applyFill="1" applyAlignment="1" applyProtection="1">
      <alignment horizontal="center" vertical="center" wrapText="1"/>
    </xf>
    <xf numFmtId="0" fontId="15" fillId="3" borderId="16" xfId="9" applyFont="1" applyFill="1" applyBorder="1" applyAlignment="1" applyProtection="1">
      <alignment horizontal="center" vertical="center" wrapText="1"/>
    </xf>
    <xf numFmtId="0" fontId="15" fillId="3" borderId="23" xfId="9" applyFont="1" applyFill="1" applyBorder="1" applyAlignment="1" applyProtection="1">
      <alignment horizontal="right" vertical="center" wrapText="1"/>
    </xf>
    <xf numFmtId="0" fontId="15" fillId="3" borderId="0" xfId="9" applyFont="1" applyFill="1" applyAlignment="1" applyProtection="1">
      <alignment horizontal="right" vertical="center"/>
    </xf>
    <xf numFmtId="0" fontId="15" fillId="3" borderId="15" xfId="9" applyFont="1" applyFill="1" applyBorder="1" applyAlignment="1" applyProtection="1">
      <alignment horizontal="right" vertical="center"/>
    </xf>
    <xf numFmtId="0" fontId="7" fillId="0" borderId="13" xfId="5" applyFont="1" applyBorder="1" applyAlignment="1">
      <alignment horizontal="left" vertical="center" wrapText="1"/>
    </xf>
    <xf numFmtId="0" fontId="5" fillId="3" borderId="13" xfId="9" applyFont="1" applyFill="1" applyBorder="1" applyAlignment="1" applyProtection="1">
      <alignment horizontal="center" vertical="center" wrapText="1"/>
    </xf>
    <xf numFmtId="0" fontId="8" fillId="3" borderId="13" xfId="9" applyFont="1" applyFill="1" applyBorder="1" applyAlignment="1" applyProtection="1">
      <alignment vertical="center" wrapText="1"/>
    </xf>
    <xf numFmtId="0" fontId="3" fillId="3" borderId="15" xfId="5" applyFont="1" applyFill="1" applyBorder="1" applyAlignment="1">
      <alignment horizontal="left" vertical="center" wrapText="1"/>
    </xf>
    <xf numFmtId="0" fontId="30" fillId="0" borderId="0" xfId="0" applyFont="1"/>
    <xf numFmtId="0" fontId="20" fillId="3" borderId="10" xfId="5" applyFont="1" applyFill="1" applyBorder="1" applyAlignment="1">
      <alignment horizontal="left" vertical="center" wrapText="1"/>
    </xf>
    <xf numFmtId="0" fontId="13" fillId="3" borderId="7" xfId="5" applyFont="1" applyFill="1" applyBorder="1" applyAlignment="1">
      <alignment horizontal="left" vertical="center"/>
    </xf>
    <xf numFmtId="0" fontId="13" fillId="3" borderId="12" xfId="5" applyFont="1" applyFill="1" applyBorder="1" applyAlignment="1">
      <alignment horizontal="left" vertical="center"/>
    </xf>
    <xf numFmtId="0" fontId="13" fillId="3" borderId="6" xfId="0" applyFont="1" applyFill="1" applyBorder="1" applyAlignment="1">
      <alignment horizontal="center"/>
    </xf>
    <xf numFmtId="0" fontId="13" fillId="0" borderId="7" xfId="0" applyFont="1" applyBorder="1"/>
    <xf numFmtId="0" fontId="13" fillId="0" borderId="8" xfId="0" applyFont="1" applyBorder="1"/>
    <xf numFmtId="0" fontId="13" fillId="0" borderId="16" xfId="0" applyFont="1" applyBorder="1"/>
    <xf numFmtId="0" fontId="13" fillId="3" borderId="18" xfId="5" applyFont="1" applyFill="1" applyBorder="1" applyAlignment="1">
      <alignment vertical="center"/>
    </xf>
    <xf numFmtId="0" fontId="13" fillId="3" borderId="13" xfId="6" applyNumberFormat="1" applyFont="1" applyFill="1" applyBorder="1" applyAlignment="1">
      <alignment vertical="center" wrapText="1"/>
    </xf>
    <xf numFmtId="0" fontId="13" fillId="3" borderId="15" xfId="0" applyFont="1" applyFill="1" applyBorder="1"/>
    <xf numFmtId="0" fontId="58" fillId="2" borderId="1" xfId="4" applyFont="1" applyFill="1" applyBorder="1"/>
    <xf numFmtId="49" fontId="14" fillId="2" borderId="3" xfId="5" applyNumberFormat="1" applyFont="1" applyFill="1" applyBorder="1" applyAlignment="1">
      <alignment horizontal="centerContinuous" vertical="center"/>
    </xf>
    <xf numFmtId="49" fontId="14" fillId="2" borderId="4" xfId="5" applyNumberFormat="1" applyFont="1" applyFill="1" applyBorder="1" applyAlignment="1">
      <alignment horizontal="centerContinuous" vertical="center"/>
    </xf>
    <xf numFmtId="0" fontId="59" fillId="3" borderId="7" xfId="5" applyFont="1" applyFill="1" applyBorder="1" applyAlignment="1">
      <alignment horizontal="left" vertical="center"/>
    </xf>
    <xf numFmtId="0" fontId="59" fillId="3" borderId="12" xfId="5" applyFont="1" applyFill="1" applyBorder="1" applyAlignment="1">
      <alignment horizontal="left" vertical="center"/>
    </xf>
    <xf numFmtId="0" fontId="58" fillId="0" borderId="7" xfId="0" applyFont="1" applyBorder="1"/>
    <xf numFmtId="0" fontId="58" fillId="0" borderId="8" xfId="0" applyFont="1" applyBorder="1"/>
    <xf numFmtId="0" fontId="58" fillId="0" borderId="0" xfId="0" applyFont="1"/>
    <xf numFmtId="0" fontId="58" fillId="0" borderId="16" xfId="0" applyFont="1" applyBorder="1"/>
    <xf numFmtId="0" fontId="59" fillId="3" borderId="18" xfId="5" applyFont="1" applyFill="1" applyBorder="1" applyAlignment="1">
      <alignment vertical="center"/>
    </xf>
    <xf numFmtId="0" fontId="58" fillId="3" borderId="15" xfId="4" applyFont="1" applyFill="1" applyBorder="1" applyAlignment="1">
      <alignment horizontal="center"/>
    </xf>
    <xf numFmtId="0" fontId="58" fillId="3" borderId="22" xfId="4" applyFont="1" applyFill="1" applyBorder="1" applyAlignment="1">
      <alignment horizontal="center"/>
    </xf>
    <xf numFmtId="0" fontId="59" fillId="3" borderId="18" xfId="9" applyFont="1" applyFill="1" applyBorder="1" applyAlignment="1" applyProtection="1">
      <alignment vertical="center" wrapText="1"/>
    </xf>
    <xf numFmtId="0" fontId="59" fillId="3" borderId="0" xfId="9" applyFont="1" applyFill="1" applyAlignment="1" applyProtection="1">
      <alignment horizontal="left" vertical="center" wrapText="1"/>
    </xf>
    <xf numFmtId="0" fontId="58" fillId="3" borderId="0" xfId="0" applyFont="1" applyFill="1"/>
    <xf numFmtId="0" fontId="58" fillId="3" borderId="15" xfId="0" applyFont="1" applyFill="1" applyBorder="1"/>
    <xf numFmtId="0" fontId="60" fillId="0" borderId="24" xfId="4" applyFont="1" applyBorder="1" applyAlignment="1">
      <alignment horizontal="left"/>
    </xf>
    <xf numFmtId="0" fontId="3" fillId="0" borderId="15" xfId="0" applyFont="1" applyBorder="1"/>
    <xf numFmtId="0" fontId="3" fillId="3" borderId="0" xfId="9" applyFont="1" applyFill="1" applyBorder="1" applyAlignment="1" applyProtection="1">
      <alignment horizontal="right" vertical="center" wrapText="1"/>
    </xf>
    <xf numFmtId="0" fontId="3" fillId="3" borderId="0" xfId="9" applyFont="1" applyFill="1" applyBorder="1" applyAlignment="1" applyProtection="1">
      <alignment horizontal="right" vertical="center"/>
    </xf>
    <xf numFmtId="0" fontId="3" fillId="3" borderId="0" xfId="9" applyFont="1" applyFill="1" applyBorder="1" applyAlignment="1" applyProtection="1">
      <alignment vertical="center" wrapText="1"/>
    </xf>
    <xf numFmtId="0" fontId="3" fillId="0" borderId="16" xfId="9" applyFont="1" applyFill="1" applyBorder="1" applyAlignment="1" applyProtection="1">
      <alignment horizontal="center" vertical="center" wrapText="1"/>
    </xf>
    <xf numFmtId="0" fontId="3" fillId="0" borderId="23" xfId="9" applyFont="1" applyFill="1" applyBorder="1" applyAlignment="1" applyProtection="1">
      <alignment horizontal="right" vertical="center" wrapText="1"/>
    </xf>
    <xf numFmtId="0" fontId="8" fillId="0" borderId="13" xfId="9" applyFont="1" applyFill="1" applyBorder="1" applyAlignment="1" applyProtection="1">
      <alignment vertical="center" wrapText="1"/>
    </xf>
    <xf numFmtId="0" fontId="3" fillId="0" borderId="0" xfId="9" applyFont="1" applyFill="1" applyAlignment="1" applyProtection="1">
      <alignment horizontal="right" vertical="center"/>
    </xf>
    <xf numFmtId="0" fontId="3" fillId="0" borderId="13" xfId="9" applyFont="1" applyFill="1" applyBorder="1" applyAlignment="1" applyProtection="1">
      <alignment vertical="center" wrapText="1"/>
    </xf>
    <xf numFmtId="0" fontId="3" fillId="0" borderId="0" xfId="0" applyFont="1"/>
    <xf numFmtId="166" fontId="3" fillId="0" borderId="15" xfId="6" applyNumberFormat="1" applyFont="1" applyFill="1" applyBorder="1" applyAlignment="1">
      <alignment vertical="center" wrapText="1"/>
    </xf>
    <xf numFmtId="0" fontId="3" fillId="0" borderId="15" xfId="9" applyFont="1" applyFill="1" applyBorder="1" applyAlignment="1" applyProtection="1">
      <alignment horizontal="right" vertical="center"/>
    </xf>
    <xf numFmtId="0" fontId="61" fillId="3" borderId="8" xfId="5" applyFont="1" applyFill="1" applyBorder="1" applyAlignment="1">
      <alignment horizontal="left" vertical="center" wrapText="1"/>
    </xf>
    <xf numFmtId="0" fontId="3" fillId="0" borderId="18" xfId="9" applyFont="1" applyFill="1" applyBorder="1" applyAlignment="1" applyProtection="1">
      <alignment vertical="center" wrapText="1"/>
    </xf>
    <xf numFmtId="0" fontId="5" fillId="3" borderId="28" xfId="5" applyFont="1" applyFill="1" applyBorder="1" applyAlignment="1">
      <alignment horizontal="center" vertical="center"/>
    </xf>
    <xf numFmtId="0" fontId="5" fillId="3" borderId="18" xfId="5" applyFont="1" applyFill="1" applyBorder="1" applyAlignment="1">
      <alignment horizontal="center" vertical="center"/>
    </xf>
    <xf numFmtId="0" fontId="3" fillId="0" borderId="18" xfId="0" applyFont="1" applyBorder="1"/>
    <xf numFmtId="0" fontId="3" fillId="0" borderId="19" xfId="0" applyFont="1" applyBorder="1"/>
    <xf numFmtId="0" fontId="5" fillId="3" borderId="0" xfId="5" applyFont="1" applyFill="1" applyAlignment="1">
      <alignment horizontal="center" vertical="center"/>
    </xf>
    <xf numFmtId="0" fontId="3" fillId="3" borderId="13" xfId="5" applyFont="1" applyFill="1" applyBorder="1" applyAlignment="1">
      <alignment horizontal="center" vertical="center"/>
    </xf>
    <xf numFmtId="0" fontId="3" fillId="3" borderId="15" xfId="6" applyNumberFormat="1" applyFont="1" applyFill="1" applyBorder="1" applyAlignment="1">
      <alignment vertical="center" wrapText="1"/>
    </xf>
    <xf numFmtId="0" fontId="5" fillId="3" borderId="15" xfId="5" applyFont="1" applyFill="1" applyBorder="1" applyAlignment="1">
      <alignment horizontal="center" vertical="center"/>
    </xf>
    <xf numFmtId="0" fontId="59" fillId="3" borderId="7" xfId="5" applyFont="1" applyFill="1" applyBorder="1" applyAlignment="1">
      <alignment horizontal="left" vertical="center" wrapText="1"/>
    </xf>
    <xf numFmtId="0" fontId="59" fillId="3" borderId="8" xfId="5" applyFont="1" applyFill="1" applyBorder="1" applyAlignment="1">
      <alignment horizontal="left" vertical="center" wrapText="1"/>
    </xf>
    <xf numFmtId="0" fontId="3" fillId="0" borderId="13" xfId="6" applyNumberFormat="1" applyFont="1" applyFill="1" applyBorder="1" applyAlignment="1">
      <alignment vertical="center" wrapText="1"/>
    </xf>
    <xf numFmtId="10" fontId="58" fillId="3" borderId="13" xfId="0" applyNumberFormat="1" applyFont="1" applyFill="1" applyBorder="1" applyAlignment="1">
      <alignment horizontal="center" vertical="center" wrapText="1"/>
    </xf>
    <xf numFmtId="0" fontId="59" fillId="0" borderId="18" xfId="9" applyFont="1" applyFill="1" applyBorder="1" applyAlignment="1" applyProtection="1">
      <alignment vertical="center" wrapText="1"/>
    </xf>
    <xf numFmtId="0" fontId="59" fillId="0" borderId="0" xfId="9" applyFont="1" applyFill="1" applyAlignment="1" applyProtection="1">
      <alignment horizontal="left" vertical="center" wrapText="1"/>
    </xf>
    <xf numFmtId="0" fontId="20" fillId="0" borderId="2" xfId="5" applyFont="1" applyBorder="1" applyAlignment="1">
      <alignment horizontal="left" vertical="center" wrapText="1"/>
    </xf>
    <xf numFmtId="0" fontId="13" fillId="3" borderId="8" xfId="5" applyFont="1" applyFill="1" applyBorder="1" applyAlignment="1">
      <alignment horizontal="left" vertical="center"/>
    </xf>
    <xf numFmtId="0" fontId="29" fillId="0" borderId="13" xfId="8" applyFont="1" applyBorder="1" applyAlignment="1">
      <alignment vertical="center" wrapText="1"/>
    </xf>
    <xf numFmtId="0" fontId="13" fillId="0" borderId="0" xfId="9" applyFont="1" applyAlignment="1" applyProtection="1">
      <alignment horizontal="center" vertical="center" wrapText="1"/>
    </xf>
    <xf numFmtId="0" fontId="13" fillId="0" borderId="0" xfId="9" applyFont="1" applyAlignment="1" applyProtection="1">
      <alignment horizontal="right" vertical="center"/>
    </xf>
    <xf numFmtId="0" fontId="13" fillId="0" borderId="13" xfId="9" applyFont="1" applyBorder="1" applyAlignment="1" applyProtection="1">
      <alignment vertical="center" wrapText="1"/>
    </xf>
    <xf numFmtId="49" fontId="13" fillId="3" borderId="13" xfId="5" applyNumberFormat="1" applyFont="1" applyFill="1" applyBorder="1" applyAlignment="1">
      <alignment horizontal="center" vertical="center"/>
    </xf>
    <xf numFmtId="0" fontId="13" fillId="3" borderId="13" xfId="5" applyFont="1" applyFill="1" applyBorder="1" applyAlignment="1">
      <alignment horizontal="right" vertical="center" wrapText="1"/>
    </xf>
    <xf numFmtId="0" fontId="3" fillId="3" borderId="13" xfId="4" applyFont="1" applyFill="1" applyBorder="1" applyAlignment="1">
      <alignment horizontal="center"/>
    </xf>
    <xf numFmtId="3" fontId="13" fillId="3" borderId="13" xfId="5" applyNumberFormat="1" applyFont="1" applyFill="1" applyBorder="1" applyAlignment="1">
      <alignment vertical="center" wrapText="1"/>
    </xf>
    <xf numFmtId="0" fontId="6" fillId="3" borderId="13" xfId="0" applyFont="1" applyFill="1" applyBorder="1"/>
    <xf numFmtId="0" fontId="13" fillId="0" borderId="6" xfId="5" applyFont="1" applyBorder="1" applyAlignment="1">
      <alignment horizontal="left" vertical="center"/>
    </xf>
    <xf numFmtId="0" fontId="19" fillId="0" borderId="6" xfId="5" applyFont="1" applyBorder="1" applyAlignment="1">
      <alignment horizontal="left" vertical="center"/>
    </xf>
    <xf numFmtId="0" fontId="10" fillId="0" borderId="66" xfId="4" applyFont="1" applyBorder="1" applyAlignment="1">
      <alignment horizontal="left"/>
    </xf>
    <xf numFmtId="0" fontId="38" fillId="0" borderId="13" xfId="5" applyFont="1" applyBorder="1" applyAlignment="1">
      <alignment horizontal="left" vertical="center" wrapText="1"/>
    </xf>
    <xf numFmtId="3" fontId="13" fillId="3" borderId="8" xfId="5" applyNumberFormat="1" applyFont="1" applyFill="1" applyBorder="1" applyAlignment="1">
      <alignment horizontal="center" vertical="center" wrapText="1"/>
    </xf>
    <xf numFmtId="3" fontId="13" fillId="3" borderId="16" xfId="5" applyNumberFormat="1" applyFont="1" applyFill="1" applyBorder="1" applyAlignment="1">
      <alignment vertical="center" wrapText="1"/>
    </xf>
    <xf numFmtId="3" fontId="13" fillId="3" borderId="7" xfId="5" applyNumberFormat="1" applyFont="1" applyFill="1" applyBorder="1" applyAlignment="1">
      <alignment horizontal="center" vertical="center" wrapText="1"/>
    </xf>
    <xf numFmtId="0" fontId="20" fillId="0" borderId="13" xfId="5" applyFont="1" applyBorder="1" applyAlignment="1">
      <alignment horizontal="left" vertical="center" wrapText="1"/>
    </xf>
    <xf numFmtId="9" fontId="13" fillId="0" borderId="0" xfId="9" applyNumberFormat="1" applyFont="1" applyAlignment="1" applyProtection="1">
      <alignment horizontal="center" vertical="center" wrapText="1"/>
    </xf>
    <xf numFmtId="0" fontId="12" fillId="0" borderId="18" xfId="9" applyFont="1" applyBorder="1" applyAlignment="1" applyProtection="1">
      <alignment vertical="center" wrapText="1"/>
    </xf>
    <xf numFmtId="0" fontId="13" fillId="0" borderId="0" xfId="5" applyFont="1" applyAlignment="1">
      <alignment horizontal="center" vertical="top" wrapText="1"/>
    </xf>
    <xf numFmtId="0" fontId="13" fillId="0" borderId="15" xfId="5" applyFont="1" applyBorder="1" applyAlignment="1">
      <alignment horizontal="center" vertical="top" wrapText="1"/>
    </xf>
    <xf numFmtId="0" fontId="13" fillId="0" borderId="0" xfId="5" applyFont="1" applyAlignment="1">
      <alignment horizontal="center" vertical="center" wrapText="1"/>
    </xf>
    <xf numFmtId="0" fontId="13" fillId="0" borderId="0" xfId="9" applyFont="1" applyAlignment="1" applyProtection="1">
      <alignment horizontal="left" vertical="center" wrapText="1"/>
    </xf>
    <xf numFmtId="0" fontId="13" fillId="0" borderId="13" xfId="0" applyFont="1" applyBorder="1" applyAlignment="1">
      <alignment horizontal="center"/>
    </xf>
    <xf numFmtId="0" fontId="13" fillId="0" borderId="15" xfId="0" applyFont="1" applyBorder="1"/>
    <xf numFmtId="0" fontId="3" fillId="3" borderId="14" xfId="5" applyFont="1" applyFill="1" applyBorder="1" applyAlignment="1">
      <alignment horizontal="left" vertical="center"/>
    </xf>
    <xf numFmtId="10" fontId="8" fillId="0" borderId="13" xfId="9" applyNumberFormat="1" applyFont="1" applyFill="1" applyBorder="1" applyAlignment="1" applyProtection="1">
      <alignment vertical="center" wrapText="1"/>
    </xf>
    <xf numFmtId="0" fontId="4" fillId="3" borderId="18" xfId="9" applyFont="1" applyFill="1" applyBorder="1" applyAlignment="1" applyProtection="1">
      <alignment horizontal="center" vertical="center" wrapText="1"/>
    </xf>
    <xf numFmtId="0" fontId="49" fillId="3" borderId="13" xfId="9" applyFont="1" applyFill="1" applyBorder="1" applyAlignment="1" applyProtection="1">
      <alignment horizontal="center" vertical="center" wrapText="1"/>
    </xf>
    <xf numFmtId="0" fontId="4" fillId="0" borderId="13" xfId="9" applyFont="1" applyFill="1" applyBorder="1" applyAlignment="1" applyProtection="1">
      <alignment vertical="center" wrapText="1"/>
    </xf>
    <xf numFmtId="0" fontId="53" fillId="3" borderId="13" xfId="0" applyFont="1" applyFill="1" applyBorder="1"/>
    <xf numFmtId="0" fontId="4" fillId="3" borderId="23" xfId="9" applyFont="1" applyFill="1" applyBorder="1" applyAlignment="1" applyProtection="1">
      <alignment horizontal="center" vertical="top" wrapText="1"/>
    </xf>
    <xf numFmtId="0" fontId="3" fillId="0" borderId="25" xfId="0" applyFont="1" applyBorder="1"/>
    <xf numFmtId="0" fontId="3" fillId="3" borderId="28" xfId="9" applyFont="1" applyFill="1" applyBorder="1" applyAlignment="1" applyProtection="1">
      <alignment vertical="center" wrapText="1"/>
    </xf>
    <xf numFmtId="0" fontId="58" fillId="0" borderId="18" xfId="0" applyFont="1" applyBorder="1"/>
    <xf numFmtId="0" fontId="58" fillId="0" borderId="19" xfId="0" applyFont="1" applyBorder="1"/>
    <xf numFmtId="0" fontId="3" fillId="3" borderId="17" xfId="9" applyFont="1" applyFill="1" applyBorder="1" applyAlignment="1" applyProtection="1">
      <alignment horizontal="right" vertical="center" wrapText="1"/>
    </xf>
    <xf numFmtId="0" fontId="3" fillId="3" borderId="29" xfId="9" applyFont="1" applyFill="1" applyBorder="1" applyAlignment="1" applyProtection="1">
      <alignment vertical="center" wrapText="1"/>
    </xf>
    <xf numFmtId="0" fontId="58" fillId="0" borderId="15" xfId="0" applyFont="1" applyBorder="1"/>
    <xf numFmtId="0" fontId="58" fillId="0" borderId="22" xfId="0" applyFont="1" applyBorder="1"/>
    <xf numFmtId="0" fontId="3" fillId="3" borderId="71" xfId="9" applyFont="1" applyFill="1" applyBorder="1" applyAlignment="1" applyProtection="1">
      <alignment horizontal="right" vertical="center" wrapText="1"/>
    </xf>
    <xf numFmtId="0" fontId="61" fillId="3" borderId="7" xfId="5" applyFont="1" applyFill="1" applyBorder="1" applyAlignment="1">
      <alignment horizontal="left" vertical="center" wrapText="1"/>
    </xf>
    <xf numFmtId="0" fontId="3" fillId="3" borderId="20" xfId="9" applyFont="1" applyFill="1" applyBorder="1" applyAlignment="1" applyProtection="1">
      <alignment horizontal="right" vertical="center" wrapText="1"/>
    </xf>
    <xf numFmtId="0" fontId="57" fillId="11" borderId="1" xfId="18" applyFont="1" applyFill="1" applyBorder="1"/>
    <xf numFmtId="49" fontId="14" fillId="11" borderId="2" xfId="18" applyNumberFormat="1" applyFont="1" applyFill="1" applyBorder="1" applyAlignment="1">
      <alignment horizontal="left" vertical="center"/>
    </xf>
    <xf numFmtId="49" fontId="65" fillId="11" borderId="3" xfId="18" applyNumberFormat="1" applyFont="1" applyFill="1" applyBorder="1" applyAlignment="1">
      <alignment horizontal="center" vertical="center"/>
    </xf>
    <xf numFmtId="49" fontId="65" fillId="11" borderId="4" xfId="18" applyNumberFormat="1" applyFont="1" applyFill="1" applyBorder="1" applyAlignment="1">
      <alignment horizontal="center" vertical="center"/>
    </xf>
    <xf numFmtId="0" fontId="66" fillId="0" borderId="0" xfId="18" applyFont="1"/>
    <xf numFmtId="0" fontId="56" fillId="0" borderId="0" xfId="18"/>
    <xf numFmtId="0" fontId="7" fillId="0" borderId="1" xfId="18" applyFont="1" applyBorder="1" applyAlignment="1">
      <alignment horizontal="left" vertical="center" wrapText="1"/>
    </xf>
    <xf numFmtId="0" fontId="7" fillId="0" borderId="11" xfId="18" applyFont="1" applyBorder="1" applyAlignment="1">
      <alignment horizontal="left" vertical="center" wrapText="1"/>
    </xf>
    <xf numFmtId="0" fontId="3" fillId="12" borderId="7" xfId="18" applyFont="1" applyFill="1" applyBorder="1" applyAlignment="1">
      <alignment horizontal="left" vertical="center" wrapText="1"/>
    </xf>
    <xf numFmtId="0" fontId="7" fillId="10" borderId="11" xfId="18" applyFont="1" applyFill="1" applyBorder="1" applyAlignment="1">
      <alignment horizontal="left" vertical="center" wrapText="1"/>
    </xf>
    <xf numFmtId="0" fontId="7" fillId="10" borderId="13" xfId="18" applyFont="1" applyFill="1" applyBorder="1" applyAlignment="1">
      <alignment horizontal="left" vertical="center" wrapText="1"/>
    </xf>
    <xf numFmtId="0" fontId="57" fillId="0" borderId="36" xfId="18" applyFont="1" applyBorder="1"/>
    <xf numFmtId="0" fontId="3" fillId="10" borderId="15" xfId="18" applyFont="1" applyFill="1" applyBorder="1"/>
    <xf numFmtId="0" fontId="57" fillId="0" borderId="15" xfId="18" applyFont="1" applyBorder="1"/>
    <xf numFmtId="0" fontId="57" fillId="0" borderId="35" xfId="18" applyFont="1" applyBorder="1"/>
    <xf numFmtId="0" fontId="7" fillId="0" borderId="6" xfId="18" applyFont="1" applyBorder="1" applyAlignment="1">
      <alignment horizontal="left" vertical="center" wrapText="1"/>
    </xf>
    <xf numFmtId="0" fontId="67" fillId="11" borderId="28" xfId="18" applyFont="1" applyFill="1" applyBorder="1" applyAlignment="1">
      <alignment horizontal="center" vertical="center" wrapText="1"/>
    </xf>
    <xf numFmtId="0" fontId="3" fillId="10" borderId="18" xfId="18" applyFont="1" applyFill="1" applyBorder="1" applyAlignment="1">
      <alignment vertical="center"/>
    </xf>
    <xf numFmtId="0" fontId="3" fillId="10" borderId="18" xfId="18" applyFont="1" applyFill="1" applyBorder="1" applyAlignment="1">
      <alignment vertical="center" wrapText="1"/>
    </xf>
    <xf numFmtId="0" fontId="3" fillId="10" borderId="19" xfId="18" applyFont="1" applyFill="1" applyBorder="1" applyAlignment="1">
      <alignment vertical="center" wrapText="1"/>
    </xf>
    <xf numFmtId="0" fontId="3" fillId="10" borderId="0" xfId="18" applyFont="1" applyFill="1" applyAlignment="1">
      <alignment vertical="center"/>
    </xf>
    <xf numFmtId="0" fontId="3" fillId="10" borderId="15" xfId="18" applyFont="1" applyFill="1" applyBorder="1" applyAlignment="1">
      <alignment vertical="center" wrapText="1"/>
    </xf>
    <xf numFmtId="0" fontId="3" fillId="10" borderId="0" xfId="18" applyFont="1" applyFill="1" applyAlignment="1">
      <alignment vertical="center" wrapText="1"/>
    </xf>
    <xf numFmtId="0" fontId="3" fillId="10" borderId="16" xfId="18" applyFont="1" applyFill="1" applyBorder="1" applyAlignment="1">
      <alignment vertical="center" wrapText="1"/>
    </xf>
    <xf numFmtId="0" fontId="3" fillId="10" borderId="0" xfId="19" applyFont="1" applyFill="1" applyAlignment="1">
      <alignment horizontal="right" vertical="center" wrapText="1"/>
    </xf>
    <xf numFmtId="0" fontId="3" fillId="10" borderId="20" xfId="19" applyFont="1" applyFill="1" applyBorder="1" applyAlignment="1">
      <alignment horizontal="justify" vertical="center" wrapText="1"/>
    </xf>
    <xf numFmtId="0" fontId="3" fillId="10" borderId="13" xfId="19" applyFont="1" applyFill="1" applyBorder="1" applyAlignment="1">
      <alignment horizontal="right" vertical="center" wrapText="1"/>
    </xf>
    <xf numFmtId="0" fontId="3" fillId="10" borderId="21" xfId="19" applyFont="1" applyFill="1" applyBorder="1" applyAlignment="1">
      <alignment vertical="center" wrapText="1"/>
    </xf>
    <xf numFmtId="0" fontId="3" fillId="10" borderId="13" xfId="19" applyFont="1" applyFill="1" applyBorder="1" applyAlignment="1">
      <alignment vertical="center" wrapText="1"/>
    </xf>
    <xf numFmtId="0" fontId="3" fillId="10" borderId="22" xfId="18" applyFont="1" applyFill="1" applyBorder="1" applyAlignment="1">
      <alignment horizontal="center"/>
    </xf>
    <xf numFmtId="0" fontId="3" fillId="10" borderId="15" xfId="19" applyFont="1" applyFill="1" applyBorder="1" applyAlignment="1">
      <alignment horizontal="center" vertical="center" wrapText="1"/>
    </xf>
    <xf numFmtId="0" fontId="3" fillId="10" borderId="22" xfId="19" applyFont="1" applyFill="1" applyBorder="1" applyAlignment="1">
      <alignment horizontal="center" vertical="center" wrapText="1"/>
    </xf>
    <xf numFmtId="0" fontId="3" fillId="10" borderId="18" xfId="19" applyFont="1" applyFill="1" applyBorder="1" applyAlignment="1">
      <alignment vertical="center" wrapText="1"/>
    </xf>
    <xf numFmtId="0" fontId="3" fillId="0" borderId="0" xfId="18" applyFont="1"/>
    <xf numFmtId="0" fontId="3" fillId="0" borderId="16" xfId="18" applyFont="1" applyBorder="1"/>
    <xf numFmtId="0" fontId="3" fillId="10" borderId="0" xfId="19" applyFont="1" applyFill="1" applyAlignment="1">
      <alignment horizontal="center" vertical="center" wrapText="1"/>
    </xf>
    <xf numFmtId="0" fontId="3" fillId="10" borderId="13" xfId="18" applyFont="1" applyFill="1" applyBorder="1"/>
    <xf numFmtId="0" fontId="3" fillId="10" borderId="0" xfId="18" applyFont="1" applyFill="1"/>
    <xf numFmtId="0" fontId="3" fillId="10" borderId="0" xfId="18" applyFont="1" applyFill="1" applyAlignment="1">
      <alignment horizontal="right"/>
    </xf>
    <xf numFmtId="0" fontId="3" fillId="10" borderId="15" xfId="19" applyFont="1" applyFill="1" applyBorder="1" applyAlignment="1">
      <alignment vertical="center" wrapText="1"/>
    </xf>
    <xf numFmtId="0" fontId="7" fillId="0" borderId="9" xfId="18" applyFont="1" applyBorder="1" applyAlignment="1">
      <alignment horizontal="left" vertical="center" wrapText="1"/>
    </xf>
    <xf numFmtId="0" fontId="3" fillId="10" borderId="16" xfId="19" applyFont="1" applyFill="1" applyBorder="1" applyAlignment="1">
      <alignment horizontal="center" vertical="center" wrapText="1"/>
    </xf>
    <xf numFmtId="0" fontId="3" fillId="10" borderId="23" xfId="19" applyFont="1" applyFill="1" applyBorder="1" applyAlignment="1">
      <alignment horizontal="right" vertical="center" wrapText="1"/>
    </xf>
    <xf numFmtId="0" fontId="3" fillId="10" borderId="0" xfId="19" applyFont="1" applyFill="1" applyAlignment="1">
      <alignment horizontal="right" vertical="center"/>
    </xf>
    <xf numFmtId="49" fontId="5" fillId="10" borderId="18" xfId="18" applyNumberFormat="1" applyFont="1" applyFill="1" applyBorder="1" applyAlignment="1">
      <alignment horizontal="center" vertical="center"/>
    </xf>
    <xf numFmtId="49" fontId="5" fillId="10" borderId="0" xfId="18" applyNumberFormat="1" applyFont="1" applyFill="1" applyAlignment="1">
      <alignment horizontal="center" vertical="center"/>
    </xf>
    <xf numFmtId="49" fontId="3" fillId="10" borderId="13" xfId="18" applyNumberFormat="1" applyFont="1" applyFill="1" applyBorder="1" applyAlignment="1">
      <alignment horizontal="center" vertical="center"/>
    </xf>
    <xf numFmtId="177" fontId="3" fillId="10" borderId="15" xfId="18" applyNumberFormat="1" applyFont="1" applyFill="1" applyBorder="1" applyAlignment="1">
      <alignment vertical="center" wrapText="1"/>
    </xf>
    <xf numFmtId="49" fontId="5" fillId="10" borderId="15" xfId="18" applyNumberFormat="1" applyFont="1" applyFill="1" applyBorder="1" applyAlignment="1">
      <alignment horizontal="center" vertical="center"/>
    </xf>
    <xf numFmtId="0" fontId="3" fillId="10" borderId="15" xfId="19" applyFont="1" applyFill="1" applyBorder="1" applyAlignment="1">
      <alignment horizontal="right" vertical="center"/>
    </xf>
    <xf numFmtId="0" fontId="3" fillId="10" borderId="0" xfId="18" applyFont="1" applyFill="1" applyAlignment="1">
      <alignment horizontal="left" vertical="center" wrapText="1"/>
    </xf>
    <xf numFmtId="0" fontId="3" fillId="10" borderId="16" xfId="18" applyFont="1" applyFill="1" applyBorder="1" applyAlignment="1">
      <alignment horizontal="left" vertical="center" wrapText="1"/>
    </xf>
    <xf numFmtId="0" fontId="3" fillId="10" borderId="0" xfId="18" applyFont="1" applyFill="1" applyAlignment="1">
      <alignment horizontal="right" vertical="center" wrapText="1"/>
    </xf>
    <xf numFmtId="0" fontId="3" fillId="13" borderId="16" xfId="18" applyFont="1" applyFill="1" applyBorder="1" applyAlignment="1">
      <alignment horizontal="left" vertical="center" wrapText="1"/>
    </xf>
    <xf numFmtId="0" fontId="3" fillId="13" borderId="16" xfId="18" applyFont="1" applyFill="1" applyBorder="1" applyAlignment="1">
      <alignment vertical="center" wrapText="1"/>
    </xf>
    <xf numFmtId="0" fontId="3" fillId="13" borderId="12" xfId="18" applyFont="1" applyFill="1" applyBorder="1" applyAlignment="1">
      <alignment horizontal="center" vertical="center" wrapText="1"/>
    </xf>
    <xf numFmtId="0" fontId="3" fillId="13" borderId="8" xfId="18" applyFont="1" applyFill="1" applyBorder="1" applyAlignment="1">
      <alignment horizontal="center" vertical="center" wrapText="1"/>
    </xf>
    <xf numFmtId="0" fontId="3" fillId="13" borderId="7" xfId="18" applyFont="1" applyFill="1" applyBorder="1" applyAlignment="1">
      <alignment horizontal="center" vertical="center" wrapText="1"/>
    </xf>
    <xf numFmtId="9" fontId="3" fillId="13" borderId="7" xfId="18" applyNumberFormat="1" applyFont="1" applyFill="1" applyBorder="1" applyAlignment="1">
      <alignment horizontal="center" vertical="center" wrapText="1"/>
    </xf>
    <xf numFmtId="9" fontId="3" fillId="10" borderId="7" xfId="18" applyNumberFormat="1" applyFont="1" applyFill="1" applyBorder="1" applyAlignment="1">
      <alignment horizontal="center" vertical="center" wrapText="1"/>
    </xf>
    <xf numFmtId="0" fontId="3" fillId="10" borderId="0" xfId="18" applyFont="1" applyFill="1" applyAlignment="1">
      <alignment horizontal="center" vertical="top" wrapText="1"/>
    </xf>
    <xf numFmtId="0" fontId="3" fillId="10" borderId="15" xfId="18" applyFont="1" applyFill="1" applyBorder="1" applyAlignment="1">
      <alignment horizontal="center" vertical="top" wrapText="1"/>
    </xf>
    <xf numFmtId="0" fontId="3" fillId="10" borderId="0" xfId="18" applyFont="1" applyFill="1" applyAlignment="1">
      <alignment horizontal="center" vertical="center" wrapText="1"/>
    </xf>
    <xf numFmtId="0" fontId="3" fillId="10" borderId="0" xfId="19" applyFont="1" applyFill="1" applyAlignment="1">
      <alignment horizontal="left" vertical="center" wrapText="1"/>
    </xf>
    <xf numFmtId="0" fontId="3" fillId="10" borderId="13" xfId="18" applyFont="1" applyFill="1" applyBorder="1" applyAlignment="1">
      <alignment horizontal="center"/>
    </xf>
    <xf numFmtId="0" fontId="3" fillId="0" borderId="10" xfId="18" applyFont="1" applyBorder="1" applyAlignment="1">
      <alignment vertical="center" wrapText="1"/>
    </xf>
    <xf numFmtId="0" fontId="3" fillId="0" borderId="10" xfId="18" applyFont="1" applyBorder="1" applyAlignment="1">
      <alignment horizontal="left" vertical="center"/>
    </xf>
    <xf numFmtId="0" fontId="9" fillId="0" borderId="10" xfId="18" applyFont="1" applyBorder="1" applyAlignment="1">
      <alignment horizontal="left" vertical="center"/>
    </xf>
    <xf numFmtId="0" fontId="5" fillId="11" borderId="25" xfId="18" applyFont="1" applyFill="1" applyBorder="1" applyAlignment="1">
      <alignment horizontal="center" vertical="center" wrapText="1"/>
    </xf>
    <xf numFmtId="0" fontId="69" fillId="0" borderId="24" xfId="18" applyFont="1" applyBorder="1" applyAlignment="1">
      <alignment horizontal="left"/>
    </xf>
    <xf numFmtId="0" fontId="70" fillId="0" borderId="0" xfId="18" applyFont="1" applyAlignment="1">
      <alignment horizontal="left"/>
    </xf>
    <xf numFmtId="0" fontId="3" fillId="0" borderId="7" xfId="18" applyFont="1" applyBorder="1"/>
    <xf numFmtId="0" fontId="3" fillId="0" borderId="8" xfId="18" applyFont="1" applyBorder="1"/>
    <xf numFmtId="0" fontId="57" fillId="0" borderId="0" xfId="18" applyFont="1"/>
    <xf numFmtId="0" fontId="3" fillId="0" borderId="19" xfId="18" applyFont="1" applyBorder="1"/>
    <xf numFmtId="0" fontId="57" fillId="0" borderId="29" xfId="18" applyFont="1" applyBorder="1"/>
    <xf numFmtId="0" fontId="3" fillId="0" borderId="22" xfId="18" applyFont="1" applyBorder="1"/>
    <xf numFmtId="9" fontId="3" fillId="3" borderId="18" xfId="5" applyNumberFormat="1" applyFont="1" applyFill="1" applyBorder="1" applyAlignment="1">
      <alignment horizontal="center" vertical="center" wrapText="1"/>
    </xf>
    <xf numFmtId="9" fontId="3" fillId="3" borderId="0" xfId="5" applyNumberFormat="1" applyFont="1" applyFill="1" applyAlignment="1">
      <alignment horizontal="center" vertical="center" wrapText="1"/>
    </xf>
    <xf numFmtId="0" fontId="3" fillId="3" borderId="16" xfId="5" applyFont="1" applyFill="1" applyBorder="1" applyAlignment="1">
      <alignment horizontal="center" vertical="center" wrapText="1"/>
    </xf>
    <xf numFmtId="0" fontId="5" fillId="3" borderId="13" xfId="5" applyFont="1" applyFill="1" applyBorder="1" applyAlignment="1">
      <alignment horizontal="center" vertical="center"/>
    </xf>
    <xf numFmtId="168" fontId="3" fillId="3" borderId="14" xfId="5" applyNumberFormat="1" applyFont="1" applyFill="1" applyBorder="1" applyAlignment="1">
      <alignment horizontal="center" vertical="center" wrapText="1"/>
    </xf>
    <xf numFmtId="0" fontId="3" fillId="3" borderId="20" xfId="9" applyFont="1" applyFill="1" applyBorder="1" applyAlignment="1" applyProtection="1">
      <alignment horizontal="center" vertical="center" wrapText="1"/>
    </xf>
    <xf numFmtId="0" fontId="5" fillId="0" borderId="13" xfId="9" applyFont="1" applyFill="1" applyBorder="1" applyAlignment="1" applyProtection="1">
      <alignment horizontal="center" vertical="center" wrapText="1"/>
    </xf>
    <xf numFmtId="9" fontId="3" fillId="0" borderId="13" xfId="9" applyNumberFormat="1" applyFont="1" applyFill="1" applyBorder="1" applyAlignment="1" applyProtection="1">
      <alignment vertical="center" wrapText="1"/>
    </xf>
    <xf numFmtId="10" fontId="3" fillId="3" borderId="7" xfId="5" applyNumberFormat="1" applyFont="1" applyFill="1" applyBorder="1" applyAlignment="1">
      <alignment horizontal="center" vertical="center" wrapText="1"/>
    </xf>
    <xf numFmtId="0" fontId="3" fillId="0" borderId="0" xfId="0" applyFont="1" applyAlignment="1">
      <alignment wrapText="1"/>
    </xf>
    <xf numFmtId="0" fontId="3" fillId="0" borderId="24" xfId="4" applyFont="1" applyBorder="1" applyAlignment="1">
      <alignment horizontal="left"/>
    </xf>
    <xf numFmtId="0" fontId="5" fillId="3" borderId="20" xfId="9" applyFont="1" applyFill="1" applyBorder="1" applyAlignment="1" applyProtection="1">
      <alignment horizontal="center" vertical="center" wrapText="1"/>
    </xf>
    <xf numFmtId="0" fontId="5" fillId="0" borderId="0" xfId="0" applyFont="1"/>
    <xf numFmtId="0" fontId="5" fillId="3" borderId="13" xfId="0" applyFont="1" applyFill="1" applyBorder="1" applyAlignment="1">
      <alignment horizontal="center"/>
    </xf>
    <xf numFmtId="49" fontId="14" fillId="2" borderId="2" xfId="5" applyNumberFormat="1" applyFont="1" applyFill="1" applyBorder="1" applyAlignment="1">
      <alignment vertical="center"/>
    </xf>
    <xf numFmtId="49" fontId="5" fillId="2" borderId="3" xfId="5" applyNumberFormat="1" applyFont="1" applyFill="1" applyBorder="1" applyAlignment="1">
      <alignment vertical="center"/>
    </xf>
    <xf numFmtId="0" fontId="3" fillId="3" borderId="7" xfId="0" applyFont="1" applyFill="1" applyBorder="1" applyAlignment="1">
      <alignment wrapText="1"/>
    </xf>
    <xf numFmtId="0" fontId="3" fillId="3" borderId="0" xfId="0" applyFont="1" applyFill="1" applyAlignment="1">
      <alignment wrapText="1"/>
    </xf>
    <xf numFmtId="0" fontId="3" fillId="0" borderId="0" xfId="9" applyFont="1" applyFill="1" applyAlignment="1" applyProtection="1">
      <alignment horizontal="right" vertical="center" wrapText="1"/>
    </xf>
    <xf numFmtId="0" fontId="3" fillId="0" borderId="20" xfId="9" applyFont="1" applyFill="1" applyBorder="1" applyAlignment="1" applyProtection="1">
      <alignment horizontal="justify" vertical="center" wrapText="1"/>
    </xf>
    <xf numFmtId="0" fontId="3" fillId="0" borderId="13" xfId="9" applyFont="1" applyFill="1" applyBorder="1" applyAlignment="1" applyProtection="1">
      <alignment horizontal="right" vertical="center" wrapText="1"/>
    </xf>
    <xf numFmtId="0" fontId="3" fillId="0" borderId="21" xfId="9" applyFont="1" applyFill="1" applyBorder="1" applyAlignment="1" applyProtection="1">
      <alignment vertical="center" wrapText="1"/>
    </xf>
    <xf numFmtId="0" fontId="3" fillId="0" borderId="15" xfId="9" applyFont="1" applyFill="1" applyBorder="1" applyAlignment="1" applyProtection="1">
      <alignment vertical="center" wrapText="1"/>
    </xf>
    <xf numFmtId="0" fontId="3" fillId="0" borderId="15" xfId="9" applyFont="1" applyFill="1" applyBorder="1" applyAlignment="1" applyProtection="1">
      <alignment horizontal="right" vertical="center" wrapText="1"/>
    </xf>
    <xf numFmtId="0" fontId="3" fillId="0" borderId="16" xfId="9" applyFont="1" applyFill="1" applyBorder="1" applyAlignment="1" applyProtection="1">
      <alignment vertical="center" wrapText="1"/>
    </xf>
    <xf numFmtId="0" fontId="3" fillId="3" borderId="13" xfId="9" applyFont="1" applyFill="1" applyBorder="1" applyAlignment="1" applyProtection="1">
      <alignment horizontal="center" wrapText="1"/>
    </xf>
    <xf numFmtId="3" fontId="3" fillId="3" borderId="13" xfId="6" applyNumberFormat="1" applyFont="1" applyFill="1" applyBorder="1" applyAlignment="1">
      <alignment vertical="center" wrapText="1"/>
    </xf>
    <xf numFmtId="0" fontId="3" fillId="0" borderId="16" xfId="5" applyFont="1" applyBorder="1" applyAlignment="1">
      <alignment horizontal="left" vertical="center" wrapText="1"/>
    </xf>
    <xf numFmtId="0" fontId="3" fillId="0" borderId="0" xfId="5" applyFont="1" applyAlignment="1">
      <alignment horizontal="right" vertical="center" wrapText="1"/>
    </xf>
    <xf numFmtId="0" fontId="3" fillId="0" borderId="0" xfId="5" applyFont="1" applyAlignment="1">
      <alignment horizontal="center" vertical="top" wrapText="1"/>
    </xf>
    <xf numFmtId="0" fontId="3" fillId="0" borderId="15" xfId="5" applyFont="1" applyBorder="1" applyAlignment="1">
      <alignment horizontal="center" vertical="top" wrapText="1"/>
    </xf>
    <xf numFmtId="0" fontId="3" fillId="0" borderId="13" xfId="0" applyFont="1" applyBorder="1" applyAlignment="1">
      <alignment horizontal="center"/>
    </xf>
    <xf numFmtId="0" fontId="3" fillId="3" borderId="7" xfId="5" applyFont="1" applyFill="1" applyBorder="1" applyAlignment="1">
      <alignment vertical="center"/>
    </xf>
    <xf numFmtId="0" fontId="3" fillId="3" borderId="12" xfId="5" applyFont="1" applyFill="1" applyBorder="1" applyAlignment="1">
      <alignment vertical="center"/>
    </xf>
    <xf numFmtId="0" fontId="3" fillId="3" borderId="18" xfId="9" applyFont="1" applyFill="1" applyBorder="1" applyAlignment="1" applyProtection="1">
      <alignment horizontal="center" vertical="center" wrapText="1"/>
    </xf>
    <xf numFmtId="0" fontId="71" fillId="3" borderId="7" xfId="5" applyFont="1" applyFill="1" applyBorder="1" applyAlignment="1">
      <alignment horizontal="left" vertical="center" wrapText="1"/>
    </xf>
    <xf numFmtId="0" fontId="71" fillId="3" borderId="8" xfId="5" applyFont="1" applyFill="1" applyBorder="1" applyAlignment="1">
      <alignment horizontal="left" vertical="center" wrapText="1"/>
    </xf>
    <xf numFmtId="0" fontId="6" fillId="3" borderId="6" xfId="0" applyFont="1" applyFill="1" applyBorder="1" applyAlignment="1">
      <alignment wrapText="1"/>
    </xf>
    <xf numFmtId="0" fontId="6" fillId="3" borderId="18" xfId="0" applyFont="1" applyFill="1" applyBorder="1" applyAlignment="1">
      <alignment horizontal="center"/>
    </xf>
    <xf numFmtId="0" fontId="6" fillId="0" borderId="18" xfId="0" applyFont="1" applyBorder="1"/>
    <xf numFmtId="0" fontId="6" fillId="0" borderId="19" xfId="0" applyFont="1" applyBorder="1"/>
    <xf numFmtId="0" fontId="6" fillId="0" borderId="15" xfId="0" applyFont="1" applyBorder="1"/>
    <xf numFmtId="0" fontId="6" fillId="0" borderId="22" xfId="0" applyFont="1" applyBorder="1"/>
    <xf numFmtId="0" fontId="13" fillId="3" borderId="0" xfId="9" applyFont="1" applyFill="1" applyBorder="1" applyAlignment="1" applyProtection="1">
      <alignment horizontal="center" vertical="center" wrapText="1"/>
    </xf>
    <xf numFmtId="0" fontId="13" fillId="3" borderId="0" xfId="9" applyFont="1" applyFill="1" applyBorder="1" applyAlignment="1" applyProtection="1">
      <alignment horizontal="right" vertical="center" wrapText="1"/>
    </xf>
    <xf numFmtId="9" fontId="22" fillId="3" borderId="13" xfId="9" applyNumberFormat="1" applyFont="1" applyFill="1" applyBorder="1" applyAlignment="1" applyProtection="1">
      <alignment vertical="center" wrapText="1"/>
    </xf>
    <xf numFmtId="0" fontId="13" fillId="3" borderId="0" xfId="9" applyFont="1" applyFill="1" applyBorder="1" applyAlignment="1" applyProtection="1">
      <alignment horizontal="right" vertical="center"/>
    </xf>
    <xf numFmtId="0" fontId="13" fillId="3" borderId="13" xfId="6" applyNumberFormat="1" applyFont="1" applyFill="1" applyBorder="1" applyAlignment="1" applyProtection="1">
      <alignment vertical="center" wrapText="1"/>
    </xf>
    <xf numFmtId="166" fontId="13" fillId="3" borderId="15" xfId="6" applyNumberFormat="1" applyFont="1" applyFill="1" applyBorder="1" applyAlignment="1" applyProtection="1">
      <alignment vertical="center" wrapText="1"/>
    </xf>
    <xf numFmtId="0" fontId="12" fillId="3" borderId="0" xfId="9" applyFont="1" applyFill="1" applyBorder="1" applyAlignment="1" applyProtection="1">
      <alignment horizontal="left" vertical="center" wrapText="1"/>
    </xf>
    <xf numFmtId="0" fontId="72" fillId="2" borderId="1" xfId="4" applyFont="1" applyFill="1" applyBorder="1"/>
    <xf numFmtId="49" fontId="73" fillId="2" borderId="2" xfId="5" applyNumberFormat="1" applyFont="1" applyFill="1" applyBorder="1" applyAlignment="1">
      <alignment horizontal="left" vertical="center"/>
    </xf>
    <xf numFmtId="49" fontId="74" fillId="2" borderId="3" xfId="5" applyNumberFormat="1" applyFont="1" applyFill="1" applyBorder="1" applyAlignment="1">
      <alignment horizontal="centerContinuous" vertical="center"/>
    </xf>
    <xf numFmtId="49" fontId="74" fillId="2" borderId="4" xfId="5" applyNumberFormat="1" applyFont="1" applyFill="1" applyBorder="1" applyAlignment="1">
      <alignment horizontal="centerContinuous" vertical="center"/>
    </xf>
    <xf numFmtId="0" fontId="75" fillId="0" borderId="1" xfId="5" applyFont="1" applyBorder="1" applyAlignment="1">
      <alignment horizontal="left" vertical="center" wrapText="1"/>
    </xf>
    <xf numFmtId="0" fontId="75" fillId="0" borderId="10" xfId="5" applyFont="1" applyBorder="1" applyAlignment="1">
      <alignment horizontal="left" vertical="center" wrapText="1"/>
    </xf>
    <xf numFmtId="0" fontId="75" fillId="3" borderId="11" xfId="5" applyFont="1" applyFill="1" applyBorder="1" applyAlignment="1">
      <alignment horizontal="left" vertical="center" wrapText="1"/>
    </xf>
    <xf numFmtId="0" fontId="72" fillId="0" borderId="0" xfId="0" applyFont="1"/>
    <xf numFmtId="0" fontId="72" fillId="0" borderId="16" xfId="0" applyFont="1" applyBorder="1"/>
    <xf numFmtId="0" fontId="75" fillId="0" borderId="13" xfId="5" applyFont="1" applyBorder="1" applyAlignment="1">
      <alignment horizontal="left" vertical="center" wrapText="1"/>
    </xf>
    <xf numFmtId="0" fontId="72" fillId="0" borderId="7" xfId="9" applyFont="1" applyFill="1" applyBorder="1" applyAlignment="1" applyProtection="1">
      <alignment horizontal="left" vertical="center" wrapText="1"/>
    </xf>
    <xf numFmtId="0" fontId="72" fillId="0" borderId="10" xfId="5" applyFont="1" applyBorder="1" applyAlignment="1">
      <alignment horizontal="left" vertical="center" wrapText="1"/>
    </xf>
    <xf numFmtId="0" fontId="72" fillId="0" borderId="10" xfId="5" applyFont="1" applyBorder="1" applyAlignment="1">
      <alignment vertical="center" wrapText="1"/>
    </xf>
    <xf numFmtId="0" fontId="72" fillId="0" borderId="10" xfId="5" applyFont="1" applyBorder="1" applyAlignment="1">
      <alignment horizontal="left" vertical="center"/>
    </xf>
    <xf numFmtId="0" fontId="78" fillId="0" borderId="10" xfId="5" applyFont="1" applyBorder="1" applyAlignment="1">
      <alignment horizontal="left" vertical="center"/>
    </xf>
    <xf numFmtId="0" fontId="78" fillId="0" borderId="24" xfId="4" applyFont="1" applyBorder="1" applyAlignment="1">
      <alignment horizontal="left"/>
    </xf>
    <xf numFmtId="0" fontId="13" fillId="3" borderId="20" xfId="9" applyFont="1" applyFill="1" applyBorder="1" applyAlignment="1" applyProtection="1">
      <alignment horizontal="center" vertical="center" wrapText="1"/>
    </xf>
    <xf numFmtId="0" fontId="12" fillId="0" borderId="8" xfId="9" applyFont="1" applyFill="1" applyBorder="1" applyAlignment="1" applyProtection="1">
      <alignment horizontal="left" vertical="center" wrapText="1"/>
    </xf>
    <xf numFmtId="0" fontId="12" fillId="0" borderId="7" xfId="9" applyFont="1" applyFill="1" applyBorder="1" applyAlignment="1" applyProtection="1">
      <alignment horizontal="left" vertical="center" wrapText="1"/>
    </xf>
    <xf numFmtId="0" fontId="13" fillId="3" borderId="17" xfId="5" applyFont="1" applyFill="1" applyBorder="1" applyAlignment="1">
      <alignment vertical="center"/>
    </xf>
    <xf numFmtId="0" fontId="13" fillId="3" borderId="17" xfId="9" applyFont="1" applyFill="1" applyBorder="1" applyAlignment="1" applyProtection="1">
      <alignment horizontal="right" vertical="center" wrapText="1"/>
    </xf>
    <xf numFmtId="166" fontId="13" fillId="3" borderId="13" xfId="6" applyNumberFormat="1" applyFont="1" applyFill="1" applyBorder="1" applyAlignment="1" applyProtection="1">
      <alignment vertical="center" wrapText="1"/>
    </xf>
    <xf numFmtId="0" fontId="13" fillId="3" borderId="17" xfId="5" applyFont="1" applyFill="1" applyBorder="1" applyAlignment="1">
      <alignment horizontal="right" vertical="center" wrapText="1"/>
    </xf>
    <xf numFmtId="0" fontId="79" fillId="14" borderId="74" xfId="10" applyFont="1" applyFill="1" applyBorder="1"/>
    <xf numFmtId="49" fontId="80" fillId="14" borderId="75" xfId="10" applyNumberFormat="1" applyFont="1" applyFill="1" applyBorder="1" applyAlignment="1">
      <alignment horizontal="left" vertical="center"/>
    </xf>
    <xf numFmtId="49" fontId="80" fillId="14" borderId="76" xfId="10" applyNumberFormat="1" applyFont="1" applyFill="1" applyBorder="1" applyAlignment="1">
      <alignment horizontal="center" vertical="center"/>
    </xf>
    <xf numFmtId="49" fontId="80" fillId="14" borderId="77" xfId="10" applyNumberFormat="1" applyFont="1" applyFill="1" applyBorder="1" applyAlignment="1">
      <alignment horizontal="center" vertical="center"/>
    </xf>
    <xf numFmtId="0" fontId="17" fillId="0" borderId="0" xfId="10"/>
    <xf numFmtId="0" fontId="20" fillId="0" borderId="74" xfId="10" applyFont="1" applyBorder="1" applyAlignment="1">
      <alignment horizontal="left" vertical="center" wrapText="1"/>
    </xf>
    <xf numFmtId="0" fontId="20" fillId="0" borderId="81" xfId="10" applyFont="1" applyBorder="1" applyAlignment="1">
      <alignment horizontal="left" vertical="center" wrapText="1"/>
    </xf>
    <xf numFmtId="0" fontId="20" fillId="0" borderId="82" xfId="10" applyFont="1" applyBorder="1" applyAlignment="1">
      <alignment horizontal="left" vertical="center" wrapText="1"/>
    </xf>
    <xf numFmtId="0" fontId="82" fillId="6" borderId="39" xfId="10" applyFont="1" applyFill="1" applyBorder="1" applyAlignment="1">
      <alignment horizontal="left" vertical="center" wrapText="1"/>
    </xf>
    <xf numFmtId="0" fontId="82" fillId="6" borderId="38" xfId="10" applyFont="1" applyFill="1" applyBorder="1" applyAlignment="1">
      <alignment horizontal="left" vertical="center" wrapText="1"/>
    </xf>
    <xf numFmtId="0" fontId="20" fillId="6" borderId="82" xfId="10" applyFont="1" applyFill="1" applyBorder="1" applyAlignment="1">
      <alignment horizontal="left" vertical="center" wrapText="1"/>
    </xf>
    <xf numFmtId="0" fontId="20" fillId="6" borderId="84" xfId="10" applyFont="1" applyFill="1" applyBorder="1" applyAlignment="1">
      <alignment horizontal="left" vertical="center" wrapText="1"/>
    </xf>
    <xf numFmtId="0" fontId="79" fillId="6" borderId="79" xfId="10" applyFont="1" applyFill="1" applyBorder="1" applyAlignment="1">
      <alignment horizontal="center"/>
    </xf>
    <xf numFmtId="0" fontId="79" fillId="6" borderId="39" xfId="10" applyFont="1" applyFill="1" applyBorder="1" applyAlignment="1">
      <alignment horizontal="center"/>
    </xf>
    <xf numFmtId="0" fontId="79" fillId="0" borderId="39" xfId="10" applyFont="1" applyBorder="1"/>
    <xf numFmtId="0" fontId="79" fillId="0" borderId="38" xfId="10" applyFont="1" applyBorder="1"/>
    <xf numFmtId="0" fontId="79" fillId="6" borderId="0" xfId="10" applyFont="1" applyFill="1" applyAlignment="1">
      <alignment horizontal="center"/>
    </xf>
    <xf numFmtId="0" fontId="79" fillId="0" borderId="0" xfId="10" applyFont="1"/>
    <xf numFmtId="0" fontId="79" fillId="0" borderId="89" xfId="10" applyFont="1" applyBorder="1"/>
    <xf numFmtId="0" fontId="3" fillId="2" borderId="13" xfId="9" applyFont="1" applyFill="1" applyBorder="1" applyAlignment="1" applyProtection="1">
      <alignment vertical="center" wrapText="1"/>
    </xf>
    <xf numFmtId="0" fontId="13" fillId="6" borderId="91" xfId="10" applyFont="1" applyFill="1" applyBorder="1" applyAlignment="1">
      <alignment horizontal="center" vertical="center" wrapText="1"/>
    </xf>
    <xf numFmtId="0" fontId="13" fillId="6" borderId="92" xfId="10" applyFont="1" applyFill="1" applyBorder="1" applyAlignment="1">
      <alignment vertical="center" wrapText="1"/>
    </xf>
    <xf numFmtId="0" fontId="82" fillId="6" borderId="91" xfId="10" applyFont="1" applyFill="1" applyBorder="1" applyAlignment="1">
      <alignment vertical="center"/>
    </xf>
    <xf numFmtId="0" fontId="13" fillId="6" borderId="91" xfId="10" applyFont="1" applyFill="1" applyBorder="1" applyAlignment="1">
      <alignment vertical="center" wrapText="1"/>
    </xf>
    <xf numFmtId="0" fontId="13" fillId="6" borderId="89" xfId="10" applyFont="1" applyFill="1" applyBorder="1" applyAlignment="1">
      <alignment vertical="center" wrapText="1"/>
    </xf>
    <xf numFmtId="0" fontId="13" fillId="6" borderId="0" xfId="10" applyFont="1" applyFill="1" applyAlignment="1">
      <alignment vertical="center"/>
    </xf>
    <xf numFmtId="0" fontId="13" fillId="6" borderId="88" xfId="10" applyFont="1" applyFill="1" applyBorder="1" applyAlignment="1">
      <alignment vertical="center" wrapText="1"/>
    </xf>
    <xf numFmtId="0" fontId="13" fillId="6" borderId="0" xfId="10" applyFont="1" applyFill="1" applyAlignment="1">
      <alignment vertical="center" wrapText="1"/>
    </xf>
    <xf numFmtId="0" fontId="13" fillId="6" borderId="93" xfId="10" applyFont="1" applyFill="1" applyBorder="1" applyAlignment="1">
      <alignment vertical="center" wrapText="1"/>
    </xf>
    <xf numFmtId="0" fontId="13" fillId="6" borderId="0" xfId="10" applyFont="1" applyFill="1" applyAlignment="1">
      <alignment horizontal="right" vertical="center" wrapText="1"/>
    </xf>
    <xf numFmtId="0" fontId="13" fillId="6" borderId="94" xfId="10" applyFont="1" applyFill="1" applyBorder="1" applyAlignment="1">
      <alignment horizontal="left" vertical="center" wrapText="1"/>
    </xf>
    <xf numFmtId="0" fontId="13" fillId="6" borderId="84" xfId="10" applyFont="1" applyFill="1" applyBorder="1" applyAlignment="1">
      <alignment horizontal="right" vertical="center" wrapText="1"/>
    </xf>
    <xf numFmtId="0" fontId="13" fillId="6" borderId="84" xfId="10" applyFont="1" applyFill="1" applyBorder="1" applyAlignment="1">
      <alignment horizontal="center" vertical="center" wrapText="1"/>
    </xf>
    <xf numFmtId="0" fontId="13" fillId="6" borderId="84" xfId="10" applyFont="1" applyFill="1" applyBorder="1" applyAlignment="1">
      <alignment vertical="center" wrapText="1"/>
    </xf>
    <xf numFmtId="0" fontId="13" fillId="6" borderId="88" xfId="10" applyFont="1" applyFill="1" applyBorder="1" applyAlignment="1">
      <alignment horizontal="right" vertical="center" wrapText="1"/>
    </xf>
    <xf numFmtId="0" fontId="79" fillId="6" borderId="95" xfId="10" applyFont="1" applyFill="1" applyBorder="1" applyAlignment="1">
      <alignment horizontal="center"/>
    </xf>
    <xf numFmtId="0" fontId="13" fillId="6" borderId="95" xfId="10" applyFont="1" applyFill="1" applyBorder="1" applyAlignment="1">
      <alignment horizontal="center" vertical="center" wrapText="1"/>
    </xf>
    <xf numFmtId="0" fontId="13" fillId="6" borderId="88" xfId="10" applyFont="1" applyFill="1" applyBorder="1" applyAlignment="1">
      <alignment horizontal="center" vertical="center" wrapText="1"/>
    </xf>
    <xf numFmtId="0" fontId="13" fillId="6" borderId="0" xfId="10" applyFont="1" applyFill="1" applyAlignment="1">
      <alignment horizontal="center" vertical="center" wrapText="1"/>
    </xf>
    <xf numFmtId="0" fontId="13" fillId="6" borderId="84" xfId="10" applyFont="1" applyFill="1" applyBorder="1"/>
    <xf numFmtId="0" fontId="13" fillId="6" borderId="0" xfId="10" applyFont="1" applyFill="1"/>
    <xf numFmtId="0" fontId="13" fillId="0" borderId="0" xfId="10" applyFont="1"/>
    <xf numFmtId="0" fontId="13" fillId="6" borderId="0" xfId="10" applyFont="1" applyFill="1" applyAlignment="1">
      <alignment horizontal="right"/>
    </xf>
    <xf numFmtId="0" fontId="13" fillId="6" borderId="0" xfId="10" applyFont="1" applyFill="1" applyAlignment="1">
      <alignment horizontal="center"/>
    </xf>
    <xf numFmtId="0" fontId="13" fillId="6" borderId="89" xfId="10" applyFont="1" applyFill="1" applyBorder="1" applyAlignment="1">
      <alignment horizontal="center" vertical="center" wrapText="1"/>
    </xf>
    <xf numFmtId="0" fontId="20" fillId="0" borderId="87" xfId="10" applyFont="1" applyBorder="1" applyAlignment="1">
      <alignment horizontal="left" vertical="center" wrapText="1"/>
    </xf>
    <xf numFmtId="0" fontId="13" fillId="6" borderId="96" xfId="10" applyFont="1" applyFill="1" applyBorder="1" applyAlignment="1">
      <alignment horizontal="right" vertical="center" wrapText="1"/>
    </xf>
    <xf numFmtId="0" fontId="22" fillId="6" borderId="84" xfId="10" applyFont="1" applyFill="1" applyBorder="1" applyAlignment="1">
      <alignment vertical="center" wrapText="1"/>
    </xf>
    <xf numFmtId="0" fontId="13" fillId="6" borderId="0" xfId="10" applyFont="1" applyFill="1" applyAlignment="1">
      <alignment horizontal="right" vertical="center"/>
    </xf>
    <xf numFmtId="49" fontId="11" fillId="6" borderId="91" xfId="10" applyNumberFormat="1" applyFont="1" applyFill="1" applyBorder="1" applyAlignment="1">
      <alignment horizontal="center" vertical="center"/>
    </xf>
    <xf numFmtId="166" fontId="13" fillId="6" borderId="84" xfId="10" applyNumberFormat="1" applyFont="1" applyFill="1" applyBorder="1" applyAlignment="1">
      <alignment vertical="center" wrapText="1"/>
    </xf>
    <xf numFmtId="49" fontId="11" fillId="6" borderId="0" xfId="10" applyNumberFormat="1" applyFont="1" applyFill="1" applyAlignment="1">
      <alignment horizontal="center" vertical="center"/>
    </xf>
    <xf numFmtId="49" fontId="13" fillId="6" borderId="84" xfId="10" applyNumberFormat="1" applyFont="1" applyFill="1" applyBorder="1" applyAlignment="1">
      <alignment horizontal="center" vertical="center"/>
    </xf>
    <xf numFmtId="166" fontId="13" fillId="6" borderId="88" xfId="10" applyNumberFormat="1" applyFont="1" applyFill="1" applyBorder="1" applyAlignment="1">
      <alignment vertical="center" wrapText="1"/>
    </xf>
    <xf numFmtId="49" fontId="11" fillId="6" borderId="88" xfId="10" applyNumberFormat="1" applyFont="1" applyFill="1" applyBorder="1" applyAlignment="1">
      <alignment horizontal="center" vertical="center"/>
    </xf>
    <xf numFmtId="0" fontId="13" fillId="6" borderId="88" xfId="10" applyFont="1" applyFill="1" applyBorder="1" applyAlignment="1">
      <alignment horizontal="right" vertical="center"/>
    </xf>
    <xf numFmtId="0" fontId="13" fillId="6" borderId="89" xfId="10" applyFont="1" applyFill="1" applyBorder="1" applyAlignment="1">
      <alignment horizontal="left" vertical="center" wrapText="1"/>
    </xf>
    <xf numFmtId="0" fontId="13" fillId="6" borderId="0" xfId="10" applyFont="1" applyFill="1" applyAlignment="1">
      <alignment horizontal="left" vertical="center" wrapText="1"/>
    </xf>
    <xf numFmtId="9" fontId="13" fillId="6" borderId="85" xfId="2" applyFont="1" applyFill="1" applyBorder="1" applyAlignment="1">
      <alignment horizontal="center" vertical="center" wrapText="1"/>
    </xf>
    <xf numFmtId="0" fontId="13" fillId="6" borderId="83" xfId="10" applyFont="1" applyFill="1" applyBorder="1" applyAlignment="1">
      <alignment horizontal="center" vertical="center" wrapText="1"/>
    </xf>
    <xf numFmtId="9" fontId="13" fillId="6" borderId="83" xfId="2" applyFont="1" applyFill="1" applyBorder="1" applyAlignment="1">
      <alignment horizontal="center" vertical="center" wrapText="1"/>
    </xf>
    <xf numFmtId="9" fontId="13" fillId="6" borderId="39" xfId="10" applyNumberFormat="1" applyFont="1" applyFill="1" applyBorder="1" applyAlignment="1">
      <alignment horizontal="center" vertical="center" wrapText="1"/>
    </xf>
    <xf numFmtId="0" fontId="82" fillId="6" borderId="91" xfId="10" applyFont="1" applyFill="1" applyBorder="1" applyAlignment="1">
      <alignment vertical="center" wrapText="1"/>
    </xf>
    <xf numFmtId="0" fontId="13" fillId="6" borderId="0" xfId="10" applyFont="1" applyFill="1" applyAlignment="1">
      <alignment horizontal="center" vertical="top" wrapText="1"/>
    </xf>
    <xf numFmtId="0" fontId="13" fillId="6" borderId="88" xfId="10" applyFont="1" applyFill="1" applyBorder="1" applyAlignment="1">
      <alignment horizontal="center" vertical="top" wrapText="1"/>
    </xf>
    <xf numFmtId="0" fontId="82" fillId="6" borderId="0" xfId="10" applyFont="1" applyFill="1" applyAlignment="1">
      <alignment horizontal="left" vertical="center" wrapText="1"/>
    </xf>
    <xf numFmtId="0" fontId="79" fillId="6" borderId="84" xfId="10" applyFont="1" applyFill="1" applyBorder="1" applyAlignment="1">
      <alignment horizontal="center"/>
    </xf>
    <xf numFmtId="0" fontId="79" fillId="6" borderId="0" xfId="10" applyFont="1" applyFill="1"/>
    <xf numFmtId="0" fontId="79" fillId="6" borderId="88" xfId="10" applyFont="1" applyFill="1" applyBorder="1"/>
    <xf numFmtId="0" fontId="18" fillId="3" borderId="38" xfId="10" applyFont="1" applyFill="1" applyBorder="1"/>
    <xf numFmtId="0" fontId="13" fillId="0" borderId="81" xfId="10" applyFont="1" applyBorder="1" applyAlignment="1">
      <alignment horizontal="left" vertical="center" wrapText="1"/>
    </xf>
    <xf numFmtId="0" fontId="13" fillId="0" borderId="81" xfId="10" applyFont="1" applyBorder="1" applyAlignment="1">
      <alignment vertical="center" wrapText="1"/>
    </xf>
    <xf numFmtId="0" fontId="13" fillId="0" borderId="81" xfId="10" applyFont="1" applyBorder="1" applyAlignment="1">
      <alignment horizontal="left" vertical="center"/>
    </xf>
    <xf numFmtId="0" fontId="19" fillId="0" borderId="81" xfId="10" applyFont="1" applyBorder="1" applyAlignment="1">
      <alignment horizontal="left" vertical="center"/>
    </xf>
    <xf numFmtId="0" fontId="11" fillId="14" borderId="103" xfId="10" applyFont="1" applyFill="1" applyBorder="1" applyAlignment="1">
      <alignment horizontal="center" vertical="center" wrapText="1"/>
    </xf>
    <xf numFmtId="0" fontId="85" fillId="0" borderId="101" xfId="10" applyFont="1" applyBorder="1" applyAlignment="1">
      <alignment horizontal="left"/>
    </xf>
    <xf numFmtId="0" fontId="82" fillId="6" borderId="104" xfId="10" applyFont="1" applyFill="1" applyBorder="1" applyAlignment="1">
      <alignment vertical="center" wrapText="1"/>
    </xf>
    <xf numFmtId="0" fontId="6" fillId="0" borderId="7" xfId="9" applyFont="1" applyFill="1" applyBorder="1" applyAlignment="1" applyProtection="1">
      <alignment horizontal="left" vertical="center" wrapText="1"/>
    </xf>
    <xf numFmtId="0" fontId="6" fillId="0" borderId="6" xfId="9" applyFont="1" applyFill="1" applyBorder="1" applyAlignment="1" applyProtection="1">
      <alignment horizontal="left" vertical="center" wrapText="1"/>
    </xf>
    <xf numFmtId="10" fontId="22" fillId="3" borderId="13" xfId="9" applyNumberFormat="1" applyFont="1" applyFill="1" applyBorder="1" applyAlignment="1" applyProtection="1">
      <alignment vertical="center" wrapText="1"/>
    </xf>
    <xf numFmtId="10" fontId="13" fillId="3" borderId="13" xfId="5" applyNumberFormat="1" applyFont="1" applyFill="1" applyBorder="1" applyAlignment="1">
      <alignment horizontal="center" vertical="center" wrapText="1"/>
    </xf>
    <xf numFmtId="0" fontId="79" fillId="14" borderId="74" xfId="0" applyFont="1" applyFill="1" applyBorder="1"/>
    <xf numFmtId="49" fontId="80" fillId="14" borderId="76" xfId="0" applyNumberFormat="1" applyFont="1" applyFill="1" applyBorder="1" applyAlignment="1">
      <alignment horizontal="center" vertical="center"/>
    </xf>
    <xf numFmtId="49" fontId="80" fillId="14" borderId="77" xfId="0" applyNumberFormat="1" applyFont="1" applyFill="1" applyBorder="1" applyAlignment="1">
      <alignment horizontal="center" vertical="center"/>
    </xf>
    <xf numFmtId="0" fontId="20" fillId="0" borderId="74" xfId="0" applyFont="1" applyBorder="1" applyAlignment="1">
      <alignment horizontal="left" vertical="center" wrapText="1"/>
    </xf>
    <xf numFmtId="0" fontId="20" fillId="0" borderId="81" xfId="0" applyFont="1" applyBorder="1" applyAlignment="1">
      <alignment horizontal="left" vertical="center" wrapText="1"/>
    </xf>
    <xf numFmtId="0" fontId="20" fillId="0" borderId="82" xfId="0" applyFont="1" applyBorder="1" applyAlignment="1">
      <alignment horizontal="left" vertical="center" wrapText="1"/>
    </xf>
    <xf numFmtId="0" fontId="82" fillId="6" borderId="39" xfId="0" applyFont="1" applyFill="1" applyBorder="1" applyAlignment="1">
      <alignment horizontal="left" vertical="center" wrapText="1"/>
    </xf>
    <xf numFmtId="0" fontId="82" fillId="6" borderId="38" xfId="0" applyFont="1" applyFill="1" applyBorder="1" applyAlignment="1">
      <alignment horizontal="left" vertical="center" wrapText="1"/>
    </xf>
    <xf numFmtId="0" fontId="20" fillId="6" borderId="82" xfId="0" applyFont="1" applyFill="1" applyBorder="1" applyAlignment="1">
      <alignment horizontal="left" vertical="center" wrapText="1"/>
    </xf>
    <xf numFmtId="0" fontId="86" fillId="6" borderId="39" xfId="0" applyFont="1" applyFill="1" applyBorder="1" applyAlignment="1">
      <alignment horizontal="left" vertical="center" wrapText="1"/>
    </xf>
    <xf numFmtId="0" fontId="86" fillId="6" borderId="38" xfId="0" applyFont="1" applyFill="1" applyBorder="1" applyAlignment="1">
      <alignment horizontal="left" vertical="center" wrapText="1"/>
    </xf>
    <xf numFmtId="0" fontId="13" fillId="6" borderId="39" xfId="0" applyFont="1" applyFill="1" applyBorder="1" applyAlignment="1">
      <alignment horizontal="left" vertical="center"/>
    </xf>
    <xf numFmtId="0" fontId="13" fillId="6" borderId="83" xfId="0" applyFont="1" applyFill="1" applyBorder="1" applyAlignment="1">
      <alignment horizontal="left" vertical="center"/>
    </xf>
    <xf numFmtId="0" fontId="20" fillId="6" borderId="84" xfId="0" applyFont="1" applyFill="1" applyBorder="1" applyAlignment="1">
      <alignment horizontal="left" vertical="center" wrapText="1"/>
    </xf>
    <xf numFmtId="0" fontId="82" fillId="6" borderId="39" xfId="0" applyFont="1" applyFill="1" applyBorder="1" applyAlignment="1">
      <alignment horizontal="left" vertical="center"/>
    </xf>
    <xf numFmtId="0" fontId="82" fillId="6" borderId="38" xfId="0" applyFont="1" applyFill="1" applyBorder="1" applyAlignment="1">
      <alignment horizontal="left" vertical="center"/>
    </xf>
    <xf numFmtId="0" fontId="79" fillId="6" borderId="79" xfId="0" applyFont="1" applyFill="1" applyBorder="1" applyAlignment="1">
      <alignment horizontal="center"/>
    </xf>
    <xf numFmtId="0" fontId="79" fillId="6" borderId="39" xfId="0" applyFont="1" applyFill="1" applyBorder="1" applyAlignment="1">
      <alignment horizontal="center"/>
    </xf>
    <xf numFmtId="0" fontId="79" fillId="0" borderId="39" xfId="0" applyFont="1" applyBorder="1"/>
    <xf numFmtId="0" fontId="79" fillId="0" borderId="38" xfId="0" applyFont="1" applyBorder="1"/>
    <xf numFmtId="0" fontId="79" fillId="0" borderId="0" xfId="0" applyFont="1"/>
    <xf numFmtId="0" fontId="79" fillId="0" borderId="89" xfId="0" applyFont="1" applyBorder="1"/>
    <xf numFmtId="0" fontId="20" fillId="0" borderId="79" xfId="0" applyFont="1" applyBorder="1" applyAlignment="1">
      <alignment horizontal="left" vertical="center" wrapText="1"/>
    </xf>
    <xf numFmtId="0" fontId="20" fillId="0" borderId="78" xfId="0" applyFont="1" applyBorder="1" applyAlignment="1">
      <alignment horizontal="left" vertical="center" wrapText="1"/>
    </xf>
    <xf numFmtId="0" fontId="13" fillId="16" borderId="0" xfId="0" applyFont="1" applyFill="1" applyAlignment="1">
      <alignment horizontal="center" vertical="center" wrapText="1"/>
    </xf>
    <xf numFmtId="0" fontId="13" fillId="6" borderId="0" xfId="0" applyFont="1" applyFill="1" applyAlignment="1">
      <alignment horizontal="center" vertical="center" wrapText="1"/>
    </xf>
    <xf numFmtId="0" fontId="18" fillId="0" borderId="95" xfId="0" applyFont="1" applyBorder="1"/>
    <xf numFmtId="0" fontId="13" fillId="6" borderId="92" xfId="0" applyFont="1" applyFill="1" applyBorder="1" applyAlignment="1">
      <alignment vertical="center" wrapText="1"/>
    </xf>
    <xf numFmtId="0" fontId="82" fillId="6" borderId="91" xfId="0" applyFont="1" applyFill="1" applyBorder="1" applyAlignment="1">
      <alignment vertical="center"/>
    </xf>
    <xf numFmtId="0" fontId="13" fillId="6" borderId="91" xfId="0" applyFont="1" applyFill="1" applyBorder="1" applyAlignment="1">
      <alignment vertical="center" wrapText="1"/>
    </xf>
    <xf numFmtId="0" fontId="13" fillId="6" borderId="89" xfId="0" applyFont="1" applyFill="1" applyBorder="1" applyAlignment="1">
      <alignment vertical="center" wrapText="1"/>
    </xf>
    <xf numFmtId="0" fontId="13" fillId="6" borderId="0" xfId="0" applyFont="1" applyFill="1" applyAlignment="1">
      <alignment vertical="center"/>
    </xf>
    <xf numFmtId="0" fontId="13" fillId="6" borderId="88" xfId="0" applyFont="1" applyFill="1" applyBorder="1" applyAlignment="1">
      <alignment vertical="center" wrapText="1"/>
    </xf>
    <xf numFmtId="0" fontId="13" fillId="6" borderId="0" xfId="0" applyFont="1" applyFill="1" applyAlignment="1">
      <alignment vertical="center" wrapText="1"/>
    </xf>
    <xf numFmtId="0" fontId="13" fillId="6" borderId="93" xfId="0" applyFont="1" applyFill="1" applyBorder="1" applyAlignment="1">
      <alignment vertical="center" wrapText="1"/>
    </xf>
    <xf numFmtId="0" fontId="13" fillId="6" borderId="0" xfId="0" applyFont="1" applyFill="1" applyAlignment="1">
      <alignment horizontal="right" vertical="center" wrapText="1"/>
    </xf>
    <xf numFmtId="0" fontId="13" fillId="6" borderId="94" xfId="0" applyFont="1" applyFill="1" applyBorder="1" applyAlignment="1">
      <alignment horizontal="left" vertical="center" wrapText="1"/>
    </xf>
    <xf numFmtId="0" fontId="13" fillId="6" borderId="84" xfId="0" applyFont="1" applyFill="1" applyBorder="1" applyAlignment="1">
      <alignment horizontal="right" vertical="center" wrapText="1"/>
    </xf>
    <xf numFmtId="0" fontId="13" fillId="6" borderId="84" xfId="0" applyFont="1" applyFill="1" applyBorder="1" applyAlignment="1">
      <alignment horizontal="center" vertical="center" wrapText="1"/>
    </xf>
    <xf numFmtId="0" fontId="13" fillId="6" borderId="84" xfId="0" applyFont="1" applyFill="1" applyBorder="1" applyAlignment="1">
      <alignment vertical="center" wrapText="1"/>
    </xf>
    <xf numFmtId="0" fontId="13" fillId="6" borderId="88" xfId="0" applyFont="1" applyFill="1" applyBorder="1" applyAlignment="1">
      <alignment horizontal="right" vertical="center" wrapText="1"/>
    </xf>
    <xf numFmtId="0" fontId="79" fillId="6" borderId="95" xfId="0" applyFont="1" applyFill="1" applyBorder="1" applyAlignment="1">
      <alignment horizontal="center"/>
    </xf>
    <xf numFmtId="0" fontId="13" fillId="6" borderId="95" xfId="0" applyFont="1" applyFill="1" applyBorder="1" applyAlignment="1">
      <alignment horizontal="center" vertical="center" wrapText="1"/>
    </xf>
    <xf numFmtId="0" fontId="13" fillId="6" borderId="88" xfId="0" applyFont="1" applyFill="1" applyBorder="1" applyAlignment="1">
      <alignment horizontal="center" vertical="center" wrapText="1"/>
    </xf>
    <xf numFmtId="0" fontId="13" fillId="6" borderId="84" xfId="0" applyFont="1" applyFill="1" applyBorder="1"/>
    <xf numFmtId="0" fontId="13" fillId="6" borderId="0" xfId="0" applyFont="1" applyFill="1"/>
    <xf numFmtId="0" fontId="13" fillId="6" borderId="0" xfId="0" applyFont="1" applyFill="1" applyAlignment="1">
      <alignment horizontal="right"/>
    </xf>
    <xf numFmtId="0" fontId="13" fillId="6" borderId="0" xfId="0" applyFont="1" applyFill="1" applyAlignment="1">
      <alignment horizontal="center"/>
    </xf>
    <xf numFmtId="0" fontId="13" fillId="6" borderId="89" xfId="0" applyFont="1" applyFill="1" applyBorder="1" applyAlignment="1">
      <alignment horizontal="center" vertical="center" wrapText="1"/>
    </xf>
    <xf numFmtId="0" fontId="20" fillId="0" borderId="87" xfId="0" applyFont="1" applyBorder="1" applyAlignment="1">
      <alignment horizontal="left" vertical="center" wrapText="1"/>
    </xf>
    <xf numFmtId="0" fontId="13" fillId="6" borderId="96" xfId="0" applyFont="1" applyFill="1" applyBorder="1" applyAlignment="1">
      <alignment horizontal="right" vertical="center" wrapText="1"/>
    </xf>
    <xf numFmtId="0" fontId="22" fillId="6" borderId="84" xfId="0" applyFont="1" applyFill="1" applyBorder="1" applyAlignment="1">
      <alignment vertical="center" wrapText="1"/>
    </xf>
    <xf numFmtId="0" fontId="13" fillId="6" borderId="0" xfId="0" applyFont="1" applyFill="1" applyAlignment="1">
      <alignment horizontal="right" vertical="center"/>
    </xf>
    <xf numFmtId="49" fontId="11" fillId="6" borderId="91" xfId="0" applyNumberFormat="1" applyFont="1" applyFill="1" applyBorder="1" applyAlignment="1">
      <alignment horizontal="center" vertical="center"/>
    </xf>
    <xf numFmtId="49" fontId="11" fillId="6" borderId="0" xfId="0" applyNumberFormat="1" applyFont="1" applyFill="1" applyAlignment="1">
      <alignment horizontal="center" vertical="center"/>
    </xf>
    <xf numFmtId="49" fontId="13" fillId="6" borderId="84" xfId="0" applyNumberFormat="1" applyFont="1" applyFill="1" applyBorder="1" applyAlignment="1">
      <alignment horizontal="center" vertical="center"/>
    </xf>
    <xf numFmtId="166" fontId="13" fillId="6" borderId="88" xfId="0" applyNumberFormat="1" applyFont="1" applyFill="1" applyBorder="1" applyAlignment="1">
      <alignment vertical="center" wrapText="1"/>
    </xf>
    <xf numFmtId="49" fontId="11" fillId="6" borderId="88" xfId="0" applyNumberFormat="1" applyFont="1" applyFill="1" applyBorder="1" applyAlignment="1">
      <alignment horizontal="center" vertical="center"/>
    </xf>
    <xf numFmtId="0" fontId="13" fillId="6" borderId="88" xfId="0" applyFont="1" applyFill="1" applyBorder="1" applyAlignment="1">
      <alignment horizontal="right" vertical="center"/>
    </xf>
    <xf numFmtId="0" fontId="13" fillId="6" borderId="89" xfId="0" applyFont="1" applyFill="1" applyBorder="1" applyAlignment="1">
      <alignment horizontal="left" vertical="center" wrapText="1"/>
    </xf>
    <xf numFmtId="0" fontId="13" fillId="6" borderId="0" xfId="0" applyFont="1" applyFill="1" applyAlignment="1">
      <alignment horizontal="left" vertical="center" wrapText="1"/>
    </xf>
    <xf numFmtId="0" fontId="13" fillId="6" borderId="38" xfId="0" applyFont="1" applyFill="1" applyBorder="1" applyAlignment="1">
      <alignment horizontal="center" vertical="center" wrapText="1"/>
    </xf>
    <xf numFmtId="0" fontId="13" fillId="6" borderId="83" xfId="0" applyFont="1" applyFill="1" applyBorder="1" applyAlignment="1">
      <alignment horizontal="center" vertical="center" wrapText="1"/>
    </xf>
    <xf numFmtId="9" fontId="13" fillId="6" borderId="39" xfId="0" applyNumberFormat="1" applyFont="1" applyFill="1" applyBorder="1" applyAlignment="1">
      <alignment horizontal="center" vertical="center" wrapText="1"/>
    </xf>
    <xf numFmtId="0" fontId="13" fillId="6" borderId="39" xfId="0" applyFont="1" applyFill="1" applyBorder="1" applyAlignment="1">
      <alignment horizontal="center" vertical="center" wrapText="1"/>
    </xf>
    <xf numFmtId="0" fontId="82" fillId="6" borderId="91" xfId="0" applyFont="1" applyFill="1" applyBorder="1" applyAlignment="1">
      <alignment vertical="center" wrapText="1"/>
    </xf>
    <xf numFmtId="0" fontId="13" fillId="6" borderId="0" xfId="0" applyFont="1" applyFill="1" applyAlignment="1">
      <alignment horizontal="center" vertical="top" wrapText="1"/>
    </xf>
    <xf numFmtId="0" fontId="13" fillId="6" borderId="88" xfId="0" applyFont="1" applyFill="1" applyBorder="1" applyAlignment="1">
      <alignment horizontal="center" vertical="top" wrapText="1"/>
    </xf>
    <xf numFmtId="0" fontId="82" fillId="6" borderId="0" xfId="0" applyFont="1" applyFill="1" applyAlignment="1">
      <alignment horizontal="left" vertical="center" wrapText="1"/>
    </xf>
    <xf numFmtId="0" fontId="79" fillId="6" borderId="84" xfId="0" applyFont="1" applyFill="1" applyBorder="1" applyAlignment="1">
      <alignment horizontal="center"/>
    </xf>
    <xf numFmtId="0" fontId="79" fillId="6" borderId="0" xfId="0" applyFont="1" applyFill="1"/>
    <xf numFmtId="0" fontId="79" fillId="6" borderId="88" xfId="0" applyFont="1" applyFill="1" applyBorder="1"/>
    <xf numFmtId="0" fontId="18" fillId="3" borderId="38" xfId="0" applyFont="1" applyFill="1" applyBorder="1"/>
    <xf numFmtId="0" fontId="18" fillId="0" borderId="38" xfId="0" applyFont="1" applyBorder="1" applyAlignment="1">
      <alignment horizontal="left"/>
    </xf>
    <xf numFmtId="0" fontId="18" fillId="0" borderId="39" xfId="0" applyFont="1" applyBorder="1" applyAlignment="1">
      <alignment horizontal="left"/>
    </xf>
    <xf numFmtId="0" fontId="13" fillId="0" borderId="81" xfId="0" applyFont="1" applyBorder="1" applyAlignment="1">
      <alignment horizontal="left" vertical="center" wrapText="1"/>
    </xf>
    <xf numFmtId="0" fontId="13" fillId="0" borderId="81" xfId="0" applyFont="1" applyBorder="1" applyAlignment="1">
      <alignment vertical="center" wrapText="1"/>
    </xf>
    <xf numFmtId="0" fontId="13" fillId="0" borderId="81" xfId="0" applyFont="1" applyBorder="1" applyAlignment="1">
      <alignment horizontal="left" vertical="center"/>
    </xf>
    <xf numFmtId="0" fontId="19" fillId="0" borderId="81" xfId="0" applyFont="1" applyBorder="1" applyAlignment="1">
      <alignment horizontal="left" vertical="center"/>
    </xf>
    <xf numFmtId="0" fontId="18" fillId="0" borderId="102" xfId="0" applyFont="1" applyBorder="1" applyAlignment="1">
      <alignment horizontal="left"/>
    </xf>
    <xf numFmtId="0" fontId="11" fillId="14" borderId="103" xfId="0" applyFont="1" applyFill="1" applyBorder="1" applyAlignment="1">
      <alignment horizontal="center" vertical="center" wrapText="1"/>
    </xf>
    <xf numFmtId="0" fontId="85" fillId="0" borderId="101" xfId="0" applyFont="1" applyBorder="1" applyAlignment="1">
      <alignment horizontal="left"/>
    </xf>
    <xf numFmtId="0" fontId="82" fillId="6" borderId="104" xfId="0" applyFont="1" applyFill="1" applyBorder="1" applyAlignment="1">
      <alignment horizontal="left" vertical="center" wrapText="1"/>
    </xf>
    <xf numFmtId="0" fontId="18" fillId="0" borderId="104" xfId="0" applyFont="1" applyBorder="1" applyAlignment="1">
      <alignment horizontal="left"/>
    </xf>
    <xf numFmtId="0" fontId="79" fillId="14" borderId="74" xfId="20" applyFont="1" applyFill="1" applyBorder="1"/>
    <xf numFmtId="49" fontId="80" fillId="14" borderId="76" xfId="20" applyNumberFormat="1" applyFont="1" applyFill="1" applyBorder="1" applyAlignment="1">
      <alignment horizontal="center" vertical="center"/>
    </xf>
    <xf numFmtId="49" fontId="80" fillId="14" borderId="77" xfId="20" applyNumberFormat="1" applyFont="1" applyFill="1" applyBorder="1" applyAlignment="1">
      <alignment horizontal="center" vertical="center"/>
    </xf>
    <xf numFmtId="0" fontId="20" fillId="0" borderId="74" xfId="20" applyFont="1" applyBorder="1" applyAlignment="1">
      <alignment horizontal="left" vertical="center" wrapText="1"/>
    </xf>
    <xf numFmtId="0" fontId="20" fillId="0" borderId="81" xfId="20" applyFont="1" applyBorder="1" applyAlignment="1">
      <alignment horizontal="left" vertical="center" wrapText="1"/>
    </xf>
    <xf numFmtId="0" fontId="20" fillId="0" borderId="82" xfId="20" applyFont="1" applyBorder="1" applyAlignment="1">
      <alignment horizontal="left" vertical="center" wrapText="1"/>
    </xf>
    <xf numFmtId="0" fontId="13" fillId="6" borderId="39" xfId="20" applyFont="1" applyFill="1" applyBorder="1" applyAlignment="1">
      <alignment horizontal="left" vertical="center" wrapText="1"/>
    </xf>
    <xf numFmtId="0" fontId="13" fillId="6" borderId="38" xfId="20" applyFont="1" applyFill="1" applyBorder="1" applyAlignment="1">
      <alignment horizontal="left" vertical="center" wrapText="1"/>
    </xf>
    <xf numFmtId="0" fontId="20" fillId="6" borderId="82" xfId="20" applyFont="1" applyFill="1" applyBorder="1" applyAlignment="1">
      <alignment horizontal="left" vertical="center" wrapText="1"/>
    </xf>
    <xf numFmtId="0" fontId="20" fillId="6" borderId="84" xfId="20" applyFont="1" applyFill="1" applyBorder="1" applyAlignment="1">
      <alignment horizontal="left" vertical="center" wrapText="1"/>
    </xf>
    <xf numFmtId="0" fontId="79" fillId="6" borderId="39" xfId="20" applyFont="1" applyFill="1" applyBorder="1" applyAlignment="1">
      <alignment horizontal="center"/>
    </xf>
    <xf numFmtId="0" fontId="79" fillId="0" borderId="39" xfId="20" applyFont="1" applyBorder="1"/>
    <xf numFmtId="0" fontId="79" fillId="0" borderId="38" xfId="20" applyFont="1" applyBorder="1"/>
    <xf numFmtId="0" fontId="79" fillId="0" borderId="0" xfId="20" applyFont="1"/>
    <xf numFmtId="0" fontId="79" fillId="0" borderId="89" xfId="20" applyFont="1" applyBorder="1"/>
    <xf numFmtId="0" fontId="18" fillId="0" borderId="95" xfId="20" applyFont="1" applyBorder="1"/>
    <xf numFmtId="0" fontId="13" fillId="6" borderId="79" xfId="20" applyFont="1" applyFill="1" applyBorder="1" applyAlignment="1">
      <alignment horizontal="center" vertical="center" wrapText="1"/>
    </xf>
    <xf numFmtId="0" fontId="13" fillId="6" borderId="92" xfId="20" applyFont="1" applyFill="1" applyBorder="1" applyAlignment="1">
      <alignment vertical="center" wrapText="1"/>
    </xf>
    <xf numFmtId="0" fontId="82" fillId="6" borderId="91" xfId="20" applyFont="1" applyFill="1" applyBorder="1" applyAlignment="1">
      <alignment vertical="center"/>
    </xf>
    <xf numFmtId="0" fontId="13" fillId="6" borderId="91" xfId="20" applyFont="1" applyFill="1" applyBorder="1" applyAlignment="1">
      <alignment vertical="center" wrapText="1"/>
    </xf>
    <xf numFmtId="0" fontId="13" fillId="6" borderId="89" xfId="20" applyFont="1" applyFill="1" applyBorder="1" applyAlignment="1">
      <alignment vertical="center" wrapText="1"/>
    </xf>
    <xf numFmtId="0" fontId="13" fillId="6" borderId="0" xfId="20" applyFont="1" applyFill="1" applyAlignment="1">
      <alignment vertical="center"/>
    </xf>
    <xf numFmtId="0" fontId="13" fillId="6" borderId="88" xfId="20" applyFont="1" applyFill="1" applyBorder="1" applyAlignment="1">
      <alignment vertical="center" wrapText="1"/>
    </xf>
    <xf numFmtId="0" fontId="13" fillId="6" borderId="0" xfId="20" applyFont="1" applyFill="1" applyAlignment="1">
      <alignment vertical="center" wrapText="1"/>
    </xf>
    <xf numFmtId="0" fontId="13" fillId="6" borderId="93" xfId="20" applyFont="1" applyFill="1" applyBorder="1" applyAlignment="1">
      <alignment vertical="center" wrapText="1"/>
    </xf>
    <xf numFmtId="0" fontId="13" fillId="6" borderId="0" xfId="20" applyFont="1" applyFill="1" applyAlignment="1">
      <alignment horizontal="right" vertical="center" wrapText="1"/>
    </xf>
    <xf numFmtId="0" fontId="13" fillId="6" borderId="94" xfId="20" applyFont="1" applyFill="1" applyBorder="1" applyAlignment="1">
      <alignment horizontal="left" vertical="center" wrapText="1"/>
    </xf>
    <xf numFmtId="0" fontId="13" fillId="6" borderId="84" xfId="20" applyFont="1" applyFill="1" applyBorder="1" applyAlignment="1">
      <alignment horizontal="right" vertical="center" wrapText="1"/>
    </xf>
    <xf numFmtId="0" fontId="13" fillId="6" borderId="84" xfId="20" applyFont="1" applyFill="1" applyBorder="1" applyAlignment="1">
      <alignment horizontal="center" vertical="center" wrapText="1"/>
    </xf>
    <xf numFmtId="0" fontId="13" fillId="6" borderId="84" xfId="20" applyFont="1" applyFill="1" applyBorder="1" applyAlignment="1">
      <alignment vertical="center" wrapText="1"/>
    </xf>
    <xf numFmtId="0" fontId="13" fillId="6" borderId="88" xfId="20" applyFont="1" applyFill="1" applyBorder="1" applyAlignment="1">
      <alignment horizontal="right" vertical="center" wrapText="1"/>
    </xf>
    <xf numFmtId="0" fontId="79" fillId="6" borderId="95" xfId="20" applyFont="1" applyFill="1" applyBorder="1" applyAlignment="1">
      <alignment horizontal="center"/>
    </xf>
    <xf numFmtId="0" fontId="13" fillId="6" borderId="95" xfId="20" applyFont="1" applyFill="1" applyBorder="1" applyAlignment="1">
      <alignment horizontal="center" vertical="center" wrapText="1"/>
    </xf>
    <xf numFmtId="0" fontId="13" fillId="6" borderId="88" xfId="20" applyFont="1" applyFill="1" applyBorder="1" applyAlignment="1">
      <alignment horizontal="center" vertical="center" wrapText="1"/>
    </xf>
    <xf numFmtId="0" fontId="13" fillId="6" borderId="0" xfId="20" applyFont="1" applyFill="1" applyAlignment="1">
      <alignment horizontal="center" vertical="center" wrapText="1"/>
    </xf>
    <xf numFmtId="0" fontId="13" fillId="6" borderId="84" xfId="20" applyFont="1" applyFill="1" applyBorder="1"/>
    <xf numFmtId="0" fontId="13" fillId="6" borderId="0" xfId="20" applyFont="1" applyFill="1"/>
    <xf numFmtId="0" fontId="13" fillId="0" borderId="0" xfId="20" applyFont="1"/>
    <xf numFmtId="0" fontId="13" fillId="6" borderId="0" xfId="20" applyFont="1" applyFill="1" applyAlignment="1">
      <alignment horizontal="right"/>
    </xf>
    <xf numFmtId="0" fontId="13" fillId="6" borderId="0" xfId="20" applyFont="1" applyFill="1" applyAlignment="1">
      <alignment horizontal="center"/>
    </xf>
    <xf numFmtId="0" fontId="13" fillId="6" borderId="89" xfId="20" applyFont="1" applyFill="1" applyBorder="1" applyAlignment="1">
      <alignment horizontal="center" vertical="center" wrapText="1"/>
    </xf>
    <xf numFmtId="0" fontId="20" fillId="0" borderId="87" xfId="20" applyFont="1" applyBorder="1" applyAlignment="1">
      <alignment horizontal="left" vertical="center" wrapText="1"/>
    </xf>
    <xf numFmtId="0" fontId="13" fillId="6" borderId="96" xfId="20" applyFont="1" applyFill="1" applyBorder="1" applyAlignment="1">
      <alignment horizontal="right" vertical="center" wrapText="1"/>
    </xf>
    <xf numFmtId="0" fontId="22" fillId="6" borderId="84" xfId="20" applyFont="1" applyFill="1" applyBorder="1" applyAlignment="1">
      <alignment vertical="center" wrapText="1"/>
    </xf>
    <xf numFmtId="0" fontId="13" fillId="6" borderId="0" xfId="20" applyFont="1" applyFill="1" applyAlignment="1">
      <alignment horizontal="right" vertical="center"/>
    </xf>
    <xf numFmtId="49" fontId="11" fillId="6" borderId="91" xfId="20" applyNumberFormat="1" applyFont="1" applyFill="1" applyBorder="1" applyAlignment="1">
      <alignment horizontal="center" vertical="center"/>
    </xf>
    <xf numFmtId="49" fontId="11" fillId="6" borderId="0" xfId="20" applyNumberFormat="1" applyFont="1" applyFill="1" applyAlignment="1">
      <alignment horizontal="center" vertical="center"/>
    </xf>
    <xf numFmtId="49" fontId="13" fillId="6" borderId="84" xfId="20" applyNumberFormat="1" applyFont="1" applyFill="1" applyBorder="1" applyAlignment="1">
      <alignment horizontal="center" vertical="center"/>
    </xf>
    <xf numFmtId="166" fontId="13" fillId="6" borderId="88" xfId="20" applyNumberFormat="1" applyFont="1" applyFill="1" applyBorder="1" applyAlignment="1">
      <alignment vertical="center" wrapText="1"/>
    </xf>
    <xf numFmtId="49" fontId="11" fillId="6" borderId="88" xfId="20" applyNumberFormat="1" applyFont="1" applyFill="1" applyBorder="1" applyAlignment="1">
      <alignment horizontal="center" vertical="center"/>
    </xf>
    <xf numFmtId="0" fontId="13" fillId="6" borderId="88" xfId="20" applyFont="1" applyFill="1" applyBorder="1" applyAlignment="1">
      <alignment horizontal="right" vertical="center"/>
    </xf>
    <xf numFmtId="0" fontId="13" fillId="6" borderId="89" xfId="20" applyFont="1" applyFill="1" applyBorder="1" applyAlignment="1">
      <alignment horizontal="left" vertical="center" wrapText="1"/>
    </xf>
    <xf numFmtId="0" fontId="13" fillId="6" borderId="0" xfId="20" applyFont="1" applyFill="1" applyAlignment="1">
      <alignment horizontal="left" vertical="center" wrapText="1"/>
    </xf>
    <xf numFmtId="0" fontId="13" fillId="6" borderId="83" xfId="20" applyFont="1" applyFill="1" applyBorder="1" applyAlignment="1">
      <alignment horizontal="center" vertical="center" wrapText="1"/>
    </xf>
    <xf numFmtId="9" fontId="13" fillId="6" borderId="39" xfId="20" applyNumberFormat="1" applyFont="1" applyFill="1" applyBorder="1" applyAlignment="1">
      <alignment horizontal="center" vertical="center" wrapText="1"/>
    </xf>
    <xf numFmtId="0" fontId="82" fillId="6" borderId="91" xfId="20" applyFont="1" applyFill="1" applyBorder="1" applyAlignment="1">
      <alignment vertical="center" wrapText="1"/>
    </xf>
    <xf numFmtId="0" fontId="13" fillId="6" borderId="0" xfId="20" applyFont="1" applyFill="1" applyAlignment="1">
      <alignment horizontal="center" vertical="top" wrapText="1"/>
    </xf>
    <xf numFmtId="0" fontId="13" fillId="6" borderId="88" xfId="20" applyFont="1" applyFill="1" applyBorder="1" applyAlignment="1">
      <alignment horizontal="center" vertical="top" wrapText="1"/>
    </xf>
    <xf numFmtId="0" fontId="82" fillId="6" borderId="0" xfId="20" applyFont="1" applyFill="1" applyAlignment="1">
      <alignment horizontal="left" vertical="center" wrapText="1"/>
    </xf>
    <xf numFmtId="0" fontId="79" fillId="6" borderId="84" xfId="20" applyFont="1" applyFill="1" applyBorder="1" applyAlignment="1">
      <alignment horizontal="center"/>
    </xf>
    <xf numFmtId="0" fontId="79" fillId="6" borderId="0" xfId="20" applyFont="1" applyFill="1"/>
    <xf numFmtId="0" fontId="79" fillId="6" borderId="88" xfId="20" applyFont="1" applyFill="1" applyBorder="1"/>
    <xf numFmtId="0" fontId="13" fillId="0" borderId="81" xfId="20" applyFont="1" applyBorder="1" applyAlignment="1">
      <alignment horizontal="left" vertical="center" wrapText="1"/>
    </xf>
    <xf numFmtId="0" fontId="13" fillId="6" borderId="39" xfId="20" applyFont="1" applyFill="1" applyBorder="1" applyAlignment="1">
      <alignment vertical="center" wrapText="1"/>
    </xf>
    <xf numFmtId="0" fontId="13" fillId="0" borderId="81" xfId="20" applyFont="1" applyBorder="1" applyAlignment="1">
      <alignment vertical="center" wrapText="1"/>
    </xf>
    <xf numFmtId="0" fontId="13" fillId="0" borderId="81" xfId="20" applyFont="1" applyBorder="1" applyAlignment="1">
      <alignment horizontal="left" vertical="center"/>
    </xf>
    <xf numFmtId="0" fontId="19" fillId="0" borderId="81" xfId="20" applyFont="1" applyBorder="1" applyAlignment="1">
      <alignment horizontal="left" vertical="center"/>
    </xf>
    <xf numFmtId="0" fontId="11" fillId="14" borderId="103" xfId="20" applyFont="1" applyFill="1" applyBorder="1" applyAlignment="1">
      <alignment horizontal="center" vertical="center" wrapText="1"/>
    </xf>
    <xf numFmtId="0" fontId="85" fillId="0" borderId="101" xfId="20" applyFont="1" applyBorder="1" applyAlignment="1">
      <alignment horizontal="left"/>
    </xf>
    <xf numFmtId="0" fontId="82" fillId="6" borderId="104" xfId="20" applyFont="1" applyFill="1" applyBorder="1" applyAlignment="1">
      <alignment vertical="center" wrapText="1"/>
    </xf>
    <xf numFmtId="0" fontId="86" fillId="6" borderId="39" xfId="20" applyFont="1" applyFill="1" applyBorder="1" applyAlignment="1">
      <alignment horizontal="left" vertical="center" wrapText="1"/>
    </xf>
    <xf numFmtId="0" fontId="86" fillId="6" borderId="38" xfId="20" applyFont="1" applyFill="1" applyBorder="1" applyAlignment="1">
      <alignment horizontal="left" vertical="center" wrapText="1"/>
    </xf>
    <xf numFmtId="0" fontId="79" fillId="6" borderId="39" xfId="20" applyFont="1" applyFill="1" applyBorder="1" applyAlignment="1">
      <alignment wrapText="1"/>
    </xf>
    <xf numFmtId="0" fontId="13" fillId="6" borderId="91" xfId="20" applyFont="1" applyFill="1" applyBorder="1" applyAlignment="1">
      <alignment horizontal="center" vertical="center" wrapText="1"/>
    </xf>
    <xf numFmtId="0" fontId="13" fillId="0" borderId="0" xfId="9" applyFont="1" applyFill="1" applyBorder="1" applyAlignment="1" applyProtection="1">
      <alignment horizontal="right" vertical="center" wrapText="1"/>
    </xf>
    <xf numFmtId="0" fontId="13" fillId="0" borderId="20" xfId="9" applyFont="1" applyFill="1" applyBorder="1" applyAlignment="1" applyProtection="1">
      <alignment horizontal="justify" vertical="center" wrapText="1"/>
    </xf>
    <xf numFmtId="0" fontId="13" fillId="0" borderId="13" xfId="9" applyFont="1" applyFill="1" applyBorder="1" applyAlignment="1" applyProtection="1">
      <alignment horizontal="right" vertical="center" wrapText="1"/>
    </xf>
    <xf numFmtId="0" fontId="13" fillId="0" borderId="21" xfId="9" applyFont="1" applyFill="1" applyBorder="1" applyAlignment="1" applyProtection="1">
      <alignment vertical="center" wrapText="1"/>
    </xf>
    <xf numFmtId="0" fontId="13" fillId="0" borderId="13" xfId="9" applyFont="1" applyFill="1" applyBorder="1" applyAlignment="1" applyProtection="1">
      <alignment vertical="center" wrapText="1"/>
    </xf>
    <xf numFmtId="0" fontId="13" fillId="0" borderId="15" xfId="9" applyFont="1" applyFill="1" applyBorder="1" applyAlignment="1" applyProtection="1">
      <alignment vertical="center" wrapText="1"/>
    </xf>
    <xf numFmtId="0" fontId="13" fillId="0" borderId="15" xfId="9" applyFont="1" applyFill="1" applyBorder="1" applyAlignment="1" applyProtection="1">
      <alignment horizontal="right" vertical="center" wrapText="1"/>
    </xf>
    <xf numFmtId="0" fontId="13" fillId="0" borderId="16" xfId="9" applyFont="1" applyFill="1" applyBorder="1" applyAlignment="1" applyProtection="1">
      <alignment vertical="center" wrapText="1"/>
    </xf>
    <xf numFmtId="0" fontId="6" fillId="3" borderId="6" xfId="0" applyFont="1" applyFill="1" applyBorder="1"/>
    <xf numFmtId="0" fontId="82" fillId="6" borderId="38" xfId="20" applyFont="1" applyFill="1" applyBorder="1" applyAlignment="1">
      <alignment horizontal="left" vertical="center" wrapText="1"/>
    </xf>
    <xf numFmtId="0" fontId="13" fillId="6" borderId="39" xfId="20" applyFont="1" applyFill="1" applyBorder="1" applyAlignment="1">
      <alignment horizontal="left" vertical="center"/>
    </xf>
    <xf numFmtId="0" fontId="13" fillId="6" borderId="83" xfId="20" applyFont="1" applyFill="1" applyBorder="1" applyAlignment="1">
      <alignment horizontal="left" vertical="center"/>
    </xf>
    <xf numFmtId="0" fontId="20" fillId="0" borderId="79" xfId="20" applyFont="1" applyBorder="1" applyAlignment="1">
      <alignment horizontal="left" vertical="center" wrapText="1"/>
    </xf>
    <xf numFmtId="0" fontId="79" fillId="6" borderId="88" xfId="20" applyFont="1" applyFill="1" applyBorder="1" applyAlignment="1">
      <alignment horizontal="left"/>
    </xf>
    <xf numFmtId="0" fontId="13" fillId="6" borderId="92" xfId="20" applyFont="1" applyFill="1" applyBorder="1" applyAlignment="1">
      <alignment horizontal="center" vertical="center" wrapText="1"/>
    </xf>
    <xf numFmtId="166" fontId="13" fillId="6" borderId="84" xfId="20" applyNumberFormat="1" applyFont="1" applyFill="1" applyBorder="1" applyAlignment="1">
      <alignment vertical="center" wrapText="1"/>
    </xf>
    <xf numFmtId="49" fontId="11" fillId="6" borderId="84" xfId="20" applyNumberFormat="1" applyFont="1" applyFill="1" applyBorder="1" applyAlignment="1">
      <alignment horizontal="center" vertical="center"/>
    </xf>
    <xf numFmtId="0" fontId="82" fillId="6" borderId="39" xfId="20" applyFont="1" applyFill="1" applyBorder="1" applyAlignment="1">
      <alignment horizontal="left" vertical="center" wrapText="1"/>
    </xf>
    <xf numFmtId="0" fontId="13" fillId="15" borderId="79" xfId="20" applyFont="1" applyFill="1" applyBorder="1" applyAlignment="1">
      <alignment vertical="center" wrapText="1"/>
    </xf>
    <xf numFmtId="0" fontId="13" fillId="15" borderId="39" xfId="20" applyFont="1" applyFill="1" applyBorder="1" applyAlignment="1">
      <alignment vertical="center" wrapText="1"/>
    </xf>
    <xf numFmtId="0" fontId="13" fillId="15" borderId="38" xfId="20" applyFont="1" applyFill="1" applyBorder="1" applyAlignment="1">
      <alignment vertical="center" wrapText="1"/>
    </xf>
    <xf numFmtId="0" fontId="6" fillId="3" borderId="15" xfId="4" applyFont="1" applyFill="1" applyBorder="1" applyAlignment="1">
      <alignment horizontal="left"/>
    </xf>
    <xf numFmtId="0" fontId="13" fillId="3" borderId="0" xfId="9" applyFont="1" applyFill="1" applyAlignment="1" applyProtection="1">
      <alignment vertical="center" wrapText="1"/>
    </xf>
    <xf numFmtId="0" fontId="13" fillId="3" borderId="79" xfId="20" applyFont="1" applyFill="1" applyBorder="1" applyAlignment="1">
      <alignment vertical="center" wrapText="1"/>
    </xf>
    <xf numFmtId="0" fontId="13" fillId="6" borderId="38" xfId="20" applyFont="1" applyFill="1" applyBorder="1" applyAlignment="1">
      <alignment vertical="center" wrapText="1"/>
    </xf>
    <xf numFmtId="0" fontId="20" fillId="6" borderId="84" xfId="20" applyFont="1" applyFill="1" applyBorder="1" applyAlignment="1">
      <alignment vertical="center" wrapText="1"/>
    </xf>
    <xf numFmtId="169" fontId="13" fillId="3" borderId="14" xfId="5" applyNumberFormat="1" applyFont="1" applyFill="1" applyBorder="1" applyAlignment="1">
      <alignment horizontal="center" vertical="center" wrapText="1"/>
    </xf>
    <xf numFmtId="0" fontId="13" fillId="3" borderId="7" xfId="0" applyFont="1" applyFill="1" applyBorder="1" applyAlignment="1">
      <alignment horizontal="left"/>
    </xf>
    <xf numFmtId="0" fontId="6" fillId="0" borderId="8" xfId="0" applyFont="1" applyBorder="1" applyAlignment="1">
      <alignment horizontal="left"/>
    </xf>
    <xf numFmtId="0" fontId="6" fillId="0" borderId="0" xfId="0" applyFont="1" applyAlignment="1">
      <alignment horizontal="left"/>
    </xf>
    <xf numFmtId="0" fontId="6" fillId="0" borderId="16" xfId="0" applyFont="1" applyBorder="1" applyAlignment="1">
      <alignment horizontal="left"/>
    </xf>
    <xf numFmtId="0" fontId="13" fillId="3" borderId="8" xfId="9" applyFont="1" applyFill="1" applyBorder="1" applyAlignment="1" applyProtection="1">
      <alignment vertical="center" wrapText="1"/>
    </xf>
    <xf numFmtId="0" fontId="87" fillId="3" borderId="8" xfId="5" applyFont="1" applyFill="1" applyBorder="1" applyAlignment="1">
      <alignment horizontal="left" vertical="center" wrapText="1"/>
    </xf>
    <xf numFmtId="0" fontId="33" fillId="3" borderId="13" xfId="9" applyFont="1" applyFill="1" applyBorder="1" applyAlignment="1" applyProtection="1">
      <alignment vertical="center" wrapText="1"/>
    </xf>
    <xf numFmtId="46" fontId="15" fillId="3" borderId="0" xfId="5" applyNumberFormat="1" applyFont="1" applyFill="1" applyAlignment="1">
      <alignment horizontal="right" vertical="center" wrapText="1"/>
    </xf>
    <xf numFmtId="0" fontId="15" fillId="0" borderId="18" xfId="9" applyFont="1" applyFill="1" applyBorder="1" applyAlignment="1" applyProtection="1">
      <alignment vertical="center" wrapText="1"/>
    </xf>
    <xf numFmtId="0" fontId="15" fillId="0" borderId="0" xfId="9" applyFont="1" applyFill="1" applyAlignment="1" applyProtection="1">
      <alignment horizontal="left" vertical="center" wrapText="1"/>
    </xf>
    <xf numFmtId="0" fontId="15" fillId="3" borderId="20" xfId="9" applyFont="1" applyFill="1" applyBorder="1" applyAlignment="1" applyProtection="1">
      <alignment horizontal="center" vertical="center" wrapText="1"/>
    </xf>
    <xf numFmtId="9" fontId="15" fillId="3" borderId="16" xfId="17" applyFont="1" applyFill="1" applyBorder="1" applyAlignment="1">
      <alignment horizontal="left" vertical="center" wrapText="1"/>
    </xf>
    <xf numFmtId="0" fontId="32" fillId="3" borderId="13" xfId="11" applyNumberFormat="1" applyFont="1" applyFill="1" applyBorder="1" applyAlignment="1">
      <alignment horizontal="center" vertical="center" wrapText="1"/>
    </xf>
    <xf numFmtId="0" fontId="15" fillId="3" borderId="14" xfId="17" applyNumberFormat="1" applyFont="1" applyFill="1" applyBorder="1" applyAlignment="1">
      <alignment horizontal="center" vertical="center" wrapText="1"/>
    </xf>
    <xf numFmtId="9" fontId="15" fillId="3" borderId="16" xfId="17" applyFont="1" applyFill="1" applyBorder="1" applyAlignment="1">
      <alignment vertical="center" wrapText="1"/>
    </xf>
    <xf numFmtId="0" fontId="15" fillId="7" borderId="0" xfId="0" applyFont="1" applyFill="1" applyAlignment="1">
      <alignment horizontal="center" vertical="center" wrapText="1"/>
    </xf>
    <xf numFmtId="0" fontId="15" fillId="7" borderId="0" xfId="0" applyFont="1" applyFill="1" applyAlignment="1">
      <alignment horizontal="center"/>
    </xf>
    <xf numFmtId="0" fontId="15" fillId="3" borderId="7" xfId="17" applyNumberFormat="1" applyFont="1" applyFill="1" applyBorder="1" applyAlignment="1">
      <alignment horizontal="center" vertical="center" wrapText="1"/>
    </xf>
    <xf numFmtId="9" fontId="15" fillId="3" borderId="7" xfId="17" applyFont="1" applyFill="1" applyBorder="1" applyAlignment="1">
      <alignment horizontal="center" vertical="center" wrapText="1"/>
    </xf>
    <xf numFmtId="0" fontId="5" fillId="0" borderId="13" xfId="9" applyFont="1" applyFill="1" applyBorder="1" applyAlignment="1" applyProtection="1">
      <alignment horizontal="left" vertical="center" wrapText="1"/>
    </xf>
    <xf numFmtId="0" fontId="5" fillId="3" borderId="13" xfId="9" applyFont="1" applyFill="1" applyBorder="1" applyAlignment="1" applyProtection="1">
      <alignment horizontal="left" vertical="center" wrapText="1"/>
    </xf>
    <xf numFmtId="0" fontId="5" fillId="3" borderId="13" xfId="9" applyFont="1" applyFill="1" applyBorder="1" applyAlignment="1" applyProtection="1">
      <alignment vertical="center" wrapText="1"/>
    </xf>
    <xf numFmtId="0" fontId="11" fillId="6" borderId="13" xfId="20" applyFont="1" applyFill="1" applyBorder="1" applyAlignment="1">
      <alignment horizontal="left" vertical="center" wrapText="1"/>
    </xf>
    <xf numFmtId="0" fontId="90" fillId="3" borderId="13" xfId="20" applyFont="1" applyFill="1" applyBorder="1" applyAlignment="1">
      <alignment vertical="center"/>
    </xf>
    <xf numFmtId="0" fontId="20" fillId="0" borderId="78" xfId="20" applyFont="1" applyBorder="1" applyAlignment="1">
      <alignment horizontal="left" vertical="center" wrapText="1"/>
    </xf>
    <xf numFmtId="0" fontId="20" fillId="0" borderId="13" xfId="20" applyFont="1" applyBorder="1" applyAlignment="1">
      <alignment horizontal="left" vertical="center" wrapText="1"/>
    </xf>
    <xf numFmtId="0" fontId="18" fillId="2" borderId="80" xfId="20" applyFont="1" applyFill="1" applyBorder="1"/>
    <xf numFmtId="0" fontId="11" fillId="0" borderId="13" xfId="9" applyFont="1" applyFill="1" applyBorder="1" applyAlignment="1" applyProtection="1">
      <alignment horizontal="center" vertical="center" wrapText="1"/>
    </xf>
    <xf numFmtId="0" fontId="90" fillId="0" borderId="13" xfId="20" applyFont="1" applyBorder="1" applyAlignment="1">
      <alignment vertical="center"/>
    </xf>
    <xf numFmtId="0" fontId="38" fillId="2" borderId="13" xfId="5" applyFont="1" applyFill="1" applyBorder="1" applyAlignment="1">
      <alignment horizontal="left" vertical="center" wrapText="1"/>
    </xf>
    <xf numFmtId="0" fontId="37" fillId="3" borderId="13" xfId="9" applyFont="1" applyFill="1" applyBorder="1" applyAlignment="1" applyProtection="1">
      <alignment vertical="center" wrapText="1"/>
    </xf>
    <xf numFmtId="0" fontId="6" fillId="0" borderId="0" xfId="0" applyFont="1" applyAlignment="1">
      <alignment wrapText="1"/>
    </xf>
    <xf numFmtId="0" fontId="3" fillId="3" borderId="7" xfId="0" applyFont="1" applyFill="1" applyBorder="1"/>
    <xf numFmtId="0" fontId="3" fillId="0" borderId="12" xfId="0" applyFont="1" applyBorder="1"/>
    <xf numFmtId="0" fontId="7" fillId="0" borderId="32" xfId="5" applyFont="1" applyBorder="1" applyAlignment="1">
      <alignment horizontal="left" vertical="center" wrapText="1"/>
    </xf>
    <xf numFmtId="0" fontId="3" fillId="0" borderId="18" xfId="9" applyFont="1" applyFill="1" applyBorder="1" applyAlignment="1" applyProtection="1">
      <alignment horizontal="center" vertical="center" wrapText="1"/>
    </xf>
    <xf numFmtId="0" fontId="3" fillId="0" borderId="28" xfId="0" applyFont="1" applyBorder="1"/>
    <xf numFmtId="0" fontId="3" fillId="0" borderId="29" xfId="0" applyFont="1" applyBorder="1"/>
    <xf numFmtId="166" fontId="3" fillId="3" borderId="15" xfId="6" applyNumberFormat="1" applyFont="1" applyFill="1" applyBorder="1" applyAlignment="1" applyProtection="1">
      <alignment vertical="center" wrapText="1"/>
    </xf>
    <xf numFmtId="0" fontId="3" fillId="3" borderId="13" xfId="6" applyNumberFormat="1" applyFont="1" applyFill="1" applyBorder="1" applyAlignment="1" applyProtection="1">
      <alignment vertical="center" wrapText="1"/>
    </xf>
    <xf numFmtId="0" fontId="3" fillId="11" borderId="1" xfId="18" applyFont="1" applyFill="1" applyBorder="1"/>
    <xf numFmtId="49" fontId="5" fillId="11" borderId="2" xfId="18" applyNumberFormat="1" applyFont="1" applyFill="1" applyBorder="1" applyAlignment="1">
      <alignment horizontal="left" vertical="center"/>
    </xf>
    <xf numFmtId="49" fontId="5" fillId="11" borderId="3" xfId="18" applyNumberFormat="1" applyFont="1" applyFill="1" applyBorder="1" applyAlignment="1">
      <alignment horizontal="center" vertical="center"/>
    </xf>
    <xf numFmtId="49" fontId="5" fillId="11" borderId="4" xfId="18" applyNumberFormat="1" applyFont="1" applyFill="1" applyBorder="1" applyAlignment="1">
      <alignment horizontal="center" vertical="center"/>
    </xf>
    <xf numFmtId="0" fontId="3" fillId="0" borderId="29" xfId="18" applyFont="1" applyBorder="1"/>
    <xf numFmtId="49" fontId="5" fillId="2" borderId="1" xfId="5" applyNumberFormat="1" applyFont="1" applyFill="1" applyBorder="1" applyAlignment="1">
      <alignment horizontal="left" vertical="center"/>
    </xf>
    <xf numFmtId="49" fontId="5" fillId="2" borderId="2" xfId="5" applyNumberFormat="1" applyFont="1" applyFill="1" applyBorder="1" applyAlignment="1">
      <alignment horizontal="centerContinuous" vertical="center"/>
    </xf>
    <xf numFmtId="0" fontId="6" fillId="0" borderId="13" xfId="0" applyFont="1" applyBorder="1"/>
    <xf numFmtId="0" fontId="3" fillId="4" borderId="1" xfId="4" applyFont="1" applyFill="1" applyBorder="1"/>
    <xf numFmtId="49" fontId="5" fillId="4" borderId="3" xfId="5" applyNumberFormat="1" applyFont="1" applyFill="1" applyBorder="1" applyAlignment="1">
      <alignment horizontal="centerContinuous" vertical="center"/>
    </xf>
    <xf numFmtId="49" fontId="5" fillId="4" borderId="4" xfId="5" applyNumberFormat="1" applyFont="1" applyFill="1" applyBorder="1" applyAlignment="1">
      <alignment horizontal="centerContinuous" vertical="center"/>
    </xf>
    <xf numFmtId="0" fontId="57" fillId="0" borderId="0" xfId="0" applyFont="1"/>
    <xf numFmtId="0" fontId="57" fillId="0" borderId="16" xfId="0" applyFont="1" applyBorder="1"/>
    <xf numFmtId="0" fontId="92" fillId="5" borderId="18" xfId="5" applyFont="1" applyFill="1" applyBorder="1" applyAlignment="1">
      <alignment vertical="center"/>
    </xf>
    <xf numFmtId="0" fontId="3" fillId="5" borderId="18" xfId="5" applyFont="1" applyFill="1" applyBorder="1" applyAlignment="1">
      <alignment vertical="center" wrapText="1"/>
    </xf>
    <xf numFmtId="0" fontId="3" fillId="5" borderId="19" xfId="5" applyFont="1" applyFill="1" applyBorder="1" applyAlignment="1">
      <alignment vertical="center" wrapText="1"/>
    </xf>
    <xf numFmtId="0" fontId="3" fillId="5" borderId="0" xfId="5" applyFont="1" applyFill="1" applyAlignment="1">
      <alignment vertical="center"/>
    </xf>
    <xf numFmtId="0" fontId="3" fillId="5" borderId="15" xfId="5" applyFont="1" applyFill="1" applyBorder="1" applyAlignment="1">
      <alignment vertical="center" wrapText="1"/>
    </xf>
    <xf numFmtId="0" fontId="3" fillId="5" borderId="0" xfId="5" applyFont="1" applyFill="1" applyAlignment="1">
      <alignment vertical="center" wrapText="1"/>
    </xf>
    <xf numFmtId="0" fontId="3" fillId="5" borderId="16" xfId="5" applyFont="1" applyFill="1" applyBorder="1" applyAlignment="1">
      <alignment vertical="center" wrapText="1"/>
    </xf>
    <xf numFmtId="0" fontId="3" fillId="5" borderId="0" xfId="9" applyFont="1" applyFill="1" applyAlignment="1" applyProtection="1">
      <alignment horizontal="right" vertical="center" wrapText="1"/>
    </xf>
    <xf numFmtId="0" fontId="3" fillId="5" borderId="20" xfId="9" applyFont="1" applyFill="1" applyBorder="1" applyAlignment="1" applyProtection="1">
      <alignment horizontal="justify" vertical="center" wrapText="1"/>
    </xf>
    <xf numFmtId="0" fontId="3" fillId="5" borderId="13" xfId="9" applyFont="1" applyFill="1" applyBorder="1" applyAlignment="1" applyProtection="1">
      <alignment horizontal="right" vertical="center" wrapText="1"/>
    </xf>
    <xf numFmtId="0" fontId="3" fillId="5" borderId="21" xfId="9" applyFont="1" applyFill="1" applyBorder="1" applyAlignment="1" applyProtection="1">
      <alignment vertical="center" wrapText="1"/>
    </xf>
    <xf numFmtId="0" fontId="3" fillId="5" borderId="13" xfId="9" applyFont="1" applyFill="1" applyBorder="1" applyAlignment="1" applyProtection="1">
      <alignment vertical="center" wrapText="1"/>
    </xf>
    <xf numFmtId="0" fontId="3" fillId="5" borderId="15" xfId="9" applyFont="1" applyFill="1" applyBorder="1" applyAlignment="1" applyProtection="1">
      <alignment vertical="center" wrapText="1"/>
    </xf>
    <xf numFmtId="0" fontId="3" fillId="5" borderId="15" xfId="9" applyFont="1" applyFill="1" applyBorder="1" applyAlignment="1" applyProtection="1">
      <alignment horizontal="right" vertical="center" wrapText="1"/>
    </xf>
    <xf numFmtId="0" fontId="3" fillId="5" borderId="16" xfId="9" applyFont="1" applyFill="1" applyBorder="1" applyAlignment="1" applyProtection="1">
      <alignment vertical="center" wrapText="1"/>
    </xf>
    <xf numFmtId="0" fontId="57" fillId="5" borderId="22" xfId="4" applyFont="1" applyFill="1" applyBorder="1" applyAlignment="1">
      <alignment horizontal="center"/>
    </xf>
    <xf numFmtId="0" fontId="3" fillId="5" borderId="22" xfId="9" applyFont="1" applyFill="1" applyBorder="1" applyAlignment="1" applyProtection="1">
      <alignment horizontal="center" vertical="center" wrapText="1"/>
    </xf>
    <xf numFmtId="0" fontId="3" fillId="5" borderId="18" xfId="9" applyFont="1" applyFill="1" applyBorder="1" applyAlignment="1" applyProtection="1">
      <alignment vertical="center" wrapText="1"/>
    </xf>
    <xf numFmtId="0" fontId="3" fillId="5" borderId="0" xfId="9" applyFont="1" applyFill="1" applyAlignment="1" applyProtection="1">
      <alignment horizontal="center" vertical="center" wrapText="1"/>
    </xf>
    <xf numFmtId="0" fontId="3" fillId="5" borderId="13" xfId="0" applyFont="1" applyFill="1" applyBorder="1"/>
    <xf numFmtId="0" fontId="3" fillId="5" borderId="0" xfId="0" applyFont="1" applyFill="1"/>
    <xf numFmtId="0" fontId="3" fillId="5" borderId="0" xfId="0" applyFont="1" applyFill="1" applyAlignment="1">
      <alignment horizontal="right"/>
    </xf>
    <xf numFmtId="0" fontId="3" fillId="5" borderId="0" xfId="0" applyFont="1" applyFill="1" applyAlignment="1">
      <alignment horizontal="center"/>
    </xf>
    <xf numFmtId="0" fontId="3" fillId="5" borderId="16" xfId="9" applyFont="1" applyFill="1" applyBorder="1" applyAlignment="1" applyProtection="1">
      <alignment horizontal="center" vertical="center" wrapText="1"/>
    </xf>
    <xf numFmtId="0" fontId="3" fillId="5" borderId="23" xfId="9" applyFont="1" applyFill="1" applyBorder="1" applyAlignment="1" applyProtection="1">
      <alignment horizontal="right" vertical="center" wrapText="1"/>
    </xf>
    <xf numFmtId="0" fontId="8" fillId="5" borderId="13" xfId="9" applyFont="1" applyFill="1" applyBorder="1" applyAlignment="1" applyProtection="1">
      <alignment vertical="center" wrapText="1"/>
    </xf>
    <xf numFmtId="0" fontId="3" fillId="5" borderId="0" xfId="9" applyFont="1" applyFill="1" applyAlignment="1" applyProtection="1">
      <alignment horizontal="right" vertical="center"/>
    </xf>
    <xf numFmtId="0" fontId="3" fillId="5" borderId="14" xfId="9" applyFont="1" applyFill="1" applyBorder="1" applyAlignment="1" applyProtection="1">
      <alignment horizontal="center" vertical="center" wrapText="1"/>
    </xf>
    <xf numFmtId="0" fontId="3" fillId="5" borderId="12" xfId="9" applyFont="1" applyFill="1" applyBorder="1" applyAlignment="1" applyProtection="1">
      <alignment horizontal="center" vertical="center" wrapText="1"/>
    </xf>
    <xf numFmtId="49" fontId="5" fillId="5" borderId="18" xfId="5" applyNumberFormat="1" applyFont="1" applyFill="1" applyBorder="1" applyAlignment="1">
      <alignment horizontal="center" vertical="center"/>
    </xf>
    <xf numFmtId="0" fontId="3" fillId="5" borderId="13" xfId="6" applyNumberFormat="1" applyFont="1" applyFill="1" applyBorder="1" applyAlignment="1">
      <alignment vertical="center" wrapText="1"/>
    </xf>
    <xf numFmtId="49" fontId="5" fillId="5" borderId="0" xfId="5" applyNumberFormat="1" applyFont="1" applyFill="1" applyAlignment="1">
      <alignment horizontal="center" vertical="center"/>
    </xf>
    <xf numFmtId="49" fontId="5" fillId="5" borderId="13" xfId="5" applyNumberFormat="1" applyFont="1" applyFill="1" applyBorder="1" applyAlignment="1">
      <alignment horizontal="center" vertical="center"/>
    </xf>
    <xf numFmtId="166" fontId="3" fillId="5" borderId="15" xfId="6" applyNumberFormat="1" applyFont="1" applyFill="1" applyBorder="1" applyAlignment="1">
      <alignment vertical="center" wrapText="1"/>
    </xf>
    <xf numFmtId="49" fontId="5" fillId="5" borderId="15" xfId="5" applyNumberFormat="1" applyFont="1" applyFill="1" applyBorder="1" applyAlignment="1">
      <alignment horizontal="center" vertical="center"/>
    </xf>
    <xf numFmtId="0" fontId="3" fillId="5" borderId="15" xfId="9" applyFont="1" applyFill="1" applyBorder="1" applyAlignment="1" applyProtection="1">
      <alignment horizontal="right" vertical="center"/>
    </xf>
    <xf numFmtId="0" fontId="3" fillId="5" borderId="0" xfId="5" applyFont="1" applyFill="1" applyAlignment="1">
      <alignment horizontal="left" vertical="center" wrapText="1"/>
    </xf>
    <xf numFmtId="0" fontId="3" fillId="5" borderId="16" xfId="5" applyFont="1" applyFill="1" applyBorder="1" applyAlignment="1">
      <alignment horizontal="left" vertical="center" wrapText="1"/>
    </xf>
    <xf numFmtId="0" fontId="3" fillId="5" borderId="0" xfId="5" applyFont="1" applyFill="1" applyAlignment="1">
      <alignment horizontal="right" vertical="center" wrapText="1"/>
    </xf>
    <xf numFmtId="0" fontId="3" fillId="5" borderId="0" xfId="5" applyFont="1" applyFill="1" applyAlignment="1">
      <alignment horizontal="center" vertical="center" wrapText="1"/>
    </xf>
    <xf numFmtId="0" fontId="57" fillId="5" borderId="0" xfId="4" applyFont="1" applyFill="1" applyAlignment="1">
      <alignment horizontal="center"/>
    </xf>
    <xf numFmtId="0" fontId="3" fillId="5" borderId="12" xfId="5" applyFont="1" applyFill="1" applyBorder="1" applyAlignment="1">
      <alignment horizontal="center" vertical="center" wrapText="1"/>
    </xf>
    <xf numFmtId="0" fontId="3" fillId="5" borderId="8" xfId="5" applyFont="1" applyFill="1" applyBorder="1" applyAlignment="1">
      <alignment horizontal="center" vertical="center" wrapText="1"/>
    </xf>
    <xf numFmtId="9" fontId="3" fillId="5" borderId="7" xfId="5" applyNumberFormat="1" applyFont="1" applyFill="1" applyBorder="1" applyAlignment="1">
      <alignment horizontal="center" vertical="center" wrapText="1"/>
    </xf>
    <xf numFmtId="0" fontId="3" fillId="5" borderId="7" xfId="5" applyFont="1" applyFill="1" applyBorder="1" applyAlignment="1">
      <alignment horizontal="center" vertical="center" wrapText="1"/>
    </xf>
    <xf numFmtId="0" fontId="92" fillId="5" borderId="18" xfId="9" applyFont="1" applyFill="1" applyBorder="1" applyAlignment="1" applyProtection="1">
      <alignment vertical="center" wrapText="1"/>
    </xf>
    <xf numFmtId="0" fontId="3" fillId="5" borderId="0" xfId="5" applyFont="1" applyFill="1" applyAlignment="1">
      <alignment horizontal="center" vertical="top" wrapText="1"/>
    </xf>
    <xf numFmtId="0" fontId="3" fillId="5" borderId="15" xfId="5" applyFont="1" applyFill="1" applyBorder="1" applyAlignment="1">
      <alignment horizontal="center" vertical="top" wrapText="1"/>
    </xf>
    <xf numFmtId="0" fontId="92" fillId="5" borderId="0" xfId="9" applyFont="1" applyFill="1" applyAlignment="1" applyProtection="1">
      <alignment horizontal="left" vertical="center" wrapText="1"/>
    </xf>
    <xf numFmtId="0" fontId="57" fillId="5" borderId="13" xfId="0" applyFont="1" applyFill="1" applyBorder="1" applyAlignment="1">
      <alignment horizontal="center"/>
    </xf>
    <xf numFmtId="0" fontId="57" fillId="5" borderId="0" xfId="0" applyFont="1" applyFill="1"/>
    <xf numFmtId="0" fontId="57" fillId="5" borderId="15" xfId="0" applyFont="1" applyFill="1" applyBorder="1"/>
    <xf numFmtId="0" fontId="5" fillId="4" borderId="25" xfId="5" applyFont="1" applyFill="1" applyBorder="1" applyAlignment="1">
      <alignment horizontal="centerContinuous" vertical="center" wrapText="1"/>
    </xf>
    <xf numFmtId="41" fontId="3" fillId="0" borderId="14" xfId="11" applyFont="1" applyFill="1" applyBorder="1" applyAlignment="1">
      <alignment horizontal="center" vertical="center" wrapText="1"/>
    </xf>
    <xf numFmtId="0" fontId="95" fillId="0" borderId="0" xfId="0" applyFont="1" applyAlignment="1">
      <alignment horizontal="justify" vertical="center"/>
    </xf>
    <xf numFmtId="0" fontId="3" fillId="0" borderId="16" xfId="5" applyFont="1" applyBorder="1" applyAlignment="1">
      <alignment vertical="center" wrapText="1"/>
    </xf>
    <xf numFmtId="0" fontId="3" fillId="3" borderId="18" xfId="0" applyFont="1" applyFill="1" applyBorder="1" applyAlignment="1">
      <alignment wrapText="1"/>
    </xf>
    <xf numFmtId="166" fontId="3" fillId="3" borderId="15" xfId="23" applyNumberFormat="1" applyFont="1" applyFill="1" applyBorder="1" applyAlignment="1">
      <alignment vertical="center" wrapText="1"/>
    </xf>
    <xf numFmtId="0" fontId="58" fillId="3" borderId="0" xfId="4" applyFont="1" applyFill="1" applyAlignment="1">
      <alignment horizontal="center"/>
    </xf>
    <xf numFmtId="0" fontId="58" fillId="0" borderId="13" xfId="0" applyFont="1" applyBorder="1"/>
    <xf numFmtId="49" fontId="5" fillId="2" borderId="4" xfId="5" applyNumberFormat="1" applyFont="1" applyFill="1" applyBorder="1" applyAlignment="1">
      <alignment horizontal="center" vertical="center"/>
    </xf>
    <xf numFmtId="0" fontId="58" fillId="3" borderId="0" xfId="9" applyFont="1" applyFill="1" applyAlignment="1" applyProtection="1">
      <alignment vertical="top" wrapText="1"/>
    </xf>
    <xf numFmtId="0" fontId="5" fillId="2" borderId="25" xfId="5" applyFont="1" applyFill="1" applyBorder="1" applyAlignment="1">
      <alignment horizontal="center" vertical="center" wrapText="1"/>
    </xf>
    <xf numFmtId="169" fontId="8" fillId="0" borderId="13" xfId="9" applyNumberFormat="1" applyFont="1" applyFill="1" applyBorder="1" applyAlignment="1" applyProtection="1">
      <alignment vertical="center" wrapText="1"/>
    </xf>
    <xf numFmtId="0" fontId="22" fillId="0" borderId="13" xfId="9" applyFont="1" applyBorder="1" applyAlignment="1" applyProtection="1">
      <alignment vertical="center" wrapText="1"/>
    </xf>
    <xf numFmtId="0" fontId="13" fillId="3" borderId="0" xfId="4" applyFont="1" applyFill="1" applyAlignment="1">
      <alignment horizontal="center"/>
    </xf>
    <xf numFmtId="3" fontId="13" fillId="3" borderId="0" xfId="5" applyNumberFormat="1" applyFont="1" applyFill="1" applyAlignment="1">
      <alignment horizontal="center" vertical="center" wrapText="1"/>
    </xf>
    <xf numFmtId="3" fontId="13" fillId="3" borderId="0" xfId="4" applyNumberFormat="1" applyFont="1" applyFill="1" applyAlignment="1">
      <alignment horizontal="center"/>
    </xf>
    <xf numFmtId="1" fontId="3" fillId="0" borderId="13" xfId="9" applyNumberFormat="1" applyFont="1" applyFill="1" applyBorder="1" applyAlignment="1" applyProtection="1">
      <alignment vertical="center" wrapText="1"/>
    </xf>
    <xf numFmtId="1" fontId="3" fillId="3" borderId="13" xfId="6" applyNumberFormat="1" applyFont="1" applyFill="1" applyBorder="1" applyAlignment="1">
      <alignment vertical="center" wrapText="1"/>
    </xf>
    <xf numFmtId="1" fontId="5" fillId="3" borderId="13" xfId="5" applyNumberFormat="1" applyFont="1" applyFill="1" applyBorder="1" applyAlignment="1">
      <alignment horizontal="center" vertical="center"/>
    </xf>
    <xf numFmtId="0" fontId="79" fillId="4" borderId="1" xfId="4" applyFont="1" applyFill="1" applyBorder="1"/>
    <xf numFmtId="49" fontId="80" fillId="4" borderId="3" xfId="5" applyNumberFormat="1" applyFont="1" applyFill="1" applyBorder="1" applyAlignment="1">
      <alignment horizontal="centerContinuous" vertical="center"/>
    </xf>
    <xf numFmtId="49" fontId="80" fillId="4" borderId="4" xfId="5" applyNumberFormat="1" applyFont="1" applyFill="1" applyBorder="1" applyAlignment="1">
      <alignment horizontal="centerContinuous" vertical="center"/>
    </xf>
    <xf numFmtId="0" fontId="13" fillId="0" borderId="0" xfId="9" applyFont="1" applyFill="1" applyAlignment="1" applyProtection="1">
      <alignment horizontal="center" vertical="center" wrapText="1"/>
    </xf>
    <xf numFmtId="0" fontId="96" fillId="5" borderId="18" xfId="5" applyFont="1" applyFill="1" applyBorder="1" applyAlignment="1">
      <alignment vertical="center"/>
    </xf>
    <xf numFmtId="0" fontId="13" fillId="5" borderId="18" xfId="5" applyFont="1" applyFill="1" applyBorder="1" applyAlignment="1">
      <alignment vertical="center" wrapText="1"/>
    </xf>
    <xf numFmtId="0" fontId="13" fillId="5" borderId="19" xfId="5" applyFont="1" applyFill="1" applyBorder="1" applyAlignment="1">
      <alignment vertical="center" wrapText="1"/>
    </xf>
    <xf numFmtId="0" fontId="13" fillId="5" borderId="0" xfId="5" applyFont="1" applyFill="1" applyAlignment="1">
      <alignment vertical="center"/>
    </xf>
    <xf numFmtId="0" fontId="13" fillId="5" borderId="15" xfId="5" applyFont="1" applyFill="1" applyBorder="1" applyAlignment="1">
      <alignment vertical="center" wrapText="1"/>
    </xf>
    <xf numFmtId="0" fontId="13" fillId="5" borderId="0" xfId="5" applyFont="1" applyFill="1" applyAlignment="1">
      <alignment vertical="center" wrapText="1"/>
    </xf>
    <xf numFmtId="0" fontId="13" fillId="5" borderId="16" xfId="5" applyFont="1" applyFill="1" applyBorder="1" applyAlignment="1">
      <alignment vertical="center" wrapText="1"/>
    </xf>
    <xf numFmtId="0" fontId="13" fillId="5" borderId="0" xfId="9" applyFont="1" applyFill="1" applyAlignment="1" applyProtection="1">
      <alignment horizontal="right" vertical="center" wrapText="1"/>
    </xf>
    <xf numFmtId="0" fontId="13" fillId="5" borderId="20" xfId="9" applyFont="1" applyFill="1" applyBorder="1" applyAlignment="1" applyProtection="1">
      <alignment horizontal="justify" vertical="center" wrapText="1"/>
    </xf>
    <xf numFmtId="0" fontId="13" fillId="5" borderId="13" xfId="9" applyFont="1" applyFill="1" applyBorder="1" applyAlignment="1" applyProtection="1">
      <alignment horizontal="right" vertical="center" wrapText="1"/>
    </xf>
    <xf numFmtId="0" fontId="13" fillId="5" borderId="21" xfId="9" applyFont="1" applyFill="1" applyBorder="1" applyAlignment="1" applyProtection="1">
      <alignment vertical="center" wrapText="1"/>
    </xf>
    <xf numFmtId="0" fontId="13" fillId="5" borderId="13" xfId="9" applyFont="1" applyFill="1" applyBorder="1" applyAlignment="1" applyProtection="1">
      <alignment horizontal="center" vertical="center" wrapText="1"/>
    </xf>
    <xf numFmtId="0" fontId="13" fillId="5" borderId="13" xfId="9" applyFont="1" applyFill="1" applyBorder="1" applyAlignment="1" applyProtection="1">
      <alignment vertical="center" wrapText="1"/>
    </xf>
    <xf numFmtId="0" fontId="13" fillId="5" borderId="15" xfId="9" applyFont="1" applyFill="1" applyBorder="1" applyAlignment="1" applyProtection="1">
      <alignment vertical="center" wrapText="1"/>
    </xf>
    <xf numFmtId="0" fontId="13" fillId="5" borderId="15" xfId="9" applyFont="1" applyFill="1" applyBorder="1" applyAlignment="1" applyProtection="1">
      <alignment horizontal="right" vertical="center" wrapText="1"/>
    </xf>
    <xf numFmtId="0" fontId="13" fillId="5" borderId="16" xfId="9" applyFont="1" applyFill="1" applyBorder="1" applyAlignment="1" applyProtection="1">
      <alignment vertical="center" wrapText="1"/>
    </xf>
    <xf numFmtId="0" fontId="79" fillId="5" borderId="22" xfId="4" applyFont="1" applyFill="1" applyBorder="1" applyAlignment="1">
      <alignment horizontal="center"/>
    </xf>
    <xf numFmtId="0" fontId="13" fillId="5" borderId="15" xfId="9" applyFont="1" applyFill="1" applyBorder="1" applyAlignment="1" applyProtection="1">
      <alignment horizontal="center" vertical="center" wrapText="1"/>
    </xf>
    <xf numFmtId="0" fontId="13" fillId="5" borderId="22" xfId="9" applyFont="1" applyFill="1" applyBorder="1" applyAlignment="1" applyProtection="1">
      <alignment horizontal="center" vertical="center" wrapText="1"/>
    </xf>
    <xf numFmtId="0" fontId="13" fillId="5" borderId="18" xfId="9" applyFont="1" applyFill="1" applyBorder="1" applyAlignment="1" applyProtection="1">
      <alignment vertical="center" wrapText="1"/>
    </xf>
    <xf numFmtId="0" fontId="79" fillId="0" borderId="16" xfId="0" applyFont="1" applyBorder="1"/>
    <xf numFmtId="0" fontId="13" fillId="5" borderId="0" xfId="9" applyFont="1" applyFill="1" applyAlignment="1" applyProtection="1">
      <alignment horizontal="center" vertical="center" wrapText="1"/>
    </xf>
    <xf numFmtId="0" fontId="13" fillId="5" borderId="13" xfId="0" applyFont="1" applyFill="1" applyBorder="1"/>
    <xf numFmtId="0" fontId="13" fillId="5" borderId="0" xfId="0" applyFont="1" applyFill="1"/>
    <xf numFmtId="0" fontId="13" fillId="5" borderId="0" xfId="0" applyFont="1" applyFill="1" applyAlignment="1">
      <alignment horizontal="right"/>
    </xf>
    <xf numFmtId="0" fontId="13" fillId="5" borderId="0" xfId="0" applyFont="1" applyFill="1" applyAlignment="1">
      <alignment horizontal="center"/>
    </xf>
    <xf numFmtId="0" fontId="13" fillId="5" borderId="16" xfId="9" applyFont="1" applyFill="1" applyBorder="1" applyAlignment="1" applyProtection="1">
      <alignment horizontal="center" vertical="center" wrapText="1"/>
    </xf>
    <xf numFmtId="0" fontId="13" fillId="5" borderId="23" xfId="9" applyFont="1" applyFill="1" applyBorder="1" applyAlignment="1" applyProtection="1">
      <alignment horizontal="right" vertical="center" wrapText="1"/>
    </xf>
    <xf numFmtId="0" fontId="22" fillId="5" borderId="13" xfId="9" applyFont="1" applyFill="1" applyBorder="1" applyAlignment="1" applyProtection="1">
      <alignment vertical="center" wrapText="1"/>
    </xf>
    <xf numFmtId="0" fontId="13" fillId="5" borderId="0" xfId="9" applyFont="1" applyFill="1" applyAlignment="1" applyProtection="1">
      <alignment horizontal="right" vertical="center"/>
    </xf>
    <xf numFmtId="0" fontId="13" fillId="5" borderId="14" xfId="9" applyFont="1" applyFill="1" applyBorder="1" applyAlignment="1" applyProtection="1">
      <alignment horizontal="center" vertical="center" wrapText="1"/>
    </xf>
    <xf numFmtId="0" fontId="13" fillId="5" borderId="7" xfId="9" applyFont="1" applyFill="1" applyBorder="1" applyAlignment="1" applyProtection="1">
      <alignment horizontal="center" vertical="center" wrapText="1"/>
    </xf>
    <xf numFmtId="0" fontId="13" fillId="5" borderId="12" xfId="9" applyFont="1" applyFill="1" applyBorder="1" applyAlignment="1" applyProtection="1">
      <alignment horizontal="center" vertical="center" wrapText="1"/>
    </xf>
    <xf numFmtId="49" fontId="11" fillId="5" borderId="18" xfId="5" applyNumberFormat="1" applyFont="1" applyFill="1" applyBorder="1" applyAlignment="1">
      <alignment horizontal="center" vertical="center"/>
    </xf>
    <xf numFmtId="49" fontId="11" fillId="5" borderId="0" xfId="5" applyNumberFormat="1" applyFont="1" applyFill="1" applyAlignment="1">
      <alignment horizontal="center" vertical="center"/>
    </xf>
    <xf numFmtId="49" fontId="11" fillId="5" borderId="13" xfId="5" applyNumberFormat="1" applyFont="1" applyFill="1" applyBorder="1" applyAlignment="1">
      <alignment horizontal="center" vertical="center"/>
    </xf>
    <xf numFmtId="166" fontId="13" fillId="5" borderId="15" xfId="6" applyNumberFormat="1" applyFont="1" applyFill="1" applyBorder="1" applyAlignment="1">
      <alignment vertical="center" wrapText="1"/>
    </xf>
    <xf numFmtId="49" fontId="11" fillId="5" borderId="15" xfId="5" applyNumberFormat="1" applyFont="1" applyFill="1" applyBorder="1" applyAlignment="1">
      <alignment horizontal="center" vertical="center"/>
    </xf>
    <xf numFmtId="0" fontId="13" fillId="5" borderId="15" xfId="9" applyFont="1" applyFill="1" applyBorder="1" applyAlignment="1" applyProtection="1">
      <alignment horizontal="right" vertical="center"/>
    </xf>
    <xf numFmtId="0" fontId="13" fillId="5" borderId="0" xfId="5" applyFont="1" applyFill="1" applyAlignment="1">
      <alignment horizontal="left" vertical="center" wrapText="1"/>
    </xf>
    <xf numFmtId="0" fontId="13" fillId="5" borderId="16" xfId="5" applyFont="1" applyFill="1" applyBorder="1" applyAlignment="1">
      <alignment horizontal="left" vertical="center" wrapText="1"/>
    </xf>
    <xf numFmtId="0" fontId="13" fillId="5" borderId="0" xfId="5" applyFont="1" applyFill="1" applyAlignment="1">
      <alignment horizontal="right" vertical="center" wrapText="1"/>
    </xf>
    <xf numFmtId="0" fontId="13" fillId="5" borderId="0" xfId="5" applyFont="1" applyFill="1" applyAlignment="1">
      <alignment horizontal="center" vertical="center" wrapText="1"/>
    </xf>
    <xf numFmtId="0" fontId="79" fillId="5" borderId="0" xfId="4" applyFont="1" applyFill="1" applyAlignment="1">
      <alignment horizontal="center"/>
    </xf>
    <xf numFmtId="0" fontId="13" fillId="5" borderId="8" xfId="5" applyFont="1" applyFill="1" applyBorder="1" applyAlignment="1">
      <alignment horizontal="center" vertical="center" wrapText="1"/>
    </xf>
    <xf numFmtId="0" fontId="13" fillId="5" borderId="7" xfId="5" applyFont="1" applyFill="1" applyBorder="1" applyAlignment="1">
      <alignment horizontal="center" vertical="center" wrapText="1"/>
    </xf>
    <xf numFmtId="9" fontId="13" fillId="5" borderId="7" xfId="5" applyNumberFormat="1" applyFont="1" applyFill="1" applyBorder="1" applyAlignment="1">
      <alignment horizontal="center" vertical="center" wrapText="1"/>
    </xf>
    <xf numFmtId="0" fontId="96" fillId="5" borderId="18" xfId="9" applyFont="1" applyFill="1" applyBorder="1" applyAlignment="1" applyProtection="1">
      <alignment vertical="center" wrapText="1"/>
    </xf>
    <xf numFmtId="0" fontId="13" fillId="5" borderId="0" xfId="5" applyFont="1" applyFill="1" applyAlignment="1">
      <alignment horizontal="center" vertical="top" wrapText="1"/>
    </xf>
    <xf numFmtId="0" fontId="13" fillId="5" borderId="15" xfId="5" applyFont="1" applyFill="1" applyBorder="1" applyAlignment="1">
      <alignment horizontal="center" vertical="top" wrapText="1"/>
    </xf>
    <xf numFmtId="0" fontId="96" fillId="5" borderId="0" xfId="9" applyFont="1" applyFill="1" applyAlignment="1" applyProtection="1">
      <alignment horizontal="left" vertical="center" wrapText="1"/>
    </xf>
    <xf numFmtId="0" fontId="79" fillId="5" borderId="13" xfId="0" applyFont="1" applyFill="1" applyBorder="1" applyAlignment="1">
      <alignment horizontal="center"/>
    </xf>
    <xf numFmtId="0" fontId="79" fillId="5" borderId="0" xfId="0" applyFont="1" applyFill="1"/>
    <xf numFmtId="0" fontId="79" fillId="5" borderId="15" xfId="0" applyFont="1" applyFill="1" applyBorder="1"/>
    <xf numFmtId="0" fontId="11" fillId="4" borderId="25" xfId="5" applyFont="1" applyFill="1" applyBorder="1" applyAlignment="1">
      <alignment horizontal="centerContinuous" vertical="center" wrapText="1"/>
    </xf>
    <xf numFmtId="0" fontId="79" fillId="5" borderId="6" xfId="0" applyFont="1" applyFill="1" applyBorder="1" applyAlignment="1">
      <alignment horizontal="center"/>
    </xf>
    <xf numFmtId="0" fontId="79" fillId="5" borderId="7" xfId="0" applyFont="1" applyFill="1" applyBorder="1" applyAlignment="1">
      <alignment horizontal="center"/>
    </xf>
    <xf numFmtId="0" fontId="79" fillId="0" borderId="7" xfId="0" applyFont="1" applyBorder="1"/>
    <xf numFmtId="0" fontId="79" fillId="0" borderId="8" xfId="0" applyFont="1" applyBorder="1"/>
    <xf numFmtId="0" fontId="79" fillId="5" borderId="0" xfId="0" applyFont="1" applyFill="1" applyAlignment="1">
      <alignment horizontal="center"/>
    </xf>
    <xf numFmtId="0" fontId="79" fillId="0" borderId="15" xfId="0" applyFont="1" applyBorder="1"/>
    <xf numFmtId="0" fontId="79" fillId="0" borderId="22" xfId="0" applyFont="1" applyBorder="1"/>
    <xf numFmtId="0" fontId="3" fillId="7" borderId="13" xfId="9" applyFont="1" applyFill="1" applyBorder="1" applyAlignment="1" applyProtection="1">
      <alignment vertical="center" wrapText="1"/>
    </xf>
    <xf numFmtId="0" fontId="7" fillId="7" borderId="11" xfId="5" applyFont="1" applyFill="1" applyBorder="1" applyAlignment="1">
      <alignment horizontal="left" vertical="center" wrapText="1"/>
    </xf>
    <xf numFmtId="0" fontId="50" fillId="3" borderId="10" xfId="5" applyFont="1" applyFill="1" applyBorder="1" applyAlignment="1">
      <alignment horizontal="left" vertical="center" wrapText="1"/>
    </xf>
    <xf numFmtId="0" fontId="38" fillId="7" borderId="11" xfId="5" applyFont="1" applyFill="1" applyBorder="1" applyAlignment="1">
      <alignment horizontal="left" vertical="center" wrapText="1"/>
    </xf>
    <xf numFmtId="0" fontId="15" fillId="5" borderId="18" xfId="9" applyFont="1" applyFill="1" applyBorder="1" applyAlignment="1" applyProtection="1">
      <alignment horizontal="center" vertical="center" wrapText="1"/>
    </xf>
    <xf numFmtId="0" fontId="89" fillId="0" borderId="0" xfId="0" applyFont="1"/>
    <xf numFmtId="0" fontId="89" fillId="0" borderId="16" xfId="0" applyFont="1" applyBorder="1"/>
    <xf numFmtId="0" fontId="99" fillId="5" borderId="18" xfId="5" applyFont="1" applyFill="1" applyBorder="1" applyAlignment="1">
      <alignment vertical="center"/>
    </xf>
    <xf numFmtId="0" fontId="15" fillId="5" borderId="0" xfId="9" applyFont="1" applyFill="1" applyAlignment="1" applyProtection="1">
      <alignment horizontal="right" vertical="center" wrapText="1"/>
    </xf>
    <xf numFmtId="0" fontId="15" fillId="5" borderId="20" xfId="9" applyFont="1" applyFill="1" applyBorder="1" applyAlignment="1" applyProtection="1">
      <alignment horizontal="justify" vertical="center" wrapText="1"/>
    </xf>
    <xf numFmtId="0" fontId="15" fillId="5" borderId="13" xfId="9" applyFont="1" applyFill="1" applyBorder="1" applyAlignment="1" applyProtection="1">
      <alignment horizontal="right" vertical="center" wrapText="1"/>
    </xf>
    <xf numFmtId="0" fontId="15" fillId="5" borderId="21" xfId="9" applyFont="1" applyFill="1" applyBorder="1" applyAlignment="1" applyProtection="1">
      <alignment vertical="center" wrapText="1"/>
    </xf>
    <xf numFmtId="0" fontId="15" fillId="5" borderId="13" xfId="9" applyFont="1" applyFill="1" applyBorder="1" applyAlignment="1" applyProtection="1">
      <alignment horizontal="center" vertical="center" wrapText="1"/>
    </xf>
    <xf numFmtId="0" fontId="15" fillId="5" borderId="13" xfId="9" applyFont="1" applyFill="1" applyBorder="1" applyAlignment="1" applyProtection="1">
      <alignment vertical="center" wrapText="1"/>
    </xf>
    <xf numFmtId="0" fontId="15" fillId="5" borderId="15" xfId="9" applyFont="1" applyFill="1" applyBorder="1" applyAlignment="1" applyProtection="1">
      <alignment vertical="center" wrapText="1"/>
    </xf>
    <xf numFmtId="0" fontId="15" fillId="5" borderId="15" xfId="9" applyFont="1" applyFill="1" applyBorder="1" applyAlignment="1" applyProtection="1">
      <alignment horizontal="right" vertical="center" wrapText="1"/>
    </xf>
    <xf numFmtId="0" fontId="15" fillId="5" borderId="16" xfId="9" applyFont="1" applyFill="1" applyBorder="1" applyAlignment="1" applyProtection="1">
      <alignment vertical="center" wrapText="1"/>
    </xf>
    <xf numFmtId="0" fontId="89" fillId="5" borderId="15" xfId="4" applyFont="1" applyFill="1" applyBorder="1" applyAlignment="1">
      <alignment horizontal="center"/>
    </xf>
    <xf numFmtId="0" fontId="89" fillId="5" borderId="22" xfId="4" applyFont="1" applyFill="1" applyBorder="1" applyAlignment="1">
      <alignment horizontal="center"/>
    </xf>
    <xf numFmtId="0" fontId="15" fillId="5" borderId="15" xfId="9" applyFont="1" applyFill="1" applyBorder="1" applyAlignment="1" applyProtection="1">
      <alignment horizontal="center" vertical="center" wrapText="1"/>
    </xf>
    <xf numFmtId="0" fontId="15" fillId="5" borderId="22" xfId="9" applyFont="1" applyFill="1" applyBorder="1" applyAlignment="1" applyProtection="1">
      <alignment horizontal="center" vertical="center" wrapText="1"/>
    </xf>
    <xf numFmtId="0" fontId="15" fillId="5" borderId="18" xfId="9" applyFont="1" applyFill="1" applyBorder="1" applyAlignment="1" applyProtection="1">
      <alignment vertical="center" wrapText="1"/>
    </xf>
    <xf numFmtId="0" fontId="15" fillId="5" borderId="0" xfId="9" applyFont="1" applyFill="1" applyAlignment="1" applyProtection="1">
      <alignment horizontal="center" vertical="center" wrapText="1"/>
    </xf>
    <xf numFmtId="0" fontId="15" fillId="5" borderId="16" xfId="9" applyFont="1" applyFill="1" applyBorder="1" applyAlignment="1" applyProtection="1">
      <alignment horizontal="center" vertical="center" wrapText="1"/>
    </xf>
    <xf numFmtId="0" fontId="15" fillId="5" borderId="23" xfId="9" applyFont="1" applyFill="1" applyBorder="1" applyAlignment="1" applyProtection="1">
      <alignment horizontal="right" vertical="center" wrapText="1"/>
    </xf>
    <xf numFmtId="0" fontId="33" fillId="5" borderId="13" xfId="9" applyFont="1" applyFill="1" applyBorder="1" applyAlignment="1" applyProtection="1">
      <alignment vertical="center" wrapText="1"/>
    </xf>
    <xf numFmtId="0" fontId="15" fillId="5" borderId="0" xfId="9" applyFont="1" applyFill="1" applyAlignment="1" applyProtection="1">
      <alignment horizontal="right" vertical="center"/>
    </xf>
    <xf numFmtId="0" fontId="15" fillId="7" borderId="13" xfId="9" applyFont="1" applyFill="1" applyBorder="1" applyAlignment="1" applyProtection="1">
      <alignment vertical="center" wrapText="1"/>
    </xf>
    <xf numFmtId="0" fontId="15" fillId="5" borderId="14" xfId="9" applyFont="1" applyFill="1" applyBorder="1" applyAlignment="1" applyProtection="1">
      <alignment horizontal="center" vertical="center" wrapText="1"/>
    </xf>
    <xf numFmtId="0" fontId="15" fillId="5" borderId="7" xfId="9" applyFont="1" applyFill="1" applyBorder="1" applyAlignment="1" applyProtection="1">
      <alignment horizontal="center" vertical="center" wrapText="1"/>
    </xf>
    <xf numFmtId="0" fontId="15" fillId="5" borderId="12" xfId="9" applyFont="1" applyFill="1" applyBorder="1" applyAlignment="1" applyProtection="1">
      <alignment horizontal="center" vertical="center" wrapText="1"/>
    </xf>
    <xf numFmtId="0" fontId="15" fillId="7" borderId="13" xfId="6" applyNumberFormat="1" applyFont="1" applyFill="1" applyBorder="1" applyAlignment="1">
      <alignment vertical="center" wrapText="1"/>
    </xf>
    <xf numFmtId="0" fontId="15" fillId="5" borderId="15" xfId="9" applyFont="1" applyFill="1" applyBorder="1" applyAlignment="1" applyProtection="1">
      <alignment horizontal="right" vertical="center"/>
    </xf>
    <xf numFmtId="0" fontId="89" fillId="5" borderId="0" xfId="4" applyFont="1" applyFill="1" applyAlignment="1">
      <alignment horizontal="center"/>
    </xf>
    <xf numFmtId="0" fontId="99" fillId="5" borderId="18" xfId="9" applyFont="1" applyFill="1" applyBorder="1" applyAlignment="1" applyProtection="1">
      <alignment vertical="center" wrapText="1"/>
    </xf>
    <xf numFmtId="0" fontId="89" fillId="5" borderId="13" xfId="0" applyFont="1" applyFill="1" applyBorder="1" applyAlignment="1">
      <alignment horizontal="center"/>
    </xf>
    <xf numFmtId="0" fontId="89" fillId="5" borderId="15" xfId="0" applyFont="1" applyFill="1" applyBorder="1"/>
    <xf numFmtId="0" fontId="15" fillId="0" borderId="7" xfId="0" applyFont="1" applyBorder="1" applyAlignment="1">
      <alignment wrapText="1"/>
    </xf>
    <xf numFmtId="0" fontId="15" fillId="0" borderId="8" xfId="0" applyFont="1" applyBorder="1" applyAlignment="1">
      <alignment wrapText="1"/>
    </xf>
    <xf numFmtId="0" fontId="50" fillId="0" borderId="6" xfId="5" applyFont="1" applyBorder="1" applyAlignment="1">
      <alignment horizontal="left" vertical="center" wrapText="1"/>
    </xf>
    <xf numFmtId="0" fontId="52" fillId="3" borderId="10" xfId="5" applyFont="1" applyFill="1" applyBorder="1" applyAlignment="1">
      <alignment horizontal="left" vertical="center"/>
    </xf>
    <xf numFmtId="0" fontId="52" fillId="3" borderId="24" xfId="4" applyFont="1" applyFill="1" applyBorder="1" applyAlignment="1">
      <alignment horizontal="left"/>
    </xf>
    <xf numFmtId="0" fontId="97" fillId="2" borderId="1" xfId="4" applyFont="1" applyFill="1" applyBorder="1"/>
    <xf numFmtId="49" fontId="49" fillId="2" borderId="2" xfId="5" applyNumberFormat="1" applyFont="1" applyFill="1" applyBorder="1" applyAlignment="1">
      <alignment horizontal="left" vertical="center"/>
    </xf>
    <xf numFmtId="49" fontId="48" fillId="2" borderId="3" xfId="5" applyNumberFormat="1" applyFont="1" applyFill="1" applyBorder="1" applyAlignment="1">
      <alignment horizontal="centerContinuous" vertical="center"/>
    </xf>
    <xf numFmtId="49" fontId="48" fillId="2" borderId="4" xfId="5" applyNumberFormat="1" applyFont="1" applyFill="1" applyBorder="1" applyAlignment="1">
      <alignment horizontal="centerContinuous" vertical="center"/>
    </xf>
    <xf numFmtId="0" fontId="100" fillId="0" borderId="0" xfId="0" applyFont="1"/>
    <xf numFmtId="0" fontId="4" fillId="3" borderId="15" xfId="0" applyFont="1" applyFill="1" applyBorder="1" applyAlignment="1">
      <alignment wrapText="1"/>
    </xf>
    <xf numFmtId="0" fontId="4" fillId="3" borderId="0" xfId="0" applyFont="1" applyFill="1" applyAlignment="1">
      <alignment horizontal="center" wrapText="1"/>
    </xf>
    <xf numFmtId="0" fontId="4" fillId="3" borderId="7" xfId="0" applyFont="1" applyFill="1" applyBorder="1" applyAlignment="1">
      <alignment horizontal="center" wrapText="1"/>
    </xf>
    <xf numFmtId="0" fontId="4" fillId="0" borderId="7" xfId="0" applyFont="1" applyBorder="1" applyAlignment="1">
      <alignment wrapText="1"/>
    </xf>
    <xf numFmtId="0" fontId="4" fillId="0" borderId="8" xfId="0" applyFont="1" applyBorder="1" applyAlignment="1">
      <alignment wrapText="1"/>
    </xf>
    <xf numFmtId="0" fontId="4" fillId="0" borderId="0" xfId="9" applyFont="1" applyFill="1" applyBorder="1" applyAlignment="1" applyProtection="1">
      <alignment horizontal="center" vertical="center" wrapText="1"/>
    </xf>
    <xf numFmtId="0" fontId="98" fillId="3" borderId="18" xfId="5" applyFont="1" applyFill="1" applyBorder="1" applyAlignment="1">
      <alignment vertical="center"/>
    </xf>
    <xf numFmtId="0" fontId="97" fillId="3" borderId="15" xfId="4" applyFont="1" applyFill="1" applyBorder="1" applyAlignment="1">
      <alignment horizontal="center"/>
    </xf>
    <xf numFmtId="0" fontId="97" fillId="3" borderId="22" xfId="4" applyFont="1" applyFill="1" applyBorder="1" applyAlignment="1">
      <alignment horizontal="center"/>
    </xf>
    <xf numFmtId="0" fontId="97" fillId="0" borderId="0" xfId="0" applyFont="1"/>
    <xf numFmtId="0" fontId="97" fillId="0" borderId="16" xfId="0" applyFont="1" applyBorder="1"/>
    <xf numFmtId="0" fontId="51" fillId="3" borderId="13" xfId="9" applyFont="1" applyFill="1" applyBorder="1" applyAlignment="1" applyProtection="1">
      <alignment vertical="center" wrapText="1"/>
    </xf>
    <xf numFmtId="0" fontId="4" fillId="3" borderId="13" xfId="6" applyNumberFormat="1" applyFont="1" applyFill="1" applyBorder="1" applyAlignment="1">
      <alignment vertical="center" wrapText="1"/>
    </xf>
    <xf numFmtId="0" fontId="97" fillId="3" borderId="0" xfId="4" applyFont="1" applyFill="1" applyAlignment="1">
      <alignment horizontal="center"/>
    </xf>
    <xf numFmtId="0" fontId="100" fillId="3" borderId="0" xfId="0" applyFont="1" applyFill="1"/>
    <xf numFmtId="0" fontId="98" fillId="3" borderId="18" xfId="9" applyFont="1" applyFill="1" applyBorder="1" applyAlignment="1" applyProtection="1">
      <alignment vertical="center" wrapText="1"/>
    </xf>
    <xf numFmtId="0" fontId="97" fillId="3" borderId="13" xfId="0" applyFont="1" applyFill="1" applyBorder="1" applyAlignment="1">
      <alignment horizontal="center"/>
    </xf>
    <xf numFmtId="0" fontId="97" fillId="3" borderId="15" xfId="0" applyFont="1" applyFill="1" applyBorder="1"/>
    <xf numFmtId="0" fontId="101" fillId="0" borderId="0" xfId="0" applyFont="1" applyAlignment="1">
      <alignment horizontal="left"/>
    </xf>
    <xf numFmtId="0" fontId="20" fillId="7" borderId="11" xfId="5" applyFont="1" applyFill="1" applyBorder="1" applyAlignment="1">
      <alignment horizontal="left" vertical="center" wrapText="1"/>
    </xf>
    <xf numFmtId="0" fontId="13" fillId="3" borderId="10" xfId="5" applyFont="1" applyFill="1" applyBorder="1" applyAlignment="1">
      <alignment horizontal="left" vertical="center"/>
    </xf>
    <xf numFmtId="0" fontId="19" fillId="3" borderId="5" xfId="5" applyFont="1" applyFill="1" applyBorder="1" applyAlignment="1">
      <alignment horizontal="left" vertical="center"/>
    </xf>
    <xf numFmtId="0" fontId="85" fillId="3" borderId="25" xfId="4" applyFont="1" applyFill="1" applyBorder="1" applyAlignment="1">
      <alignment horizontal="left"/>
    </xf>
    <xf numFmtId="0" fontId="3" fillId="5" borderId="0" xfId="9" applyFont="1" applyFill="1" applyBorder="1" applyAlignment="1" applyProtection="1">
      <alignment horizontal="center" vertical="center" wrapText="1"/>
    </xf>
    <xf numFmtId="1" fontId="13" fillId="5" borderId="7" xfId="5" applyNumberFormat="1" applyFont="1" applyFill="1" applyBorder="1" applyAlignment="1">
      <alignment horizontal="center" vertical="center" wrapText="1"/>
    </xf>
    <xf numFmtId="0" fontId="19" fillId="3" borderId="10" xfId="5" applyFont="1" applyFill="1" applyBorder="1" applyAlignment="1">
      <alignment horizontal="left" vertical="center"/>
    </xf>
    <xf numFmtId="0" fontId="10" fillId="3" borderId="24" xfId="4" applyFont="1" applyFill="1" applyBorder="1" applyAlignment="1">
      <alignment horizontal="left"/>
    </xf>
    <xf numFmtId="0" fontId="10" fillId="3" borderId="0" xfId="0" applyFont="1" applyFill="1" applyAlignment="1">
      <alignment horizontal="left"/>
    </xf>
    <xf numFmtId="0" fontId="3" fillId="3" borderId="42" xfId="9" applyFont="1" applyFill="1" applyBorder="1" applyAlignment="1" applyProtection="1">
      <alignment horizontal="center" vertical="center" wrapText="1"/>
    </xf>
    <xf numFmtId="0" fontId="3" fillId="0" borderId="40" xfId="0" applyFont="1" applyBorder="1"/>
    <xf numFmtId="0" fontId="0" fillId="3" borderId="0" xfId="0" applyFill="1"/>
    <xf numFmtId="0" fontId="15" fillId="3" borderId="15" xfId="5" applyFont="1" applyFill="1" applyBorder="1" applyAlignment="1">
      <alignment horizontal="left" vertical="center" wrapText="1"/>
    </xf>
    <xf numFmtId="1" fontId="13" fillId="3" borderId="7" xfId="5" applyNumberFormat="1" applyFont="1" applyFill="1" applyBorder="1" applyAlignment="1">
      <alignment horizontal="center" vertical="center" wrapText="1"/>
    </xf>
    <xf numFmtId="0" fontId="17" fillId="0" borderId="0" xfId="10" applyAlignment="1">
      <alignment wrapText="1"/>
    </xf>
    <xf numFmtId="0" fontId="0" fillId="0" borderId="0" xfId="0" applyAlignment="1">
      <alignment horizontal="left"/>
    </xf>
    <xf numFmtId="0" fontId="13" fillId="6" borderId="79" xfId="0" applyFont="1" applyFill="1" applyBorder="1" applyAlignment="1">
      <alignment vertical="center" wrapText="1"/>
    </xf>
    <xf numFmtId="2" fontId="13" fillId="15" borderId="83" xfId="20" applyNumberFormat="1" applyFont="1" applyFill="1" applyBorder="1" applyAlignment="1">
      <alignment horizontal="center" vertical="center" wrapText="1"/>
    </xf>
    <xf numFmtId="0" fontId="15" fillId="0" borderId="8" xfId="0" applyFont="1" applyBorder="1" applyAlignment="1">
      <alignment horizontal="center" vertical="center" wrapText="1"/>
    </xf>
    <xf numFmtId="0" fontId="58" fillId="0" borderId="6" xfId="0" applyFont="1" applyBorder="1"/>
    <xf numFmtId="0" fontId="13" fillId="3" borderId="84" xfId="20" applyFont="1" applyFill="1" applyBorder="1" applyAlignment="1">
      <alignment vertical="center" wrapText="1"/>
    </xf>
    <xf numFmtId="0" fontId="79" fillId="3" borderId="79" xfId="20" applyFont="1" applyFill="1" applyBorder="1" applyAlignment="1">
      <alignment horizontal="left" vertical="center" wrapText="1"/>
    </xf>
    <xf numFmtId="14" fontId="29" fillId="0" borderId="13" xfId="8" applyNumberFormat="1" applyFont="1" applyBorder="1" applyAlignment="1">
      <alignment horizontal="left" vertical="center"/>
    </xf>
    <xf numFmtId="0" fontId="29" fillId="0" borderId="13" xfId="8" applyFont="1" applyBorder="1" applyAlignment="1">
      <alignment vertical="center"/>
    </xf>
    <xf numFmtId="0" fontId="28" fillId="0" borderId="41" xfId="8" applyFont="1" applyBorder="1" applyAlignment="1">
      <alignment vertical="center"/>
    </xf>
    <xf numFmtId="0" fontId="3" fillId="0" borderId="7" xfId="5" applyFont="1" applyBorder="1" applyAlignment="1">
      <alignment horizontal="left" vertical="center"/>
    </xf>
    <xf numFmtId="49" fontId="3" fillId="0" borderId="13" xfId="5" applyNumberFormat="1" applyFont="1" applyBorder="1" applyAlignment="1">
      <alignment horizontal="center" vertical="center"/>
    </xf>
    <xf numFmtId="0" fontId="15" fillId="0" borderId="7" xfId="5" applyFont="1" applyBorder="1" applyAlignment="1">
      <alignment horizontal="left" vertical="center"/>
    </xf>
    <xf numFmtId="0" fontId="15" fillId="0" borderId="14" xfId="5" applyFont="1" applyBorder="1" applyAlignment="1">
      <alignment horizontal="left" vertical="center"/>
    </xf>
    <xf numFmtId="0" fontId="3" fillId="0" borderId="12" xfId="5" applyFont="1" applyBorder="1" applyAlignment="1">
      <alignment horizontal="left" vertical="center"/>
    </xf>
    <xf numFmtId="0" fontId="3" fillId="0" borderId="8" xfId="5" applyFont="1" applyBorder="1" applyAlignment="1">
      <alignment horizontal="left" vertical="center"/>
    </xf>
    <xf numFmtId="0" fontId="3" fillId="0" borderId="18" xfId="5" applyFont="1" applyBorder="1" applyAlignment="1">
      <alignment vertical="center"/>
    </xf>
    <xf numFmtId="0" fontId="3" fillId="0" borderId="18" xfId="5" applyFont="1" applyBorder="1" applyAlignment="1">
      <alignment vertical="center" wrapText="1"/>
    </xf>
    <xf numFmtId="0" fontId="3" fillId="0" borderId="19" xfId="5" applyFont="1" applyBorder="1" applyAlignment="1">
      <alignment vertical="center" wrapText="1"/>
    </xf>
    <xf numFmtId="0" fontId="3" fillId="0" borderId="0" xfId="5" applyFont="1" applyAlignment="1">
      <alignment vertical="center"/>
    </xf>
    <xf numFmtId="0" fontId="3" fillId="0" borderId="15" xfId="5" applyFont="1" applyBorder="1" applyAlignment="1">
      <alignment vertical="center" wrapText="1"/>
    </xf>
    <xf numFmtId="0" fontId="3" fillId="0" borderId="0" xfId="9" applyFont="1" applyFill="1" applyBorder="1" applyAlignment="1" applyProtection="1">
      <alignment horizontal="right" vertical="center" wrapText="1"/>
    </xf>
    <xf numFmtId="0" fontId="3" fillId="0" borderId="15" xfId="4" applyFont="1" applyBorder="1" applyAlignment="1">
      <alignment horizontal="center"/>
    </xf>
    <xf numFmtId="0" fontId="3" fillId="0" borderId="22" xfId="4" applyFont="1" applyBorder="1" applyAlignment="1">
      <alignment horizontal="center"/>
    </xf>
    <xf numFmtId="0" fontId="3" fillId="0" borderId="13" xfId="0" applyFont="1" applyBorder="1"/>
    <xf numFmtId="0" fontId="3" fillId="0" borderId="0" xfId="0" applyFont="1" applyAlignment="1">
      <alignment horizontal="right"/>
    </xf>
    <xf numFmtId="0" fontId="3" fillId="0" borderId="0" xfId="9" applyFont="1" applyFill="1" applyBorder="1" applyAlignment="1" applyProtection="1">
      <alignment horizontal="right" vertical="center"/>
    </xf>
    <xf numFmtId="49" fontId="5" fillId="0" borderId="18" xfId="5" applyNumberFormat="1" applyFont="1" applyBorder="1" applyAlignment="1">
      <alignment horizontal="center" vertical="center"/>
    </xf>
    <xf numFmtId="166" fontId="3" fillId="0" borderId="13" xfId="6" applyNumberFormat="1" applyFont="1" applyFill="1" applyBorder="1" applyAlignment="1" applyProtection="1">
      <alignment vertical="center" wrapText="1"/>
    </xf>
    <xf numFmtId="49" fontId="5" fillId="0" borderId="0" xfId="5" applyNumberFormat="1" applyFont="1" applyAlignment="1">
      <alignment horizontal="center" vertical="center"/>
    </xf>
    <xf numFmtId="166" fontId="3" fillId="0" borderId="15" xfId="6" applyNumberFormat="1" applyFont="1" applyFill="1" applyBorder="1" applyAlignment="1" applyProtection="1">
      <alignment vertical="center" wrapText="1"/>
    </xf>
    <xf numFmtId="49" fontId="5" fillId="0" borderId="15" xfId="5" applyNumberFormat="1" applyFont="1" applyBorder="1" applyAlignment="1">
      <alignment horizontal="center" vertical="center"/>
    </xf>
    <xf numFmtId="1" fontId="3" fillId="0" borderId="0" xfId="5" applyNumberFormat="1" applyFont="1" applyAlignment="1">
      <alignment horizontal="left" vertical="center" wrapText="1"/>
    </xf>
    <xf numFmtId="1" fontId="3" fillId="0" borderId="16" xfId="5" applyNumberFormat="1" applyFont="1" applyBorder="1" applyAlignment="1">
      <alignment horizontal="left" vertical="center" wrapText="1"/>
    </xf>
    <xf numFmtId="1" fontId="3" fillId="0" borderId="0" xfId="5" applyNumberFormat="1" applyFont="1" applyAlignment="1">
      <alignment horizontal="right" vertical="center" wrapText="1"/>
    </xf>
    <xf numFmtId="1" fontId="3" fillId="0" borderId="0" xfId="5" applyNumberFormat="1" applyFont="1" applyAlignment="1">
      <alignment horizontal="center" vertical="center" wrapText="1"/>
    </xf>
    <xf numFmtId="1" fontId="3" fillId="0" borderId="0" xfId="4" applyNumberFormat="1" applyFont="1" applyAlignment="1">
      <alignment horizontal="center"/>
    </xf>
    <xf numFmtId="1" fontId="3" fillId="0" borderId="8" xfId="5" applyNumberFormat="1" applyFont="1" applyBorder="1" applyAlignment="1">
      <alignment horizontal="center" vertical="center" wrapText="1"/>
    </xf>
    <xf numFmtId="1" fontId="3" fillId="0" borderId="16" xfId="5" applyNumberFormat="1" applyFont="1" applyBorder="1" applyAlignment="1">
      <alignment vertical="center" wrapText="1"/>
    </xf>
    <xf numFmtId="1" fontId="3" fillId="0" borderId="7" xfId="5" applyNumberFormat="1" applyFont="1" applyBorder="1" applyAlignment="1">
      <alignment horizontal="center" vertical="center" wrapText="1"/>
    </xf>
    <xf numFmtId="0" fontId="3" fillId="0" borderId="0" xfId="9" applyFont="1" applyFill="1" applyBorder="1" applyAlignment="1" applyProtection="1">
      <alignment vertical="center" wrapText="1"/>
    </xf>
    <xf numFmtId="0" fontId="3" fillId="0" borderId="7" xfId="18" applyFont="1" applyBorder="1" applyAlignment="1">
      <alignment horizontal="left" vertical="center"/>
    </xf>
    <xf numFmtId="0" fontId="7" fillId="0" borderId="13" xfId="18" applyFont="1" applyBorder="1" applyAlignment="1">
      <alignment horizontal="left" vertical="center" wrapText="1"/>
    </xf>
    <xf numFmtId="0" fontId="3" fillId="0" borderId="14" xfId="18" applyFont="1" applyBorder="1" applyAlignment="1">
      <alignment horizontal="left" vertical="center"/>
    </xf>
    <xf numFmtId="0" fontId="3" fillId="0" borderId="15" xfId="18" applyFont="1" applyBorder="1"/>
    <xf numFmtId="0" fontId="3" fillId="0" borderId="18" xfId="19" applyFont="1" applyBorder="1" applyAlignment="1">
      <alignment horizontal="center" vertical="center" wrapText="1"/>
    </xf>
    <xf numFmtId="0" fontId="3" fillId="0" borderId="18" xfId="18" applyFont="1" applyBorder="1" applyAlignment="1">
      <alignment vertical="center"/>
    </xf>
    <xf numFmtId="0" fontId="3" fillId="0" borderId="18" xfId="18" applyFont="1" applyBorder="1" applyAlignment="1">
      <alignment vertical="center" wrapText="1"/>
    </xf>
    <xf numFmtId="0" fontId="3" fillId="0" borderId="19" xfId="18" applyFont="1" applyBorder="1" applyAlignment="1">
      <alignment vertical="center" wrapText="1"/>
    </xf>
    <xf numFmtId="0" fontId="3" fillId="0" borderId="0" xfId="18" applyFont="1" applyAlignment="1">
      <alignment vertical="center"/>
    </xf>
    <xf numFmtId="0" fontId="3" fillId="0" borderId="15" xfId="18" applyFont="1" applyBorder="1" applyAlignment="1">
      <alignment vertical="center" wrapText="1"/>
    </xf>
    <xf numFmtId="0" fontId="3" fillId="0" borderId="0" xfId="18" applyFont="1" applyAlignment="1">
      <alignment vertical="center" wrapText="1"/>
    </xf>
    <xf numFmtId="0" fontId="3" fillId="0" borderId="16" xfId="18" applyFont="1" applyBorder="1" applyAlignment="1">
      <alignment vertical="center" wrapText="1"/>
    </xf>
    <xf numFmtId="0" fontId="3" fillId="0" borderId="0" xfId="19" applyFont="1" applyAlignment="1">
      <alignment horizontal="right" vertical="center" wrapText="1"/>
    </xf>
    <xf numFmtId="0" fontId="3" fillId="0" borderId="20" xfId="19" applyFont="1" applyBorder="1" applyAlignment="1">
      <alignment horizontal="justify" vertical="center" wrapText="1"/>
    </xf>
    <xf numFmtId="0" fontId="3" fillId="0" borderId="13" xfId="19" applyFont="1" applyBorder="1" applyAlignment="1">
      <alignment horizontal="right" vertical="center" wrapText="1"/>
    </xf>
    <xf numFmtId="0" fontId="3" fillId="0" borderId="21" xfId="19" applyFont="1" applyBorder="1" applyAlignment="1">
      <alignment vertical="center" wrapText="1"/>
    </xf>
    <xf numFmtId="0" fontId="3" fillId="0" borderId="13" xfId="19" applyFont="1" applyBorder="1" applyAlignment="1">
      <alignment vertical="center" wrapText="1"/>
    </xf>
    <xf numFmtId="0" fontId="3" fillId="0" borderId="22" xfId="18" applyFont="1" applyBorder="1" applyAlignment="1">
      <alignment horizontal="center"/>
    </xf>
    <xf numFmtId="0" fontId="3" fillId="0" borderId="15" xfId="19" applyFont="1" applyBorder="1" applyAlignment="1">
      <alignment horizontal="center" vertical="center" wrapText="1"/>
    </xf>
    <xf numFmtId="0" fontId="3" fillId="0" borderId="22" xfId="19" applyFont="1" applyBorder="1" applyAlignment="1">
      <alignment horizontal="center" vertical="center" wrapText="1"/>
    </xf>
    <xf numFmtId="0" fontId="3" fillId="0" borderId="18" xfId="19" applyFont="1" applyBorder="1" applyAlignment="1">
      <alignment vertical="center" wrapText="1"/>
    </xf>
    <xf numFmtId="0" fontId="3" fillId="0" borderId="0" xfId="19" applyFont="1" applyAlignment="1">
      <alignment horizontal="center" vertical="center" wrapText="1"/>
    </xf>
    <xf numFmtId="0" fontId="3" fillId="0" borderId="13" xfId="18" applyFont="1" applyBorder="1"/>
    <xf numFmtId="0" fontId="3" fillId="0" borderId="0" xfId="18" applyFont="1" applyAlignment="1">
      <alignment horizontal="right"/>
    </xf>
    <xf numFmtId="0" fontId="3" fillId="0" borderId="0" xfId="18" applyFont="1" applyAlignment="1">
      <alignment horizontal="center"/>
    </xf>
    <xf numFmtId="0" fontId="3" fillId="0" borderId="15" xfId="19" applyFont="1" applyBorder="1" applyAlignment="1">
      <alignment vertical="center" wrapText="1"/>
    </xf>
    <xf numFmtId="0" fontId="3" fillId="0" borderId="16" xfId="19" applyFont="1" applyBorder="1" applyAlignment="1">
      <alignment horizontal="center" vertical="center" wrapText="1"/>
    </xf>
    <xf numFmtId="0" fontId="3" fillId="0" borderId="23" xfId="19" applyFont="1" applyBorder="1" applyAlignment="1">
      <alignment horizontal="right" vertical="center" wrapText="1"/>
    </xf>
    <xf numFmtId="0" fontId="3" fillId="0" borderId="0" xfId="19" applyFont="1" applyAlignment="1">
      <alignment horizontal="right" vertical="center"/>
    </xf>
    <xf numFmtId="49" fontId="5" fillId="0" borderId="18" xfId="18" applyNumberFormat="1" applyFont="1" applyBorder="1" applyAlignment="1">
      <alignment horizontal="center" vertical="center"/>
    </xf>
    <xf numFmtId="49" fontId="5" fillId="0" borderId="0" xfId="18" applyNumberFormat="1" applyFont="1" applyAlignment="1">
      <alignment horizontal="center" vertical="center"/>
    </xf>
    <xf numFmtId="49" fontId="3" fillId="0" borderId="13" xfId="18" applyNumberFormat="1" applyFont="1" applyBorder="1" applyAlignment="1">
      <alignment horizontal="center" vertical="center"/>
    </xf>
    <xf numFmtId="177" fontId="3" fillId="0" borderId="15" xfId="18" applyNumberFormat="1" applyFont="1" applyBorder="1" applyAlignment="1">
      <alignment vertical="center" wrapText="1"/>
    </xf>
    <xf numFmtId="49" fontId="5" fillId="0" borderId="15" xfId="18" applyNumberFormat="1" applyFont="1" applyBorder="1" applyAlignment="1">
      <alignment horizontal="center" vertical="center"/>
    </xf>
    <xf numFmtId="0" fontId="3" fillId="0" borderId="15" xfId="19" applyFont="1" applyBorder="1" applyAlignment="1">
      <alignment horizontal="right" vertical="center"/>
    </xf>
    <xf numFmtId="0" fontId="3" fillId="0" borderId="0" xfId="18" applyFont="1" applyAlignment="1">
      <alignment horizontal="left" vertical="center" wrapText="1"/>
    </xf>
    <xf numFmtId="0" fontId="3" fillId="0" borderId="16" xfId="18" applyFont="1" applyBorder="1" applyAlignment="1">
      <alignment horizontal="left" vertical="center" wrapText="1"/>
    </xf>
    <xf numFmtId="0" fontId="3" fillId="0" borderId="0" xfId="18" applyFont="1" applyAlignment="1">
      <alignment horizontal="right" vertical="center" wrapText="1"/>
    </xf>
    <xf numFmtId="0" fontId="3" fillId="0" borderId="0" xfId="18" applyFont="1" applyAlignment="1">
      <alignment horizontal="center" vertical="center" wrapText="1"/>
    </xf>
    <xf numFmtId="0" fontId="3" fillId="0" borderId="12" xfId="18" applyFont="1" applyBorder="1" applyAlignment="1">
      <alignment horizontal="center" vertical="center" wrapText="1"/>
    </xf>
    <xf numFmtId="0" fontId="3" fillId="0" borderId="8" xfId="18" applyFont="1" applyBorder="1" applyAlignment="1">
      <alignment horizontal="center" vertical="center" wrapText="1"/>
    </xf>
    <xf numFmtId="9" fontId="3" fillId="0" borderId="7" xfId="18" applyNumberFormat="1" applyFont="1" applyBorder="1" applyAlignment="1">
      <alignment horizontal="center" vertical="center" wrapText="1"/>
    </xf>
    <xf numFmtId="0" fontId="3" fillId="0" borderId="7" xfId="18" applyFont="1" applyBorder="1" applyAlignment="1">
      <alignment horizontal="center" vertical="center" wrapText="1"/>
    </xf>
    <xf numFmtId="0" fontId="3" fillId="0" borderId="0" xfId="18" applyFont="1" applyAlignment="1">
      <alignment horizontal="center" vertical="top" wrapText="1"/>
    </xf>
    <xf numFmtId="0" fontId="3" fillId="0" borderId="15" xfId="18" applyFont="1" applyBorder="1" applyAlignment="1">
      <alignment horizontal="center" vertical="top" wrapText="1"/>
    </xf>
    <xf numFmtId="0" fontId="3" fillId="0" borderId="0" xfId="19" applyFont="1" applyBorder="1" applyAlignment="1">
      <alignment horizontal="left" vertical="center" wrapText="1"/>
    </xf>
    <xf numFmtId="0" fontId="3" fillId="0" borderId="0" xfId="19" applyFont="1" applyAlignment="1">
      <alignment horizontal="left" vertical="center" wrapText="1"/>
    </xf>
    <xf numFmtId="0" fontId="3" fillId="0" borderId="13" xfId="18" applyFont="1" applyBorder="1" applyAlignment="1">
      <alignment horizontal="center"/>
    </xf>
    <xf numFmtId="0" fontId="9" fillId="0" borderId="24" xfId="18" applyFont="1" applyBorder="1" applyAlignment="1">
      <alignment horizontal="left"/>
    </xf>
    <xf numFmtId="0" fontId="3" fillId="0" borderId="6" xfId="5" applyFont="1" applyBorder="1" applyAlignment="1">
      <alignment horizontal="left" vertical="center"/>
    </xf>
    <xf numFmtId="0" fontId="3" fillId="0" borderId="28" xfId="5" applyFont="1" applyBorder="1" applyAlignment="1">
      <alignment vertical="center"/>
    </xf>
    <xf numFmtId="0" fontId="3" fillId="0" borderId="17" xfId="5" applyFont="1" applyBorder="1" applyAlignment="1">
      <alignment vertical="center"/>
    </xf>
    <xf numFmtId="0" fontId="3" fillId="0" borderId="17" xfId="9" applyFont="1" applyFill="1" applyBorder="1" applyAlignment="1" applyProtection="1">
      <alignment horizontal="right" vertical="center" wrapText="1"/>
    </xf>
    <xf numFmtId="0" fontId="3" fillId="0" borderId="13" xfId="4" applyFont="1" applyBorder="1"/>
    <xf numFmtId="0" fontId="3" fillId="0" borderId="14" xfId="4" applyFont="1" applyBorder="1"/>
    <xf numFmtId="0" fontId="3" fillId="0" borderId="0" xfId="4" applyFont="1"/>
    <xf numFmtId="0" fontId="3" fillId="0" borderId="23" xfId="4" applyFont="1" applyBorder="1"/>
    <xf numFmtId="0" fontId="3" fillId="0" borderId="28" xfId="9" applyFont="1" applyFill="1" applyBorder="1" applyAlignment="1" applyProtection="1">
      <alignment vertical="center" wrapText="1"/>
    </xf>
    <xf numFmtId="0" fontId="3" fillId="0" borderId="29" xfId="9" applyFont="1" applyFill="1" applyBorder="1" applyAlignment="1" applyProtection="1">
      <alignment vertical="center" wrapText="1"/>
    </xf>
    <xf numFmtId="0" fontId="3" fillId="0" borderId="17" xfId="9" applyFont="1" applyFill="1" applyBorder="1" applyAlignment="1" applyProtection="1">
      <alignment horizontal="center" vertical="center" wrapText="1"/>
    </xf>
    <xf numFmtId="49" fontId="5" fillId="0" borderId="28" xfId="5" applyNumberFormat="1" applyFont="1" applyBorder="1" applyAlignment="1">
      <alignment horizontal="center" vertical="center"/>
    </xf>
    <xf numFmtId="0" fontId="3" fillId="0" borderId="13" xfId="6" applyNumberFormat="1" applyFont="1" applyFill="1" applyBorder="1" applyAlignment="1" applyProtection="1">
      <alignment horizontal="center" vertical="center" wrapText="1"/>
    </xf>
    <xf numFmtId="0" fontId="3" fillId="0" borderId="17" xfId="5" applyFont="1" applyBorder="1" applyAlignment="1">
      <alignment horizontal="left" vertical="center" wrapText="1"/>
    </xf>
    <xf numFmtId="0" fontId="3" fillId="0" borderId="17" xfId="5" applyFont="1" applyBorder="1" applyAlignment="1">
      <alignment horizontal="right" vertical="center" wrapText="1"/>
    </xf>
    <xf numFmtId="0" fontId="3" fillId="0" borderId="16" xfId="5" applyFont="1" applyBorder="1" applyAlignment="1">
      <alignment horizontal="center" vertical="center" wrapText="1"/>
    </xf>
    <xf numFmtId="0" fontId="3" fillId="0" borderId="17" xfId="0" applyFont="1" applyBorder="1"/>
    <xf numFmtId="0" fontId="5" fillId="0" borderId="6" xfId="5" applyFont="1" applyBorder="1" applyAlignment="1">
      <alignment horizontal="left" vertical="center" wrapText="1"/>
    </xf>
    <xf numFmtId="9" fontId="3" fillId="0" borderId="14" xfId="11" applyNumberFormat="1" applyFont="1" applyFill="1" applyBorder="1" applyAlignment="1">
      <alignment horizontal="center" vertical="center" wrapText="1"/>
    </xf>
    <xf numFmtId="0" fontId="5" fillId="0" borderId="13" xfId="5" applyFont="1" applyBorder="1" applyAlignment="1">
      <alignment horizontal="left" vertical="center" wrapText="1"/>
    </xf>
    <xf numFmtId="0" fontId="13" fillId="0" borderId="7" xfId="5" applyFont="1" applyBorder="1" applyAlignment="1">
      <alignment horizontal="left" vertical="center"/>
    </xf>
    <xf numFmtId="0" fontId="13" fillId="0" borderId="12" xfId="5" applyFont="1" applyBorder="1" applyAlignment="1">
      <alignment horizontal="left" vertical="center"/>
    </xf>
    <xf numFmtId="0" fontId="13" fillId="0" borderId="14" xfId="5" applyFont="1" applyBorder="1" applyAlignment="1">
      <alignment horizontal="left" vertical="center"/>
    </xf>
    <xf numFmtId="0" fontId="13" fillId="0" borderId="8" xfId="5" applyFont="1" applyBorder="1" applyAlignment="1">
      <alignment horizontal="left" vertical="center"/>
    </xf>
    <xf numFmtId="0" fontId="13" fillId="0" borderId="6" xfId="0" applyFont="1" applyBorder="1" applyAlignment="1">
      <alignment horizontal="center"/>
    </xf>
    <xf numFmtId="0" fontId="13" fillId="0" borderId="7" xfId="0" applyFont="1" applyBorder="1" applyAlignment="1">
      <alignment horizontal="center"/>
    </xf>
    <xf numFmtId="0" fontId="12" fillId="0" borderId="18" xfId="5" applyFont="1" applyBorder="1" applyAlignment="1">
      <alignment vertical="center"/>
    </xf>
    <xf numFmtId="0" fontId="13" fillId="0" borderId="18" xfId="5" applyFont="1" applyBorder="1" applyAlignment="1">
      <alignment vertical="center" wrapText="1"/>
    </xf>
    <xf numFmtId="0" fontId="13" fillId="0" borderId="19" xfId="5" applyFont="1" applyBorder="1" applyAlignment="1">
      <alignment vertical="center" wrapText="1"/>
    </xf>
    <xf numFmtId="0" fontId="13" fillId="0" borderId="0" xfId="5" applyFont="1" applyAlignment="1">
      <alignment vertical="center"/>
    </xf>
    <xf numFmtId="0" fontId="13" fillId="0" borderId="15" xfId="5" applyFont="1" applyBorder="1" applyAlignment="1">
      <alignment vertical="center" wrapText="1"/>
    </xf>
    <xf numFmtId="0" fontId="13" fillId="0" borderId="0" xfId="5" applyFont="1" applyAlignment="1">
      <alignment vertical="center" wrapText="1"/>
    </xf>
    <xf numFmtId="0" fontId="13" fillId="0" borderId="16" xfId="5" applyFont="1" applyBorder="1" applyAlignment="1">
      <alignment vertical="center" wrapText="1"/>
    </xf>
    <xf numFmtId="0" fontId="13" fillId="0" borderId="0" xfId="9" applyFont="1" applyFill="1" applyAlignment="1" applyProtection="1">
      <alignment horizontal="right" vertical="center" wrapText="1"/>
    </xf>
    <xf numFmtId="0" fontId="13" fillId="0" borderId="15" xfId="9" applyFont="1" applyFill="1" applyBorder="1" applyAlignment="1" applyProtection="1">
      <alignment horizontal="center" vertical="center" wrapText="1"/>
    </xf>
    <xf numFmtId="0" fontId="13" fillId="0" borderId="22" xfId="9" applyFont="1" applyFill="1" applyBorder="1" applyAlignment="1" applyProtection="1">
      <alignment horizontal="center" vertical="center" wrapText="1"/>
    </xf>
    <xf numFmtId="0" fontId="13" fillId="0" borderId="18" xfId="9" applyFont="1" applyFill="1" applyBorder="1" applyAlignment="1" applyProtection="1">
      <alignment vertical="center" wrapText="1"/>
    </xf>
    <xf numFmtId="0" fontId="13" fillId="0" borderId="13" xfId="0" applyFont="1" applyBorder="1"/>
    <xf numFmtId="0" fontId="13" fillId="0" borderId="0" xfId="0" applyFont="1" applyAlignment="1">
      <alignment horizontal="right"/>
    </xf>
    <xf numFmtId="0" fontId="13" fillId="0" borderId="16" xfId="9" applyFont="1" applyFill="1" applyBorder="1" applyAlignment="1" applyProtection="1">
      <alignment horizontal="center" vertical="center" wrapText="1"/>
    </xf>
    <xf numFmtId="0" fontId="13" fillId="0" borderId="23" xfId="9" applyFont="1" applyFill="1" applyBorder="1" applyAlignment="1" applyProtection="1">
      <alignment horizontal="right" vertical="center" wrapText="1"/>
    </xf>
    <xf numFmtId="9" fontId="22" fillId="0" borderId="13" xfId="9" applyNumberFormat="1" applyFont="1" applyFill="1" applyBorder="1" applyAlignment="1" applyProtection="1">
      <alignment vertical="center" wrapText="1"/>
    </xf>
    <xf numFmtId="0" fontId="13" fillId="0" borderId="0" xfId="9" applyFont="1" applyFill="1" applyAlignment="1" applyProtection="1">
      <alignment horizontal="right" vertical="center"/>
    </xf>
    <xf numFmtId="49" fontId="11" fillId="0" borderId="18" xfId="5" applyNumberFormat="1" applyFont="1" applyBorder="1" applyAlignment="1">
      <alignment horizontal="center" vertical="center"/>
    </xf>
    <xf numFmtId="166" fontId="13" fillId="0" borderId="13" xfId="6" applyNumberFormat="1" applyFont="1" applyFill="1" applyBorder="1" applyAlignment="1">
      <alignment vertical="center" wrapText="1"/>
    </xf>
    <xf numFmtId="49" fontId="11" fillId="0" borderId="0" xfId="5" applyNumberFormat="1" applyFont="1" applyAlignment="1">
      <alignment horizontal="center" vertical="center"/>
    </xf>
    <xf numFmtId="49" fontId="13" fillId="0" borderId="13" xfId="5" applyNumberFormat="1" applyFont="1" applyBorder="1" applyAlignment="1">
      <alignment horizontal="center" vertical="center"/>
    </xf>
    <xf numFmtId="166" fontId="13" fillId="0" borderId="15" xfId="6" applyNumberFormat="1" applyFont="1" applyFill="1" applyBorder="1" applyAlignment="1">
      <alignment vertical="center" wrapText="1"/>
    </xf>
    <xf numFmtId="49" fontId="11" fillId="0" borderId="15" xfId="5" applyNumberFormat="1" applyFont="1" applyBorder="1" applyAlignment="1">
      <alignment horizontal="center" vertical="center"/>
    </xf>
    <xf numFmtId="0" fontId="13" fillId="0" borderId="15" xfId="9" applyFont="1" applyFill="1" applyBorder="1" applyAlignment="1" applyProtection="1">
      <alignment horizontal="right" vertical="center"/>
    </xf>
    <xf numFmtId="0" fontId="13" fillId="0" borderId="0" xfId="5" applyFont="1" applyAlignment="1">
      <alignment horizontal="left" vertical="center" wrapText="1"/>
    </xf>
    <xf numFmtId="0" fontId="13" fillId="0" borderId="16" xfId="5" applyFont="1" applyBorder="1" applyAlignment="1">
      <alignment horizontal="left" vertical="center" wrapText="1"/>
    </xf>
    <xf numFmtId="0" fontId="13" fillId="0" borderId="0" xfId="5" applyFont="1" applyAlignment="1">
      <alignment horizontal="right" vertical="center" wrapText="1"/>
    </xf>
    <xf numFmtId="0" fontId="6" fillId="0" borderId="0" xfId="4" applyFont="1" applyAlignment="1">
      <alignment horizontal="center"/>
    </xf>
    <xf numFmtId="9" fontId="13" fillId="0" borderId="14" xfId="2" applyFont="1" applyFill="1" applyBorder="1" applyAlignment="1">
      <alignment horizontal="center" vertical="center" wrapText="1"/>
    </xf>
    <xf numFmtId="0" fontId="13" fillId="0" borderId="8" xfId="5" applyFont="1" applyBorder="1" applyAlignment="1">
      <alignment horizontal="center" vertical="center" wrapText="1"/>
    </xf>
    <xf numFmtId="9" fontId="13" fillId="0" borderId="14" xfId="5" applyNumberFormat="1" applyFont="1" applyBorder="1" applyAlignment="1">
      <alignment horizontal="center" vertical="center" wrapText="1"/>
    </xf>
    <xf numFmtId="0" fontId="12" fillId="0" borderId="18" xfId="9" applyFont="1" applyFill="1" applyBorder="1" applyAlignment="1" applyProtection="1">
      <alignment vertical="center" wrapText="1"/>
    </xf>
    <xf numFmtId="0" fontId="13" fillId="0" borderId="0" xfId="9" applyFont="1" applyFill="1" applyAlignment="1" applyProtection="1">
      <alignment horizontal="left" vertical="center" wrapText="1"/>
    </xf>
    <xf numFmtId="0" fontId="6" fillId="0" borderId="13" xfId="0" applyFont="1" applyBorder="1" applyAlignment="1">
      <alignment horizontal="center"/>
    </xf>
    <xf numFmtId="0" fontId="3" fillId="0" borderId="6" xfId="9" applyFont="1" applyFill="1" applyBorder="1" applyAlignment="1" applyProtection="1">
      <alignment horizontal="left" vertical="center"/>
    </xf>
    <xf numFmtId="0" fontId="3" fillId="0" borderId="7" xfId="9" applyFont="1" applyFill="1" applyBorder="1" applyAlignment="1" applyProtection="1">
      <alignment vertical="center"/>
    </xf>
    <xf numFmtId="0" fontId="3" fillId="0" borderId="7" xfId="9" applyFont="1" applyFill="1" applyBorder="1" applyAlignment="1" applyProtection="1">
      <alignment horizontal="left" vertical="center"/>
    </xf>
    <xf numFmtId="0" fontId="3" fillId="0" borderId="8" xfId="9" applyFont="1" applyFill="1" applyBorder="1" applyAlignment="1" applyProtection="1">
      <alignment horizontal="left" vertical="center"/>
    </xf>
    <xf numFmtId="0" fontId="3" fillId="3" borderId="13" xfId="23" applyFont="1" applyFill="1" applyBorder="1" applyAlignment="1">
      <alignment vertical="center" wrapText="1"/>
    </xf>
    <xf numFmtId="0" fontId="59" fillId="0" borderId="7" xfId="5" applyFont="1" applyBorder="1" applyAlignment="1">
      <alignment horizontal="left" vertical="center" wrapText="1"/>
    </xf>
    <xf numFmtId="0" fontId="59" fillId="0" borderId="8" xfId="5" applyFont="1" applyBorder="1" applyAlignment="1">
      <alignment horizontal="left" vertical="center" wrapText="1"/>
    </xf>
    <xf numFmtId="0" fontId="61" fillId="0" borderId="7" xfId="5" applyFont="1" applyBorder="1" applyAlignment="1">
      <alignment horizontal="left" vertical="center" wrapText="1"/>
    </xf>
    <xf numFmtId="0" fontId="61" fillId="0" borderId="8" xfId="5" applyFont="1" applyBorder="1" applyAlignment="1">
      <alignment horizontal="left" vertical="center" wrapText="1"/>
    </xf>
    <xf numFmtId="0" fontId="59" fillId="0" borderId="7" xfId="5" applyFont="1" applyBorder="1" applyAlignment="1">
      <alignment horizontal="left" vertical="center"/>
    </xf>
    <xf numFmtId="0" fontId="59" fillId="0" borderId="12" xfId="5" applyFont="1" applyBorder="1" applyAlignment="1">
      <alignment horizontal="left" vertical="center"/>
    </xf>
    <xf numFmtId="0" fontId="59" fillId="0" borderId="14" xfId="5" applyFont="1" applyBorder="1" applyAlignment="1">
      <alignment horizontal="left" vertical="center"/>
    </xf>
    <xf numFmtId="0" fontId="59" fillId="0" borderId="8" xfId="5" applyFont="1" applyBorder="1" applyAlignment="1">
      <alignment horizontal="left" vertical="center"/>
    </xf>
    <xf numFmtId="0" fontId="15" fillId="0" borderId="15" xfId="0" applyFont="1" applyBorder="1" applyAlignment="1">
      <alignment wrapText="1"/>
    </xf>
    <xf numFmtId="0" fontId="15" fillId="0" borderId="0" xfId="0" applyFont="1" applyAlignment="1">
      <alignment horizontal="center" wrapText="1"/>
    </xf>
    <xf numFmtId="0" fontId="59" fillId="0" borderId="18" xfId="5" applyFont="1" applyBorder="1" applyAlignment="1">
      <alignment vertical="center"/>
    </xf>
    <xf numFmtId="0" fontId="58" fillId="0" borderId="15" xfId="4" applyFont="1" applyBorder="1" applyAlignment="1">
      <alignment horizontal="center"/>
    </xf>
    <xf numFmtId="0" fontId="58" fillId="0" borderId="22" xfId="4" applyFont="1" applyBorder="1" applyAlignment="1">
      <alignment horizontal="center"/>
    </xf>
    <xf numFmtId="0" fontId="3" fillId="0" borderId="13" xfId="5" applyFont="1" applyBorder="1" applyAlignment="1">
      <alignment horizontal="center" vertical="center"/>
    </xf>
    <xf numFmtId="0" fontId="58" fillId="0" borderId="0" xfId="4" applyFont="1" applyAlignment="1">
      <alignment horizontal="center"/>
    </xf>
    <xf numFmtId="10" fontId="3" fillId="0" borderId="13" xfId="5" applyNumberFormat="1" applyFont="1" applyBorder="1" applyAlignment="1">
      <alignment horizontal="center" vertical="center" wrapText="1"/>
    </xf>
    <xf numFmtId="0" fontId="58" fillId="0" borderId="7" xfId="5" applyFont="1" applyBorder="1" applyAlignment="1">
      <alignment horizontal="left" vertical="center"/>
    </xf>
    <xf numFmtId="0" fontId="58" fillId="0" borderId="18" xfId="0" applyFont="1" applyBorder="1" applyAlignment="1">
      <alignment vertical="center" wrapText="1"/>
    </xf>
    <xf numFmtId="0" fontId="58" fillId="0" borderId="40" xfId="0" applyFont="1" applyBorder="1"/>
    <xf numFmtId="0" fontId="58" fillId="0" borderId="15" xfId="0" applyFont="1" applyBorder="1" applyAlignment="1">
      <alignment vertical="center"/>
    </xf>
    <xf numFmtId="0" fontId="58" fillId="0" borderId="37" xfId="0" applyFont="1" applyBorder="1"/>
    <xf numFmtId="0" fontId="58" fillId="0" borderId="0" xfId="0" applyFont="1" applyAlignment="1">
      <alignment horizontal="center"/>
    </xf>
    <xf numFmtId="10" fontId="3" fillId="0" borderId="12" xfId="5" applyNumberFormat="1" applyFont="1" applyBorder="1" applyAlignment="1">
      <alignment horizontal="center" vertical="center" wrapText="1"/>
    </xf>
    <xf numFmtId="0" fontId="58" fillId="0" borderId="6" xfId="0" applyFont="1" applyBorder="1" applyAlignment="1">
      <alignment horizontal="center"/>
    </xf>
    <xf numFmtId="0" fontId="32" fillId="0" borderId="7" xfId="0" applyFont="1" applyBorder="1" applyAlignment="1">
      <alignment vertical="center"/>
    </xf>
    <xf numFmtId="0" fontId="96" fillId="0" borderId="7" xfId="5" applyFont="1" applyBorder="1" applyAlignment="1">
      <alignment horizontal="left" vertical="center" wrapText="1"/>
    </xf>
    <xf numFmtId="0" fontId="96" fillId="0" borderId="8" xfId="5" applyFont="1" applyBorder="1" applyAlignment="1">
      <alignment horizontal="left" vertical="center" wrapText="1"/>
    </xf>
    <xf numFmtId="0" fontId="86" fillId="0" borderId="7" xfId="5" applyFont="1" applyBorder="1" applyAlignment="1">
      <alignment horizontal="left" vertical="center" wrapText="1"/>
    </xf>
    <xf numFmtId="0" fontId="86" fillId="0" borderId="8" xfId="5" applyFont="1" applyBorder="1" applyAlignment="1">
      <alignment horizontal="left" vertical="center" wrapText="1"/>
    </xf>
    <xf numFmtId="0" fontId="96" fillId="0" borderId="7" xfId="5" applyFont="1" applyBorder="1" applyAlignment="1">
      <alignment horizontal="left" vertical="center"/>
    </xf>
    <xf numFmtId="0" fontId="96" fillId="0" borderId="12" xfId="5" applyFont="1" applyBorder="1" applyAlignment="1">
      <alignment horizontal="left" vertical="center"/>
    </xf>
    <xf numFmtId="0" fontId="96" fillId="0" borderId="8" xfId="5" applyFont="1" applyBorder="1" applyAlignment="1">
      <alignment horizontal="left" vertical="center"/>
    </xf>
    <xf numFmtId="0" fontId="92" fillId="0" borderId="7" xfId="5" applyFont="1" applyBorder="1" applyAlignment="1">
      <alignment horizontal="left" vertical="center" wrapText="1"/>
    </xf>
    <xf numFmtId="0" fontId="92" fillId="0" borderId="8" xfId="5" applyFont="1" applyBorder="1" applyAlignment="1">
      <alignment horizontal="left" vertical="center" wrapText="1"/>
    </xf>
    <xf numFmtId="0" fontId="93" fillId="0" borderId="7" xfId="5" applyFont="1" applyBorder="1" applyAlignment="1">
      <alignment horizontal="left" vertical="center" wrapText="1"/>
    </xf>
    <xf numFmtId="0" fontId="93" fillId="0" borderId="8" xfId="5" applyFont="1" applyBorder="1" applyAlignment="1">
      <alignment horizontal="left" vertical="center" wrapText="1"/>
    </xf>
    <xf numFmtId="0" fontId="92" fillId="0" borderId="7" xfId="5" applyFont="1" applyBorder="1" applyAlignment="1">
      <alignment horizontal="left" vertical="center"/>
    </xf>
    <xf numFmtId="0" fontId="92" fillId="0" borderId="12" xfId="5" applyFont="1" applyBorder="1" applyAlignment="1">
      <alignment horizontal="left" vertical="center"/>
    </xf>
    <xf numFmtId="0" fontId="92" fillId="0" borderId="14" xfId="5" applyFont="1" applyBorder="1" applyAlignment="1">
      <alignment horizontal="left" vertical="center"/>
    </xf>
    <xf numFmtId="0" fontId="92" fillId="0" borderId="8" xfId="5" applyFont="1" applyBorder="1" applyAlignment="1">
      <alignment horizontal="left" vertical="center"/>
    </xf>
    <xf numFmtId="0" fontId="57" fillId="0" borderId="15" xfId="0" applyFont="1" applyBorder="1"/>
    <xf numFmtId="0" fontId="57" fillId="0" borderId="7" xfId="0" applyFont="1" applyBorder="1"/>
    <xf numFmtId="0" fontId="57" fillId="0" borderId="8" xfId="0" applyFont="1" applyBorder="1"/>
    <xf numFmtId="0" fontId="57" fillId="0" borderId="0" xfId="0" applyFont="1" applyAlignment="1">
      <alignment horizontal="center"/>
    </xf>
    <xf numFmtId="0" fontId="57" fillId="0" borderId="22" xfId="0" applyFont="1" applyBorder="1"/>
    <xf numFmtId="0" fontId="98" fillId="0" borderId="7" xfId="5" applyFont="1" applyBorder="1" applyAlignment="1">
      <alignment horizontal="left" vertical="center" wrapText="1"/>
    </xf>
    <xf numFmtId="0" fontId="98" fillId="0" borderId="8" xfId="5" applyFont="1" applyBorder="1" applyAlignment="1">
      <alignment horizontal="left" vertical="center" wrapText="1"/>
    </xf>
    <xf numFmtId="0" fontId="98" fillId="0" borderId="7" xfId="5" applyFont="1" applyBorder="1" applyAlignment="1">
      <alignment horizontal="left" vertical="center"/>
    </xf>
    <xf numFmtId="0" fontId="4" fillId="0" borderId="7" xfId="5" applyBorder="1" applyAlignment="1">
      <alignment horizontal="left" vertical="center"/>
    </xf>
    <xf numFmtId="0" fontId="98" fillId="0" borderId="12" xfId="5" applyFont="1" applyBorder="1" applyAlignment="1">
      <alignment horizontal="left" vertical="center"/>
    </xf>
    <xf numFmtId="0" fontId="50" fillId="0" borderId="13" xfId="5" applyFont="1" applyBorder="1" applyAlignment="1">
      <alignment horizontal="left" vertical="center" wrapText="1"/>
    </xf>
    <xf numFmtId="0" fontId="98" fillId="0" borderId="14" xfId="5" applyFont="1" applyBorder="1" applyAlignment="1">
      <alignment horizontal="left" vertical="center"/>
    </xf>
    <xf numFmtId="0" fontId="98" fillId="0" borderId="8" xfId="5" applyFont="1" applyBorder="1" applyAlignment="1">
      <alignment horizontal="left" vertical="center"/>
    </xf>
    <xf numFmtId="0" fontId="97" fillId="0" borderId="6" xfId="0" applyFont="1" applyBorder="1" applyAlignment="1">
      <alignment horizontal="center"/>
    </xf>
    <xf numFmtId="0" fontId="97" fillId="0" borderId="7" xfId="0" applyFont="1" applyBorder="1" applyAlignment="1">
      <alignment horizontal="center"/>
    </xf>
    <xf numFmtId="0" fontId="97" fillId="0" borderId="7" xfId="0" applyFont="1" applyBorder="1"/>
    <xf numFmtId="0" fontId="97" fillId="0" borderId="8" xfId="0" applyFont="1" applyBorder="1"/>
    <xf numFmtId="0" fontId="4" fillId="3" borderId="18" xfId="0" applyFont="1" applyFill="1" applyBorder="1"/>
    <xf numFmtId="0" fontId="4" fillId="3" borderId="40" xfId="0" applyFont="1" applyFill="1" applyBorder="1"/>
    <xf numFmtId="0" fontId="4" fillId="3" borderId="18" xfId="5" applyFill="1" applyBorder="1" applyAlignment="1">
      <alignment vertical="center" wrapText="1"/>
    </xf>
    <xf numFmtId="0" fontId="4" fillId="3" borderId="19" xfId="5" applyFill="1" applyBorder="1" applyAlignment="1">
      <alignment vertical="center" wrapText="1"/>
    </xf>
    <xf numFmtId="0" fontId="4" fillId="3" borderId="0" xfId="5" applyFill="1" applyAlignment="1">
      <alignment vertical="center"/>
    </xf>
    <xf numFmtId="0" fontId="4" fillId="3" borderId="15" xfId="5" applyFill="1" applyBorder="1" applyAlignment="1">
      <alignment vertical="center" wrapText="1"/>
    </xf>
    <xf numFmtId="0" fontId="4" fillId="3" borderId="0" xfId="5" applyFill="1" applyAlignment="1">
      <alignment vertical="center" wrapText="1"/>
    </xf>
    <xf numFmtId="0" fontId="4" fillId="3" borderId="16" xfId="5" applyFill="1" applyBorder="1" applyAlignment="1">
      <alignment vertical="center" wrapText="1"/>
    </xf>
    <xf numFmtId="0" fontId="4" fillId="3" borderId="0" xfId="5" applyFill="1" applyAlignment="1">
      <alignment horizontal="left" vertical="center" wrapText="1"/>
    </xf>
    <xf numFmtId="0" fontId="4" fillId="3" borderId="16" xfId="5" applyFill="1" applyBorder="1" applyAlignment="1">
      <alignment horizontal="left" vertical="center" wrapText="1"/>
    </xf>
    <xf numFmtId="0" fontId="4" fillId="3" borderId="0" xfId="5" applyFill="1" applyAlignment="1">
      <alignment horizontal="right" vertical="center" wrapText="1"/>
    </xf>
    <xf numFmtId="0" fontId="4" fillId="3" borderId="0" xfId="5" applyFill="1" applyAlignment="1">
      <alignment horizontal="center" vertical="center" wrapText="1"/>
    </xf>
    <xf numFmtId="0" fontId="4" fillId="3" borderId="12" xfId="5" applyFill="1" applyBorder="1" applyAlignment="1">
      <alignment horizontal="center" vertical="center" wrapText="1"/>
    </xf>
    <xf numFmtId="0" fontId="4" fillId="3" borderId="8" xfId="5" applyFill="1" applyBorder="1" applyAlignment="1">
      <alignment horizontal="center" vertical="center" wrapText="1"/>
    </xf>
    <xf numFmtId="9" fontId="4" fillId="3" borderId="7" xfId="5" applyNumberFormat="1" applyFill="1" applyBorder="1" applyAlignment="1">
      <alignment horizontal="center" vertical="center" wrapText="1"/>
    </xf>
    <xf numFmtId="0" fontId="4" fillId="3" borderId="7" xfId="5" applyFill="1" applyBorder="1" applyAlignment="1">
      <alignment horizontal="center" vertical="center" wrapText="1"/>
    </xf>
    <xf numFmtId="0" fontId="4" fillId="3" borderId="0" xfId="5" applyFill="1" applyAlignment="1">
      <alignment horizontal="center" vertical="top" wrapText="1"/>
    </xf>
    <xf numFmtId="0" fontId="4" fillId="3" borderId="15" xfId="5" applyFill="1" applyBorder="1" applyAlignment="1">
      <alignment horizontal="center" vertical="top" wrapText="1"/>
    </xf>
    <xf numFmtId="0" fontId="4" fillId="0" borderId="10" xfId="5" applyBorder="1" applyAlignment="1">
      <alignment horizontal="left" vertical="center" wrapText="1"/>
    </xf>
    <xf numFmtId="0" fontId="4" fillId="0" borderId="10" xfId="5" applyBorder="1" applyAlignment="1">
      <alignment vertical="center" wrapText="1"/>
    </xf>
    <xf numFmtId="0" fontId="4" fillId="3" borderId="10" xfId="5" applyFill="1" applyBorder="1" applyAlignment="1">
      <alignment horizontal="left" vertical="center"/>
    </xf>
    <xf numFmtId="0" fontId="15" fillId="3" borderId="18" xfId="0" applyFont="1" applyFill="1" applyBorder="1"/>
    <xf numFmtId="0" fontId="15" fillId="3" borderId="12" xfId="0" applyFont="1" applyFill="1" applyBorder="1"/>
    <xf numFmtId="49" fontId="49" fillId="2" borderId="2" xfId="5" applyNumberFormat="1" applyFont="1" applyFill="1" applyBorder="1" applyAlignment="1">
      <alignment vertical="center"/>
    </xf>
    <xf numFmtId="49" fontId="49" fillId="2" borderId="3" xfId="5" applyNumberFormat="1" applyFont="1" applyFill="1" applyBorder="1" applyAlignment="1">
      <alignment vertical="center"/>
    </xf>
    <xf numFmtId="49" fontId="49" fillId="2" borderId="4" xfId="5" applyNumberFormat="1" applyFont="1" applyFill="1" applyBorder="1" applyAlignment="1">
      <alignment vertical="center"/>
    </xf>
    <xf numFmtId="0" fontId="100" fillId="0" borderId="0" xfId="0" applyFont="1" applyAlignment="1">
      <alignment wrapText="1"/>
    </xf>
    <xf numFmtId="9" fontId="51" fillId="0" borderId="13" xfId="9" applyNumberFormat="1" applyFont="1" applyFill="1" applyBorder="1" applyAlignment="1" applyProtection="1">
      <alignment vertical="center" wrapText="1"/>
    </xf>
    <xf numFmtId="0" fontId="4" fillId="0" borderId="0" xfId="9" applyFont="1" applyFill="1" applyAlignment="1" applyProtection="1">
      <alignment horizontal="left" vertical="center" wrapText="1"/>
    </xf>
    <xf numFmtId="0" fontId="4" fillId="0" borderId="13" xfId="9" applyFont="1" applyFill="1" applyBorder="1" applyAlignment="1" applyProtection="1">
      <alignment horizontal="center" vertical="center" wrapText="1"/>
    </xf>
    <xf numFmtId="0" fontId="49" fillId="3" borderId="25" xfId="5" applyFont="1" applyFill="1" applyBorder="1" applyAlignment="1">
      <alignment horizontal="centerContinuous" vertical="center" wrapText="1"/>
    </xf>
    <xf numFmtId="0" fontId="88" fillId="0" borderId="7" xfId="5" applyFont="1" applyBorder="1" applyAlignment="1">
      <alignment horizontal="left" vertical="center" wrapText="1"/>
    </xf>
    <xf numFmtId="0" fontId="88" fillId="0" borderId="8" xfId="5" applyFont="1" applyBorder="1" applyAlignment="1">
      <alignment horizontal="left" vertical="center" wrapText="1"/>
    </xf>
    <xf numFmtId="0" fontId="87" fillId="0" borderId="7" xfId="5" applyFont="1" applyBorder="1" applyAlignment="1">
      <alignment horizontal="left" vertical="center" wrapText="1"/>
    </xf>
    <xf numFmtId="0" fontId="87" fillId="0" borderId="8" xfId="5" applyFont="1" applyBorder="1" applyAlignment="1">
      <alignment horizontal="left" vertical="center" wrapText="1"/>
    </xf>
    <xf numFmtId="0" fontId="88" fillId="0" borderId="7" xfId="5" applyFont="1" applyBorder="1" applyAlignment="1">
      <alignment horizontal="left" vertical="center"/>
    </xf>
    <xf numFmtId="0" fontId="88" fillId="0" borderId="12" xfId="5" applyFont="1" applyBorder="1" applyAlignment="1">
      <alignment horizontal="left" vertical="center"/>
    </xf>
    <xf numFmtId="0" fontId="88" fillId="0" borderId="14" xfId="5" applyFont="1" applyBorder="1" applyAlignment="1">
      <alignment horizontal="left" vertical="center"/>
    </xf>
    <xf numFmtId="0" fontId="88" fillId="0" borderId="8" xfId="5" applyFont="1" applyBorder="1" applyAlignment="1">
      <alignment horizontal="left" vertical="center"/>
    </xf>
    <xf numFmtId="0" fontId="32" fillId="0" borderId="6" xfId="0" applyFont="1" applyBorder="1" applyAlignment="1">
      <alignment horizontal="center"/>
    </xf>
    <xf numFmtId="0" fontId="32" fillId="0" borderId="7" xfId="0" applyFont="1" applyBorder="1" applyAlignment="1">
      <alignment horizontal="center"/>
    </xf>
    <xf numFmtId="0" fontId="32" fillId="0" borderId="7" xfId="0" applyFont="1" applyBorder="1"/>
    <xf numFmtId="0" fontId="32" fillId="0" borderId="8" xfId="0" applyFont="1" applyBorder="1"/>
    <xf numFmtId="0" fontId="15" fillId="0" borderId="0" xfId="9" applyFont="1" applyFill="1" applyAlignment="1" applyProtection="1">
      <alignment horizontal="center" vertical="center" wrapText="1"/>
    </xf>
    <xf numFmtId="0" fontId="32" fillId="0" borderId="16" xfId="0" applyFont="1" applyBorder="1"/>
    <xf numFmtId="0" fontId="88" fillId="3" borderId="18" xfId="5" applyFont="1" applyFill="1" applyBorder="1" applyAlignment="1">
      <alignment vertical="center"/>
    </xf>
    <xf numFmtId="0" fontId="32" fillId="3" borderId="15" xfId="4" applyFont="1" applyFill="1" applyBorder="1" applyAlignment="1">
      <alignment horizontal="center"/>
    </xf>
    <xf numFmtId="0" fontId="32" fillId="3" borderId="22" xfId="4" applyFont="1" applyFill="1" applyBorder="1" applyAlignment="1">
      <alignment horizontal="center"/>
    </xf>
    <xf numFmtId="0" fontId="32" fillId="3" borderId="0" xfId="4" applyFont="1" applyFill="1" applyAlignment="1">
      <alignment horizontal="center"/>
    </xf>
    <xf numFmtId="10" fontId="15" fillId="3" borderId="8" xfId="5" applyNumberFormat="1" applyFont="1" applyFill="1" applyBorder="1" applyAlignment="1">
      <alignment horizontal="center" vertical="center" wrapText="1"/>
    </xf>
    <xf numFmtId="1" fontId="32" fillId="3" borderId="0" xfId="4" applyNumberFormat="1" applyFont="1" applyFill="1" applyAlignment="1">
      <alignment horizontal="center"/>
    </xf>
    <xf numFmtId="10" fontId="32" fillId="3" borderId="0" xfId="4" applyNumberFormat="1" applyFont="1" applyFill="1" applyAlignment="1">
      <alignment horizontal="center"/>
    </xf>
    <xf numFmtId="10" fontId="15" fillId="3" borderId="16" xfId="5" applyNumberFormat="1" applyFont="1" applyFill="1" applyBorder="1" applyAlignment="1">
      <alignment vertical="center" wrapText="1"/>
    </xf>
    <xf numFmtId="0" fontId="88" fillId="3" borderId="18" xfId="9" applyFont="1" applyFill="1" applyBorder="1" applyAlignment="1" applyProtection="1">
      <alignment vertical="center" wrapText="1"/>
    </xf>
    <xf numFmtId="0" fontId="88" fillId="3" borderId="0" xfId="9" applyFont="1" applyFill="1" applyAlignment="1" applyProtection="1">
      <alignment horizontal="left" vertical="center" wrapText="1"/>
    </xf>
    <xf numFmtId="0" fontId="32" fillId="3" borderId="13" xfId="0" applyFont="1" applyFill="1" applyBorder="1" applyAlignment="1">
      <alignment horizontal="center"/>
    </xf>
    <xf numFmtId="0" fontId="32" fillId="3" borderId="0" xfId="0" applyFont="1" applyFill="1"/>
    <xf numFmtId="0" fontId="32" fillId="3" borderId="15" xfId="0" applyFont="1" applyFill="1" applyBorder="1"/>
    <xf numFmtId="0" fontId="17" fillId="0" borderId="0" xfId="20"/>
    <xf numFmtId="0" fontId="3" fillId="0" borderId="0" xfId="9" applyFont="1" applyFill="1" applyBorder="1" applyAlignment="1" applyProtection="1">
      <alignment horizontal="center" vertical="center" wrapText="1"/>
    </xf>
    <xf numFmtId="9" fontId="3" fillId="0" borderId="0" xfId="5" applyNumberFormat="1" applyFont="1" applyAlignment="1">
      <alignment horizontal="center" vertical="center" wrapText="1"/>
    </xf>
    <xf numFmtId="0" fontId="57" fillId="5" borderId="15" xfId="4" applyFont="1" applyFill="1" applyBorder="1" applyAlignment="1">
      <alignment horizontal="center"/>
    </xf>
    <xf numFmtId="9" fontId="3" fillId="0" borderId="12" xfId="2" applyFont="1" applyFill="1" applyBorder="1" applyAlignment="1">
      <alignment horizontal="center" vertical="center" wrapText="1"/>
    </xf>
    <xf numFmtId="0" fontId="6" fillId="3" borderId="7" xfId="0" applyFont="1" applyFill="1" applyBorder="1"/>
    <xf numFmtId="0" fontId="72" fillId="0" borderId="14" xfId="5" applyFont="1" applyBorder="1" applyAlignment="1">
      <alignment horizontal="left" vertical="center"/>
    </xf>
    <xf numFmtId="0" fontId="72" fillId="0" borderId="8" xfId="5" applyFont="1" applyBorder="1" applyAlignment="1">
      <alignment horizontal="center" vertical="center" wrapText="1"/>
    </xf>
    <xf numFmtId="0" fontId="72" fillId="0" borderId="16" xfId="5" applyFont="1" applyBorder="1" applyAlignment="1">
      <alignment vertical="center" wrapText="1"/>
    </xf>
    <xf numFmtId="0" fontId="12" fillId="0" borderId="7" xfId="5" applyFont="1" applyBorder="1" applyAlignment="1">
      <alignment horizontal="left" vertical="center"/>
    </xf>
    <xf numFmtId="0" fontId="12" fillId="0" borderId="14" xfId="5" applyFont="1" applyBorder="1" applyAlignment="1">
      <alignment horizontal="left" vertical="center"/>
    </xf>
    <xf numFmtId="0" fontId="82" fillId="0" borderId="39" xfId="10" applyFont="1" applyBorder="1" applyAlignment="1">
      <alignment horizontal="left" vertical="center"/>
    </xf>
    <xf numFmtId="0" fontId="13" fillId="0" borderId="85" xfId="10" applyFont="1" applyBorder="1" applyAlignment="1">
      <alignment horizontal="left" vertical="center"/>
    </xf>
    <xf numFmtId="0" fontId="18" fillId="0" borderId="104" xfId="10" applyFont="1" applyBorder="1"/>
    <xf numFmtId="0" fontId="13" fillId="0" borderId="39" xfId="0" applyFont="1" applyBorder="1" applyAlignment="1">
      <alignment horizontal="left" vertical="center" wrapText="1"/>
    </xf>
    <xf numFmtId="0" fontId="82" fillId="0" borderId="39" xfId="20" applyFont="1" applyBorder="1" applyAlignment="1">
      <alignment horizontal="left" vertical="center"/>
    </xf>
    <xf numFmtId="0" fontId="13" fillId="0" borderId="85" xfId="20" applyFont="1" applyBorder="1" applyAlignment="1">
      <alignment horizontal="left" vertical="center"/>
    </xf>
    <xf numFmtId="0" fontId="13" fillId="0" borderId="39" xfId="20" applyFont="1" applyBorder="1" applyAlignment="1">
      <alignment horizontal="left" vertical="center" wrapText="1"/>
    </xf>
    <xf numFmtId="0" fontId="6" fillId="0" borderId="15" xfId="4" applyFont="1" applyBorder="1" applyAlignment="1">
      <alignment horizontal="center"/>
    </xf>
    <xf numFmtId="0" fontId="6" fillId="0" borderId="22" xfId="4" applyFont="1" applyBorder="1" applyAlignment="1">
      <alignment horizontal="center"/>
    </xf>
    <xf numFmtId="0" fontId="13" fillId="0" borderId="39" xfId="20" applyFont="1" applyBorder="1" applyAlignment="1">
      <alignment vertical="center"/>
    </xf>
    <xf numFmtId="0" fontId="13" fillId="0" borderId="0" xfId="20" applyFont="1" applyAlignment="1">
      <alignment horizontal="center" vertical="center" wrapText="1"/>
    </xf>
    <xf numFmtId="0" fontId="4" fillId="0" borderId="14" xfId="5" applyBorder="1" applyAlignment="1">
      <alignment horizontal="left" vertical="center"/>
    </xf>
    <xf numFmtId="0" fontId="4" fillId="3" borderId="8" xfId="5" applyFill="1" applyBorder="1" applyAlignment="1">
      <alignment horizontal="left" vertical="center"/>
    </xf>
    <xf numFmtId="0" fontId="4" fillId="3" borderId="18" xfId="5" applyFill="1" applyBorder="1" applyAlignment="1">
      <alignment vertical="center"/>
    </xf>
    <xf numFmtId="49" fontId="4" fillId="3" borderId="13" xfId="5" applyNumberFormat="1" applyFill="1" applyBorder="1" applyAlignment="1">
      <alignment horizontal="center" vertical="center"/>
    </xf>
    <xf numFmtId="1" fontId="4" fillId="3" borderId="7" xfId="5" applyNumberFormat="1" applyFill="1" applyBorder="1" applyAlignment="1">
      <alignment horizontal="center" vertical="center" wrapText="1"/>
    </xf>
    <xf numFmtId="0" fontId="4" fillId="0" borderId="0" xfId="5" applyAlignment="1">
      <alignment horizontal="center" vertical="top" wrapText="1"/>
    </xf>
    <xf numFmtId="0" fontId="4" fillId="0" borderId="15" xfId="5" applyBorder="1" applyAlignment="1">
      <alignment horizontal="center" vertical="top" wrapText="1"/>
    </xf>
    <xf numFmtId="0" fontId="4" fillId="0" borderId="13" xfId="0" applyFont="1" applyBorder="1" applyAlignment="1">
      <alignment horizontal="center"/>
    </xf>
    <xf numFmtId="0" fontId="4" fillId="0" borderId="15" xfId="0" applyFont="1" applyBorder="1"/>
    <xf numFmtId="0" fontId="4" fillId="0" borderId="10" xfId="5" applyBorder="1" applyAlignment="1">
      <alignment horizontal="left" vertical="center"/>
    </xf>
    <xf numFmtId="10" fontId="72" fillId="0" borderId="8" xfId="5" applyNumberFormat="1" applyFont="1" applyBorder="1" applyAlignment="1">
      <alignment horizontal="center" vertical="center" wrapText="1"/>
    </xf>
    <xf numFmtId="0" fontId="3" fillId="18" borderId="14" xfId="2" applyNumberFormat="1" applyFont="1" applyFill="1" applyBorder="1" applyAlignment="1">
      <alignment horizontal="center" vertical="center" wrapText="1"/>
    </xf>
    <xf numFmtId="0" fontId="3" fillId="18" borderId="12" xfId="2" applyNumberFormat="1" applyFont="1" applyFill="1" applyBorder="1" applyAlignment="1">
      <alignment horizontal="center" vertical="center" wrapText="1"/>
    </xf>
    <xf numFmtId="0" fontId="3" fillId="18" borderId="0" xfId="5" applyFont="1" applyFill="1" applyAlignment="1">
      <alignment horizontal="center" vertical="center" wrapText="1"/>
    </xf>
    <xf numFmtId="0" fontId="3" fillId="18" borderId="0" xfId="4" applyFont="1" applyFill="1" applyAlignment="1">
      <alignment horizontal="center"/>
    </xf>
    <xf numFmtId="0" fontId="3" fillId="18" borderId="16" xfId="5" applyFont="1" applyFill="1" applyBorder="1" applyAlignment="1">
      <alignment vertical="center" wrapText="1"/>
    </xf>
    <xf numFmtId="166" fontId="13" fillId="18" borderId="13" xfId="6" applyNumberFormat="1" applyFont="1" applyFill="1" applyBorder="1" applyAlignment="1">
      <alignment vertical="center" wrapText="1"/>
    </xf>
    <xf numFmtId="9" fontId="13" fillId="18" borderId="14" xfId="5" applyNumberFormat="1" applyFont="1" applyFill="1" applyBorder="1" applyAlignment="1">
      <alignment horizontal="center" vertical="center" wrapText="1"/>
    </xf>
    <xf numFmtId="0" fontId="3" fillId="0" borderId="0" xfId="9" applyFont="1" applyFill="1" applyAlignment="1" applyProtection="1">
      <alignment horizontal="center" vertical="center" wrapText="1"/>
    </xf>
    <xf numFmtId="0" fontId="5" fillId="0" borderId="32" xfId="5" applyFont="1" applyBorder="1" applyAlignment="1">
      <alignment horizontal="left" vertical="center" wrapText="1"/>
    </xf>
    <xf numFmtId="166" fontId="3" fillId="0" borderId="0" xfId="6" applyNumberFormat="1" applyFont="1" applyFill="1" applyBorder="1" applyAlignment="1">
      <alignment vertical="center" wrapText="1"/>
    </xf>
    <xf numFmtId="0" fontId="3" fillId="0" borderId="2" xfId="5" applyFont="1" applyBorder="1" applyAlignment="1">
      <alignment horizontal="left" vertical="center" wrapText="1"/>
    </xf>
    <xf numFmtId="0" fontId="3" fillId="0" borderId="3" xfId="5" applyFont="1" applyBorder="1" applyAlignment="1">
      <alignment horizontal="left" vertical="center" wrapText="1"/>
    </xf>
    <xf numFmtId="0" fontId="3" fillId="0" borderId="4" xfId="5" applyFont="1" applyBorder="1" applyAlignment="1">
      <alignment horizontal="left" vertical="center" wrapText="1"/>
    </xf>
    <xf numFmtId="0" fontId="3" fillId="0" borderId="66" xfId="5" applyFont="1" applyBorder="1" applyAlignment="1">
      <alignment horizontal="right" vertical="center" wrapText="1"/>
    </xf>
    <xf numFmtId="167" fontId="3" fillId="0" borderId="65" xfId="22" applyNumberFormat="1" applyFont="1" applyFill="1" applyBorder="1" applyAlignment="1">
      <alignment horizontal="center" vertical="center" wrapText="1"/>
    </xf>
    <xf numFmtId="0" fontId="3" fillId="0" borderId="65" xfId="5" applyFont="1" applyBorder="1" applyAlignment="1">
      <alignment horizontal="center" vertical="center" wrapText="1"/>
    </xf>
    <xf numFmtId="9" fontId="3" fillId="0" borderId="65" xfId="5" applyNumberFormat="1" applyFont="1" applyBorder="1" applyAlignment="1">
      <alignment horizontal="center" vertical="center" wrapText="1"/>
    </xf>
    <xf numFmtId="1" fontId="3" fillId="0" borderId="65" xfId="5" applyNumberFormat="1" applyFont="1" applyBorder="1" applyAlignment="1">
      <alignment horizontal="center" vertical="center" wrapText="1"/>
    </xf>
    <xf numFmtId="0" fontId="3" fillId="0" borderId="107" xfId="5" applyFont="1" applyBorder="1" applyAlignment="1">
      <alignment horizontal="center" vertical="center" wrapText="1"/>
    </xf>
    <xf numFmtId="0" fontId="3" fillId="3" borderId="15" xfId="4" applyFont="1" applyFill="1" applyBorder="1" applyAlignment="1">
      <alignment horizontal="left"/>
    </xf>
    <xf numFmtId="0" fontId="0" fillId="19" borderId="14" xfId="0" applyFill="1" applyBorder="1" applyAlignment="1">
      <alignment horizontal="justify" vertical="top" readingOrder="1"/>
    </xf>
    <xf numFmtId="0" fontId="0" fillId="19" borderId="13" xfId="8" applyFont="1" applyFill="1" applyBorder="1" applyAlignment="1">
      <alignment horizontal="left" vertical="top" wrapText="1"/>
    </xf>
    <xf numFmtId="0" fontId="0" fillId="19" borderId="13" xfId="8" applyFont="1" applyFill="1" applyBorder="1" applyAlignment="1">
      <alignment horizontal="justify" vertical="top" wrapText="1"/>
    </xf>
    <xf numFmtId="0" fontId="0" fillId="19" borderId="13" xfId="8" applyFont="1" applyFill="1" applyBorder="1" applyAlignment="1">
      <alignment horizontal="center" vertical="center" wrapText="1"/>
    </xf>
    <xf numFmtId="0" fontId="0" fillId="19" borderId="12" xfId="8" applyFont="1" applyFill="1" applyBorder="1" applyAlignment="1">
      <alignment horizontal="justify" vertical="top" wrapText="1"/>
    </xf>
    <xf numFmtId="10" fontId="0" fillId="19" borderId="13" xfId="8" applyNumberFormat="1" applyFont="1" applyFill="1" applyBorder="1" applyAlignment="1">
      <alignment horizontal="center" vertical="center" wrapText="1"/>
    </xf>
    <xf numFmtId="0" fontId="0" fillId="19" borderId="20" xfId="8" applyFont="1" applyFill="1" applyBorder="1" applyAlignment="1">
      <alignment horizontal="justify" vertical="top" wrapText="1"/>
    </xf>
    <xf numFmtId="0" fontId="0" fillId="19" borderId="13" xfId="0" applyFill="1" applyBorder="1" applyAlignment="1">
      <alignment horizontal="justify" vertical="center" wrapText="1"/>
    </xf>
    <xf numFmtId="0" fontId="0" fillId="19" borderId="13" xfId="0" applyFill="1" applyBorder="1" applyAlignment="1">
      <alignment horizontal="center" vertical="center" wrapText="1"/>
    </xf>
    <xf numFmtId="0" fontId="30" fillId="19" borderId="14" xfId="0" applyFont="1" applyFill="1" applyBorder="1" applyAlignment="1">
      <alignment horizontal="justify" vertical="top" readingOrder="1"/>
    </xf>
    <xf numFmtId="0" fontId="30" fillId="19" borderId="13" xfId="8" applyFont="1" applyFill="1" applyBorder="1" applyAlignment="1">
      <alignment horizontal="justify" vertical="top" wrapText="1"/>
    </xf>
    <xf numFmtId="0" fontId="30" fillId="19" borderId="13" xfId="0" applyFont="1" applyFill="1" applyBorder="1" applyAlignment="1">
      <alignment horizontal="justify" vertical="top" wrapText="1"/>
    </xf>
    <xf numFmtId="0" fontId="30" fillId="19" borderId="13" xfId="0" applyFont="1" applyFill="1" applyBorder="1" applyAlignment="1">
      <alignment horizontal="center" vertical="center" wrapText="1"/>
    </xf>
    <xf numFmtId="10" fontId="30" fillId="19" borderId="13" xfId="0" applyNumberFormat="1" applyFont="1" applyFill="1" applyBorder="1" applyAlignment="1">
      <alignment horizontal="center" vertical="center" wrapText="1"/>
    </xf>
    <xf numFmtId="0" fontId="30" fillId="19" borderId="12" xfId="8" applyFont="1" applyFill="1" applyBorder="1" applyAlignment="1">
      <alignment horizontal="justify" vertical="top" wrapText="1"/>
    </xf>
    <xf numFmtId="10" fontId="30" fillId="19" borderId="13" xfId="8" applyNumberFormat="1" applyFont="1" applyFill="1" applyBorder="1" applyAlignment="1">
      <alignment horizontal="center" vertical="center" wrapText="1"/>
    </xf>
    <xf numFmtId="0" fontId="30" fillId="19" borderId="20" xfId="8" applyFont="1" applyFill="1" applyBorder="1" applyAlignment="1">
      <alignment horizontal="justify" vertical="top" wrapText="1"/>
    </xf>
    <xf numFmtId="0" fontId="30" fillId="19" borderId="13" xfId="0" applyFont="1" applyFill="1" applyBorder="1" applyAlignment="1">
      <alignment horizontal="justify" vertical="center" wrapText="1"/>
    </xf>
    <xf numFmtId="9" fontId="30" fillId="19" borderId="13" xfId="0" applyNumberFormat="1" applyFont="1" applyFill="1" applyBorder="1" applyAlignment="1">
      <alignment horizontal="center" vertical="center" wrapText="1"/>
    </xf>
    <xf numFmtId="0" fontId="30" fillId="19" borderId="13" xfId="8" applyFont="1" applyFill="1" applyBorder="1" applyAlignment="1">
      <alignment horizontal="center" vertical="center" wrapText="1"/>
    </xf>
    <xf numFmtId="0" fontId="30" fillId="20" borderId="13" xfId="9" applyFont="1" applyFill="1" applyBorder="1" applyAlignment="1" applyProtection="1">
      <alignment horizontal="center" vertical="center" wrapText="1"/>
    </xf>
    <xf numFmtId="0" fontId="30" fillId="19" borderId="0" xfId="0" applyFont="1" applyFill="1" applyAlignment="1">
      <alignment horizontal="center" vertical="center" wrapText="1"/>
    </xf>
    <xf numFmtId="0" fontId="30" fillId="20" borderId="13" xfId="9" applyNumberFormat="1" applyFont="1" applyFill="1" applyBorder="1" applyAlignment="1" applyProtection="1">
      <alignment horizontal="center" vertical="center" wrapText="1"/>
    </xf>
    <xf numFmtId="41" fontId="13" fillId="21" borderId="13" xfId="11" applyFont="1" applyFill="1" applyBorder="1" applyAlignment="1">
      <alignment vertical="center" wrapText="1"/>
    </xf>
    <xf numFmtId="0" fontId="13" fillId="0" borderId="18" xfId="5" applyFont="1" applyBorder="1" applyAlignment="1">
      <alignment horizontal="left" vertical="center"/>
    </xf>
    <xf numFmtId="0" fontId="13" fillId="0" borderId="41" xfId="5" applyFont="1" applyBorder="1" applyAlignment="1">
      <alignment horizontal="left" vertical="center"/>
    </xf>
    <xf numFmtId="0" fontId="13" fillId="3" borderId="19" xfId="5" applyFont="1" applyFill="1" applyBorder="1" applyAlignment="1">
      <alignment horizontal="left" vertical="center"/>
    </xf>
    <xf numFmtId="0" fontId="13" fillId="3" borderId="0" xfId="9" applyFont="1" applyFill="1" applyBorder="1" applyAlignment="1" applyProtection="1">
      <alignment vertical="center" wrapText="1"/>
    </xf>
    <xf numFmtId="0" fontId="22" fillId="3" borderId="13" xfId="9" quotePrefix="1" applyFont="1" applyFill="1" applyBorder="1" applyAlignment="1" applyProtection="1">
      <alignment vertical="center" wrapText="1"/>
    </xf>
    <xf numFmtId="0" fontId="13" fillId="0" borderId="23" xfId="0" applyFont="1" applyBorder="1"/>
    <xf numFmtId="0" fontId="13" fillId="3" borderId="41" xfId="5" applyFont="1" applyFill="1" applyBorder="1" applyAlignment="1">
      <alignment horizontal="left" vertical="center" wrapText="1"/>
    </xf>
    <xf numFmtId="0" fontId="13" fillId="3" borderId="40" xfId="5" applyFont="1" applyFill="1" applyBorder="1" applyAlignment="1">
      <alignment horizontal="left" vertical="center" wrapText="1"/>
    </xf>
    <xf numFmtId="0" fontId="13" fillId="3" borderId="23" xfId="5" applyFont="1" applyFill="1" applyBorder="1" applyAlignment="1">
      <alignment horizontal="left" vertical="center" wrapText="1"/>
    </xf>
    <xf numFmtId="0" fontId="13" fillId="3" borderId="23" xfId="4" applyFont="1" applyFill="1" applyBorder="1" applyAlignment="1">
      <alignment horizontal="center"/>
    </xf>
    <xf numFmtId="1" fontId="13" fillId="0" borderId="14" xfId="5" applyNumberFormat="1" applyFont="1" applyBorder="1" applyAlignment="1">
      <alignment horizontal="center" vertical="center" wrapText="1"/>
    </xf>
    <xf numFmtId="0" fontId="13" fillId="0" borderId="12" xfId="5" applyFont="1" applyBorder="1" applyAlignment="1">
      <alignment horizontal="center" vertical="center" wrapText="1"/>
    </xf>
    <xf numFmtId="1" fontId="13" fillId="0" borderId="13" xfId="5" applyNumberFormat="1" applyFont="1" applyBorder="1" applyAlignment="1">
      <alignment horizontal="center" vertical="center" wrapText="1"/>
    </xf>
    <xf numFmtId="1" fontId="13" fillId="0" borderId="0" xfId="5" applyNumberFormat="1" applyFont="1" applyAlignment="1">
      <alignment horizontal="center" vertical="center" wrapText="1"/>
    </xf>
    <xf numFmtId="0" fontId="13" fillId="0" borderId="23" xfId="5" applyFont="1" applyBorder="1" applyAlignment="1">
      <alignment horizontal="center" vertical="center" wrapText="1"/>
    </xf>
    <xf numFmtId="0" fontId="13" fillId="3" borderId="37" xfId="4" applyFont="1" applyFill="1" applyBorder="1" applyAlignment="1">
      <alignment horizontal="center"/>
    </xf>
    <xf numFmtId="0" fontId="13" fillId="3" borderId="23" xfId="5" applyFont="1" applyFill="1" applyBorder="1" applyAlignment="1">
      <alignment vertical="center" wrapText="1"/>
    </xf>
    <xf numFmtId="0" fontId="13" fillId="3" borderId="0" xfId="9" applyFont="1" applyFill="1" applyBorder="1" applyAlignment="1" applyProtection="1">
      <alignment horizontal="left" vertical="center" wrapText="1"/>
    </xf>
    <xf numFmtId="0" fontId="13" fillId="0" borderId="13" xfId="5" applyFont="1" applyBorder="1" applyAlignment="1">
      <alignment horizontal="center" vertical="center" wrapText="1"/>
    </xf>
    <xf numFmtId="0" fontId="13" fillId="0" borderId="13" xfId="4" applyFont="1" applyBorder="1" applyAlignment="1">
      <alignment horizontal="center"/>
    </xf>
    <xf numFmtId="1" fontId="13" fillId="0" borderId="13" xfId="2" applyNumberFormat="1" applyFont="1" applyFill="1" applyBorder="1" applyAlignment="1">
      <alignment horizontal="center" vertical="center" wrapText="1"/>
    </xf>
    <xf numFmtId="9" fontId="13" fillId="0" borderId="13" xfId="2" applyFont="1" applyFill="1" applyBorder="1" applyAlignment="1">
      <alignment horizontal="center" vertical="center" wrapText="1"/>
    </xf>
    <xf numFmtId="1" fontId="13" fillId="0" borderId="18" xfId="2" applyNumberFormat="1" applyFont="1" applyFill="1" applyBorder="1" applyAlignment="1">
      <alignment horizontal="center" vertical="center" wrapText="1"/>
    </xf>
    <xf numFmtId="9" fontId="13" fillId="0" borderId="18" xfId="2" applyFont="1" applyFill="1" applyBorder="1" applyAlignment="1">
      <alignment horizontal="center" vertical="center" wrapText="1"/>
    </xf>
    <xf numFmtId="0" fontId="11" fillId="0" borderId="1" xfId="5" applyFont="1" applyBorder="1" applyAlignment="1">
      <alignment horizontal="left" vertical="center" wrapText="1"/>
    </xf>
    <xf numFmtId="0" fontId="11" fillId="0" borderId="10" xfId="5" applyFont="1" applyBorder="1" applyAlignment="1">
      <alignment horizontal="left" vertical="center" wrapText="1"/>
    </xf>
    <xf numFmtId="0" fontId="11" fillId="3" borderId="13" xfId="5" applyFont="1" applyFill="1" applyBorder="1" applyAlignment="1">
      <alignment horizontal="left" vertical="center" wrapText="1"/>
    </xf>
    <xf numFmtId="0" fontId="11" fillId="0" borderId="6" xfId="5" applyFont="1" applyBorder="1" applyAlignment="1">
      <alignment horizontal="left" vertical="center" wrapText="1"/>
    </xf>
    <xf numFmtId="0" fontId="102" fillId="3" borderId="0" xfId="9" applyFont="1" applyFill="1" applyBorder="1" applyAlignment="1" applyProtection="1">
      <alignment horizontal="right" vertical="center" wrapText="1"/>
    </xf>
    <xf numFmtId="0" fontId="104" fillId="3" borderId="0" xfId="9" applyFont="1" applyFill="1" applyBorder="1" applyAlignment="1" applyProtection="1">
      <alignment horizontal="right" vertical="center" wrapText="1"/>
    </xf>
    <xf numFmtId="0" fontId="102" fillId="3" borderId="15" xfId="9" applyFont="1" applyFill="1" applyBorder="1" applyAlignment="1" applyProtection="1">
      <alignment horizontal="center" vertical="center" wrapText="1"/>
    </xf>
    <xf numFmtId="0" fontId="13" fillId="0" borderId="0" xfId="4" applyFont="1" applyAlignment="1">
      <alignment horizontal="center"/>
    </xf>
    <xf numFmtId="0" fontId="13" fillId="0" borderId="13" xfId="5" applyFont="1" applyBorder="1" applyAlignment="1">
      <alignment horizontal="left" vertical="center" wrapText="1"/>
    </xf>
    <xf numFmtId="1" fontId="13" fillId="0" borderId="14" xfId="2" applyNumberFormat="1" applyFont="1" applyFill="1" applyBorder="1" applyAlignment="1">
      <alignment horizontal="center" vertical="center" wrapText="1"/>
    </xf>
    <xf numFmtId="9" fontId="13" fillId="0" borderId="12" xfId="2" applyFont="1" applyFill="1" applyBorder="1" applyAlignment="1">
      <alignment horizontal="center" vertical="center" wrapText="1"/>
    </xf>
    <xf numFmtId="0" fontId="3" fillId="18" borderId="13" xfId="9" applyFont="1" applyFill="1" applyBorder="1" applyAlignment="1" applyProtection="1">
      <alignment vertical="center" wrapText="1"/>
    </xf>
    <xf numFmtId="9" fontId="8" fillId="3" borderId="13" xfId="9" applyNumberFormat="1" applyFont="1" applyFill="1" applyBorder="1" applyAlignment="1" applyProtection="1">
      <alignment vertical="center" wrapText="1"/>
    </xf>
    <xf numFmtId="0" fontId="13" fillId="18" borderId="0" xfId="5" applyFont="1" applyFill="1" applyAlignment="1">
      <alignment horizontal="center" vertical="center" wrapText="1"/>
    </xf>
    <xf numFmtId="0" fontId="6" fillId="18" borderId="0" xfId="4" applyFont="1" applyFill="1" applyAlignment="1">
      <alignment horizontal="center"/>
    </xf>
    <xf numFmtId="0" fontId="13" fillId="18" borderId="8" xfId="5" applyFont="1" applyFill="1" applyBorder="1" applyAlignment="1">
      <alignment horizontal="center" vertical="center" wrapText="1"/>
    </xf>
    <xf numFmtId="0" fontId="13" fillId="18" borderId="16" xfId="5" applyFont="1" applyFill="1" applyBorder="1" applyAlignment="1">
      <alignment vertical="center" wrapText="1"/>
    </xf>
    <xf numFmtId="0" fontId="13" fillId="18" borderId="7" xfId="5" applyFont="1" applyFill="1" applyBorder="1" applyAlignment="1">
      <alignment horizontal="center" vertical="center" wrapText="1"/>
    </xf>
    <xf numFmtId="9" fontId="13" fillId="18" borderId="7" xfId="5" applyNumberFormat="1" applyFont="1" applyFill="1" applyBorder="1" applyAlignment="1">
      <alignment horizontal="center" vertical="center" wrapText="1"/>
    </xf>
    <xf numFmtId="1" fontId="13" fillId="18" borderId="0" xfId="5" applyNumberFormat="1" applyFont="1" applyFill="1" applyAlignment="1">
      <alignment horizontal="center" vertical="center" wrapText="1"/>
    </xf>
    <xf numFmtId="1" fontId="13" fillId="18" borderId="7" xfId="5" applyNumberFormat="1" applyFont="1" applyFill="1" applyBorder="1" applyAlignment="1">
      <alignment horizontal="center" vertical="center" wrapText="1"/>
    </xf>
    <xf numFmtId="0" fontId="8" fillId="18" borderId="13" xfId="9" applyNumberFormat="1" applyFont="1" applyFill="1" applyBorder="1" applyAlignment="1" applyProtection="1">
      <alignment vertical="center" wrapText="1"/>
    </xf>
    <xf numFmtId="0" fontId="30" fillId="0" borderId="13" xfId="8" applyFont="1" applyBorder="1" applyAlignment="1">
      <alignment horizontal="justify" vertical="top" wrapText="1"/>
    </xf>
    <xf numFmtId="171" fontId="32" fillId="3" borderId="0" xfId="0" applyNumberFormat="1" applyFont="1" applyFill="1"/>
    <xf numFmtId="0" fontId="64" fillId="24" borderId="13" xfId="19" applyFont="1" applyFill="1" applyBorder="1" applyAlignment="1">
      <alignment vertical="center" wrapText="1"/>
    </xf>
    <xf numFmtId="0" fontId="3" fillId="10" borderId="13" xfId="18" applyFont="1" applyFill="1" applyBorder="1" applyAlignment="1">
      <alignment vertical="center" wrapText="1"/>
    </xf>
    <xf numFmtId="0" fontId="64" fillId="18" borderId="13" xfId="19" applyFont="1" applyFill="1" applyBorder="1" applyAlignment="1">
      <alignment vertical="center" wrapText="1"/>
    </xf>
    <xf numFmtId="0" fontId="64" fillId="18" borderId="13" xfId="18" applyFont="1" applyFill="1" applyBorder="1" applyAlignment="1">
      <alignment vertical="center" wrapText="1"/>
    </xf>
    <xf numFmtId="1" fontId="30" fillId="0" borderId="13" xfId="0" applyNumberFormat="1" applyFont="1" applyBorder="1" applyAlignment="1">
      <alignment horizontal="center" vertical="center" wrapText="1"/>
    </xf>
    <xf numFmtId="1" fontId="30" fillId="19" borderId="13" xfId="0" applyNumberFormat="1" applyFont="1" applyFill="1" applyBorder="1" applyAlignment="1">
      <alignment horizontal="center" vertical="center" wrapText="1"/>
    </xf>
    <xf numFmtId="0" fontId="30" fillId="0" borderId="13" xfId="0" applyFont="1" applyBorder="1" applyAlignment="1">
      <alignment horizontal="justify" vertical="center" wrapText="1"/>
    </xf>
    <xf numFmtId="0" fontId="37" fillId="0" borderId="6" xfId="5" applyFont="1" applyBorder="1" applyAlignment="1">
      <alignment horizontal="left" vertical="center" wrapText="1"/>
    </xf>
    <xf numFmtId="0" fontId="58" fillId="0" borderId="12" xfId="5" applyFont="1" applyBorder="1" applyAlignment="1">
      <alignment horizontal="left" vertical="center"/>
    </xf>
    <xf numFmtId="0" fontId="108" fillId="0" borderId="13" xfId="5" applyFont="1" applyBorder="1" applyAlignment="1">
      <alignment horizontal="left" vertical="center" wrapText="1"/>
    </xf>
    <xf numFmtId="0" fontId="58" fillId="0" borderId="14" xfId="5" applyFont="1" applyBorder="1" applyAlignment="1">
      <alignment horizontal="left" vertical="center"/>
    </xf>
    <xf numFmtId="0" fontId="58" fillId="0" borderId="8" xfId="5" applyFont="1" applyBorder="1" applyAlignment="1">
      <alignment horizontal="left" vertical="center"/>
    </xf>
    <xf numFmtId="0" fontId="108" fillId="0" borderId="32" xfId="5" applyFont="1" applyBorder="1" applyAlignment="1">
      <alignment horizontal="left" vertical="center" wrapText="1"/>
    </xf>
    <xf numFmtId="0" fontId="58" fillId="3" borderId="18" xfId="5" applyFont="1" applyFill="1" applyBorder="1" applyAlignment="1">
      <alignment vertical="center"/>
    </xf>
    <xf numFmtId="0" fontId="58" fillId="0" borderId="18" xfId="5" applyFont="1" applyBorder="1" applyAlignment="1">
      <alignment vertical="center" wrapText="1"/>
    </xf>
    <xf numFmtId="0" fontId="58" fillId="3" borderId="18" xfId="5" applyFont="1" applyFill="1" applyBorder="1" applyAlignment="1">
      <alignment vertical="center" wrapText="1"/>
    </xf>
    <xf numFmtId="0" fontId="58" fillId="3" borderId="19" xfId="5" applyFont="1" applyFill="1" applyBorder="1" applyAlignment="1">
      <alignment vertical="center" wrapText="1"/>
    </xf>
    <xf numFmtId="0" fontId="58" fillId="3" borderId="0" xfId="5" applyFont="1" applyFill="1" applyAlignment="1">
      <alignment vertical="center"/>
    </xf>
    <xf numFmtId="0" fontId="58" fillId="0" borderId="15" xfId="5" applyFont="1" applyBorder="1" applyAlignment="1">
      <alignment vertical="center" wrapText="1"/>
    </xf>
    <xf numFmtId="0" fontId="58" fillId="0" borderId="0" xfId="5" applyFont="1" applyAlignment="1">
      <alignment vertical="center" wrapText="1"/>
    </xf>
    <xf numFmtId="0" fontId="58" fillId="3" borderId="0" xfId="5" applyFont="1" applyFill="1" applyAlignment="1">
      <alignment vertical="center" wrapText="1"/>
    </xf>
    <xf numFmtId="0" fontId="58" fillId="3" borderId="16" xfId="5" applyFont="1" applyFill="1" applyBorder="1" applyAlignment="1">
      <alignment vertical="center" wrapText="1"/>
    </xf>
    <xf numFmtId="0" fontId="58" fillId="0" borderId="20" xfId="9" applyFont="1" applyFill="1" applyBorder="1" applyAlignment="1" applyProtection="1">
      <alignment horizontal="justify" vertical="center" wrapText="1"/>
    </xf>
    <xf numFmtId="0" fontId="58" fillId="0" borderId="13" xfId="9" applyFont="1" applyFill="1" applyBorder="1" applyAlignment="1" applyProtection="1">
      <alignment horizontal="center" vertical="center" wrapText="1"/>
    </xf>
    <xf numFmtId="0" fontId="58" fillId="0" borderId="13" xfId="9" applyFont="1" applyFill="1" applyBorder="1" applyAlignment="1" applyProtection="1">
      <alignment vertical="center" wrapText="1"/>
    </xf>
    <xf numFmtId="0" fontId="58" fillId="0" borderId="15" xfId="9" applyFont="1" applyFill="1" applyBorder="1" applyAlignment="1" applyProtection="1">
      <alignment vertical="center" wrapText="1"/>
    </xf>
    <xf numFmtId="0" fontId="58" fillId="0" borderId="15" xfId="9" applyFont="1" applyFill="1" applyBorder="1" applyAlignment="1" applyProtection="1">
      <alignment horizontal="center" vertical="center" wrapText="1"/>
    </xf>
    <xf numFmtId="0" fontId="58" fillId="0" borderId="18" xfId="9" applyFont="1" applyFill="1" applyBorder="1" applyAlignment="1" applyProtection="1">
      <alignment vertical="center" wrapText="1"/>
    </xf>
    <xf numFmtId="0" fontId="58" fillId="0" borderId="0" xfId="0" applyFont="1" applyAlignment="1">
      <alignment horizontal="right"/>
    </xf>
    <xf numFmtId="0" fontId="107" fillId="0" borderId="13" xfId="9" applyFont="1" applyFill="1" applyBorder="1" applyAlignment="1" applyProtection="1">
      <alignment vertical="center" wrapText="1"/>
    </xf>
    <xf numFmtId="0" fontId="58" fillId="0" borderId="14" xfId="9" applyFont="1" applyFill="1" applyBorder="1" applyAlignment="1" applyProtection="1">
      <alignment horizontal="center" vertical="center" wrapText="1"/>
    </xf>
    <xf numFmtId="0" fontId="58" fillId="0" borderId="7" xfId="9" applyFont="1" applyFill="1" applyBorder="1" applyAlignment="1" applyProtection="1">
      <alignment horizontal="center" vertical="center" wrapText="1"/>
    </xf>
    <xf numFmtId="49" fontId="55" fillId="3" borderId="18" xfId="5" applyNumberFormat="1" applyFont="1" applyFill="1" applyBorder="1" applyAlignment="1">
      <alignment horizontal="center" vertical="center"/>
    </xf>
    <xf numFmtId="49" fontId="55" fillId="0" borderId="18" xfId="5" applyNumberFormat="1" applyFont="1" applyBorder="1" applyAlignment="1">
      <alignment horizontal="center" vertical="center"/>
    </xf>
    <xf numFmtId="1" fontId="58" fillId="0" borderId="13" xfId="9" applyNumberFormat="1" applyFont="1" applyFill="1" applyBorder="1" applyAlignment="1" applyProtection="1">
      <alignment vertical="center" wrapText="1"/>
    </xf>
    <xf numFmtId="49" fontId="55" fillId="0" borderId="0" xfId="5" applyNumberFormat="1" applyFont="1" applyAlignment="1">
      <alignment horizontal="center" vertical="center"/>
    </xf>
    <xf numFmtId="166" fontId="58" fillId="0" borderId="15" xfId="6" applyNumberFormat="1" applyFont="1" applyFill="1" applyBorder="1" applyAlignment="1">
      <alignment vertical="center" wrapText="1"/>
    </xf>
    <xf numFmtId="49" fontId="55" fillId="0" borderId="15" xfId="5" applyNumberFormat="1" applyFont="1" applyBorder="1" applyAlignment="1">
      <alignment horizontal="center" vertical="center"/>
    </xf>
    <xf numFmtId="0" fontId="58" fillId="0" borderId="15" xfId="9" applyFont="1" applyFill="1" applyBorder="1" applyAlignment="1" applyProtection="1">
      <alignment horizontal="right" vertical="center"/>
    </xf>
    <xf numFmtId="0" fontId="58" fillId="3" borderId="0" xfId="5" applyFont="1" applyFill="1" applyAlignment="1">
      <alignment horizontal="left" vertical="center" wrapText="1"/>
    </xf>
    <xf numFmtId="0" fontId="58" fillId="3" borderId="16" xfId="5" applyFont="1" applyFill="1" applyBorder="1" applyAlignment="1">
      <alignment horizontal="left" vertical="center" wrapText="1"/>
    </xf>
    <xf numFmtId="0" fontId="58" fillId="3" borderId="0" xfId="5" applyFont="1" applyFill="1" applyAlignment="1">
      <alignment horizontal="right" vertical="center" wrapText="1"/>
    </xf>
    <xf numFmtId="0" fontId="58" fillId="3" borderId="0" xfId="5" applyFont="1" applyFill="1" applyAlignment="1">
      <alignment horizontal="center" vertical="center" wrapText="1"/>
    </xf>
    <xf numFmtId="1" fontId="58" fillId="3" borderId="7" xfId="5" applyNumberFormat="1" applyFont="1" applyFill="1" applyBorder="1" applyAlignment="1">
      <alignment horizontal="center" vertical="center" wrapText="1"/>
    </xf>
    <xf numFmtId="9" fontId="58" fillId="3" borderId="7" xfId="5" applyNumberFormat="1" applyFont="1" applyFill="1" applyBorder="1" applyAlignment="1">
      <alignment horizontal="center" vertical="center" wrapText="1"/>
    </xf>
    <xf numFmtId="0" fontId="58" fillId="3" borderId="0" xfId="5" applyFont="1" applyFill="1" applyAlignment="1">
      <alignment horizontal="center" vertical="top" wrapText="1"/>
    </xf>
    <xf numFmtId="0" fontId="58" fillId="3" borderId="15" xfId="5" applyFont="1" applyFill="1" applyBorder="1" applyAlignment="1">
      <alignment horizontal="center" vertical="top" wrapText="1"/>
    </xf>
    <xf numFmtId="9" fontId="0" fillId="19" borderId="13" xfId="2" applyFont="1" applyFill="1" applyBorder="1" applyAlignment="1">
      <alignment horizontal="left" vertical="center" wrapText="1"/>
    </xf>
    <xf numFmtId="10" fontId="0" fillId="19" borderId="13" xfId="8" applyNumberFormat="1" applyFont="1" applyFill="1" applyBorder="1" applyAlignment="1">
      <alignment vertical="center" wrapText="1"/>
    </xf>
    <xf numFmtId="0" fontId="0" fillId="19" borderId="13" xfId="8" applyFont="1" applyFill="1" applyBorder="1" applyAlignment="1">
      <alignment vertical="center" wrapText="1"/>
    </xf>
    <xf numFmtId="167" fontId="0" fillId="19" borderId="13" xfId="1" applyNumberFormat="1" applyFont="1" applyFill="1" applyBorder="1" applyAlignment="1">
      <alignment horizontal="center" vertical="center" wrapText="1"/>
    </xf>
    <xf numFmtId="0" fontId="0" fillId="19" borderId="20" xfId="8" applyFont="1" applyFill="1" applyBorder="1" applyAlignment="1">
      <alignment vertical="center" wrapText="1"/>
    </xf>
    <xf numFmtId="0" fontId="0" fillId="19" borderId="20" xfId="8" applyFont="1" applyFill="1" applyBorder="1" applyAlignment="1">
      <alignment horizontal="center" vertical="center" wrapText="1"/>
    </xf>
    <xf numFmtId="9" fontId="0" fillId="19" borderId="13" xfId="2" applyFont="1" applyFill="1" applyBorder="1" applyAlignment="1">
      <alignment horizontal="center" vertical="center" wrapText="1"/>
    </xf>
    <xf numFmtId="9" fontId="0" fillId="19" borderId="13" xfId="8" applyNumberFormat="1" applyFont="1" applyFill="1" applyBorder="1" applyAlignment="1">
      <alignment horizontal="center" vertical="center" wrapText="1"/>
    </xf>
    <xf numFmtId="180" fontId="0" fillId="19" borderId="13" xfId="25" applyNumberFormat="1" applyFont="1" applyFill="1" applyBorder="1" applyAlignment="1">
      <alignment horizontal="center" vertical="center" wrapText="1"/>
    </xf>
    <xf numFmtId="1" fontId="0" fillId="19" borderId="13" xfId="8" applyNumberFormat="1" applyFont="1" applyFill="1" applyBorder="1" applyAlignment="1">
      <alignment vertical="center" wrapText="1"/>
    </xf>
    <xf numFmtId="0" fontId="0" fillId="19" borderId="0" xfId="0" applyFill="1"/>
    <xf numFmtId="0" fontId="30" fillId="0" borderId="13" xfId="0" applyFont="1" applyBorder="1" applyAlignment="1">
      <alignment horizontal="center" vertical="center" wrapText="1"/>
    </xf>
    <xf numFmtId="9" fontId="30" fillId="19" borderId="13" xfId="2" applyFont="1" applyFill="1" applyBorder="1" applyAlignment="1">
      <alignment vertical="center" wrapText="1"/>
    </xf>
    <xf numFmtId="10" fontId="30" fillId="19" borderId="13" xfId="8" applyNumberFormat="1" applyFont="1" applyFill="1" applyBorder="1" applyAlignment="1">
      <alignment vertical="center" wrapText="1"/>
    </xf>
    <xf numFmtId="0" fontId="0" fillId="19" borderId="13" xfId="0" applyFill="1" applyBorder="1"/>
    <xf numFmtId="9" fontId="30" fillId="19" borderId="13" xfId="8" applyNumberFormat="1" applyFont="1" applyFill="1" applyBorder="1" applyAlignment="1">
      <alignment horizontal="center" vertical="center" wrapText="1"/>
    </xf>
    <xf numFmtId="9" fontId="30" fillId="19" borderId="13" xfId="11" applyNumberFormat="1" applyFont="1" applyFill="1" applyBorder="1" applyAlignment="1">
      <alignment horizontal="center" vertical="center" wrapText="1"/>
    </xf>
    <xf numFmtId="180" fontId="30" fillId="19" borderId="13" xfId="25" applyNumberFormat="1" applyFont="1" applyFill="1" applyBorder="1" applyAlignment="1">
      <alignment horizontal="center" vertical="center" wrapText="1"/>
    </xf>
    <xf numFmtId="1" fontId="0" fillId="19" borderId="13" xfId="0" applyNumberFormat="1" applyFill="1" applyBorder="1"/>
    <xf numFmtId="180" fontId="0" fillId="19" borderId="13" xfId="25" applyNumberFormat="1" applyFont="1" applyFill="1" applyBorder="1" applyAlignment="1">
      <alignment horizontal="center"/>
    </xf>
    <xf numFmtId="0" fontId="30" fillId="20" borderId="13" xfId="13" applyNumberFormat="1" applyFont="1" applyFill="1" applyBorder="1" applyAlignment="1" applyProtection="1">
      <alignment horizontal="center" vertical="center" wrapText="1"/>
    </xf>
    <xf numFmtId="9" fontId="30" fillId="20" borderId="13" xfId="2" applyFont="1" applyFill="1" applyBorder="1" applyAlignment="1" applyProtection="1">
      <alignment vertical="center" wrapText="1"/>
    </xf>
    <xf numFmtId="0" fontId="0" fillId="19" borderId="13" xfId="0" applyFill="1" applyBorder="1" applyAlignment="1">
      <alignment horizontal="justify" vertical="top" wrapText="1"/>
    </xf>
    <xf numFmtId="3" fontId="30" fillId="19" borderId="13" xfId="8" applyNumberFormat="1" applyFont="1" applyFill="1" applyBorder="1" applyAlignment="1">
      <alignment horizontal="center" vertical="center" wrapText="1"/>
    </xf>
    <xf numFmtId="179" fontId="30" fillId="19" borderId="13" xfId="8" applyNumberFormat="1" applyFont="1" applyFill="1" applyBorder="1" applyAlignment="1">
      <alignment horizontal="center" vertical="center" wrapText="1"/>
    </xf>
    <xf numFmtId="171" fontId="30" fillId="19" borderId="13" xfId="8" applyNumberFormat="1" applyFont="1" applyFill="1" applyBorder="1" applyAlignment="1">
      <alignment horizontal="center" vertical="center" wrapText="1"/>
    </xf>
    <xf numFmtId="0" fontId="0" fillId="19" borderId="0" xfId="0" applyFill="1" applyAlignment="1">
      <alignment horizontal="center" vertical="center" wrapText="1"/>
    </xf>
    <xf numFmtId="0" fontId="111" fillId="19" borderId="13" xfId="9" applyFont="1" applyFill="1" applyBorder="1" applyAlignment="1" applyProtection="1">
      <alignment horizontal="center" vertical="center" wrapText="1"/>
    </xf>
    <xf numFmtId="0" fontId="110" fillId="19" borderId="13" xfId="9" applyFont="1" applyFill="1" applyBorder="1" applyAlignment="1" applyProtection="1">
      <alignment horizontal="center" vertical="center" wrapText="1"/>
    </xf>
    <xf numFmtId="0" fontId="30" fillId="0" borderId="14" xfId="0" applyFont="1" applyBorder="1" applyAlignment="1">
      <alignment horizontal="justify" vertical="top" readingOrder="1"/>
    </xf>
    <xf numFmtId="9" fontId="30" fillId="0" borderId="13" xfId="2" applyFont="1" applyFill="1" applyBorder="1" applyAlignment="1">
      <alignment horizontal="left" vertical="center" wrapText="1"/>
    </xf>
    <xf numFmtId="0" fontId="30" fillId="0" borderId="13" xfId="8" applyFont="1" applyBorder="1" applyAlignment="1">
      <alignment horizontal="left" vertical="top" wrapText="1"/>
    </xf>
    <xf numFmtId="10" fontId="30" fillId="0" borderId="13" xfId="8" applyNumberFormat="1" applyFont="1" applyBorder="1" applyAlignment="1">
      <alignment vertical="center" wrapText="1"/>
    </xf>
    <xf numFmtId="0" fontId="30" fillId="0" borderId="13" xfId="8" applyFont="1" applyBorder="1" applyAlignment="1">
      <alignment horizontal="center" vertical="center" wrapText="1"/>
    </xf>
    <xf numFmtId="0" fontId="30" fillId="0" borderId="13" xfId="8" applyFont="1" applyBorder="1" applyAlignment="1">
      <alignment vertical="center" wrapText="1"/>
    </xf>
    <xf numFmtId="1" fontId="30" fillId="0" borderId="13" xfId="8" applyNumberFormat="1" applyFont="1" applyBorder="1" applyAlignment="1">
      <alignment horizontal="center" vertical="center" wrapText="1"/>
    </xf>
    <xf numFmtId="0" fontId="30" fillId="0" borderId="13" xfId="2" applyNumberFormat="1" applyFont="1" applyFill="1" applyBorder="1" applyAlignment="1">
      <alignment horizontal="center" vertical="center" wrapText="1"/>
    </xf>
    <xf numFmtId="0" fontId="30" fillId="0" borderId="12" xfId="8" applyFont="1" applyBorder="1" applyAlignment="1">
      <alignment horizontal="justify" vertical="top" wrapText="1"/>
    </xf>
    <xf numFmtId="10" fontId="30" fillId="0" borderId="13" xfId="8" applyNumberFormat="1" applyFont="1" applyBorder="1" applyAlignment="1">
      <alignment horizontal="center" vertical="center" wrapText="1"/>
    </xf>
    <xf numFmtId="0" fontId="30" fillId="0" borderId="20" xfId="8" applyFont="1" applyBorder="1" applyAlignment="1">
      <alignment horizontal="justify" vertical="top" wrapText="1"/>
    </xf>
    <xf numFmtId="0" fontId="30" fillId="0" borderId="20" xfId="8" applyFont="1" applyBorder="1" applyAlignment="1">
      <alignment horizontal="center" vertical="center" wrapText="1"/>
    </xf>
    <xf numFmtId="9" fontId="30" fillId="0" borderId="13" xfId="2" applyFont="1" applyFill="1" applyBorder="1" applyAlignment="1">
      <alignment horizontal="center" vertical="center" wrapText="1"/>
    </xf>
    <xf numFmtId="180" fontId="30" fillId="0" borderId="13" xfId="25" applyNumberFormat="1" applyFont="1" applyFill="1" applyBorder="1" applyAlignment="1">
      <alignment horizontal="center" vertical="center" wrapText="1"/>
    </xf>
    <xf numFmtId="1" fontId="30" fillId="0" borderId="13" xfId="8" applyNumberFormat="1" applyFont="1" applyBorder="1" applyAlignment="1">
      <alignment vertical="center" wrapText="1"/>
    </xf>
    <xf numFmtId="0" fontId="30" fillId="0" borderId="13" xfId="14" applyFont="1" applyFill="1" applyBorder="1" applyAlignment="1" applyProtection="1">
      <alignment horizontal="center" vertical="center" wrapText="1"/>
    </xf>
    <xf numFmtId="0" fontId="30" fillId="0" borderId="20" xfId="9" applyFont="1" applyFill="1" applyBorder="1" applyAlignment="1" applyProtection="1">
      <alignment horizontal="center" vertical="center" wrapText="1"/>
    </xf>
    <xf numFmtId="0" fontId="110" fillId="0" borderId="13" xfId="9" applyFont="1" applyFill="1" applyBorder="1" applyAlignment="1" applyProtection="1">
      <alignment horizontal="center" vertical="center" wrapText="1"/>
    </xf>
    <xf numFmtId="0" fontId="30" fillId="0" borderId="13" xfId="8" applyFont="1" applyBorder="1" applyAlignment="1">
      <alignment horizontal="justify" vertical="center" wrapText="1"/>
    </xf>
    <xf numFmtId="0" fontId="30" fillId="0" borderId="13" xfId="9" applyFont="1" applyFill="1" applyBorder="1" applyAlignment="1" applyProtection="1">
      <alignment horizontal="center" vertical="center" wrapText="1"/>
    </xf>
    <xf numFmtId="0" fontId="2" fillId="0" borderId="13" xfId="3" applyFill="1" applyBorder="1" applyAlignment="1" applyProtection="1">
      <alignment horizontal="center" vertical="center" wrapText="1"/>
    </xf>
    <xf numFmtId="167" fontId="30" fillId="0" borderId="13" xfId="1" applyNumberFormat="1" applyFont="1" applyFill="1" applyBorder="1" applyAlignment="1">
      <alignment horizontal="center" vertical="center" wrapText="1"/>
    </xf>
    <xf numFmtId="0" fontId="30" fillId="0" borderId="20" xfId="8" applyFont="1" applyBorder="1" applyAlignment="1">
      <alignment vertical="center" wrapText="1"/>
    </xf>
    <xf numFmtId="0" fontId="30" fillId="0" borderId="12" xfId="0" applyFont="1" applyBorder="1" applyAlignment="1">
      <alignment horizontal="justify" vertical="top" wrapText="1"/>
    </xf>
    <xf numFmtId="0" fontId="30" fillId="0" borderId="13" xfId="0" applyFont="1" applyBorder="1" applyAlignment="1">
      <alignment horizontal="justify" vertical="top" wrapText="1"/>
    </xf>
    <xf numFmtId="10" fontId="30" fillId="0" borderId="13" xfId="2" applyNumberFormat="1" applyFont="1" applyFill="1" applyBorder="1" applyAlignment="1">
      <alignment horizontal="center" vertical="center" wrapText="1"/>
    </xf>
    <xf numFmtId="169" fontId="30" fillId="0" borderId="13" xfId="0" applyNumberFormat="1" applyFont="1" applyBorder="1" applyAlignment="1">
      <alignment horizontal="center" vertical="center" wrapText="1"/>
    </xf>
    <xf numFmtId="169" fontId="30" fillId="0" borderId="13" xfId="2" applyNumberFormat="1" applyFont="1" applyFill="1" applyBorder="1" applyAlignment="1">
      <alignment horizontal="center" vertical="center" wrapText="1"/>
    </xf>
    <xf numFmtId="9" fontId="30" fillId="0" borderId="13" xfId="8" applyNumberFormat="1" applyFont="1" applyBorder="1" applyAlignment="1">
      <alignment horizontal="center" vertical="center" wrapText="1"/>
    </xf>
    <xf numFmtId="180" fontId="106" fillId="0" borderId="13" xfId="25" applyNumberFormat="1" applyFont="1" applyFill="1" applyBorder="1" applyAlignment="1">
      <alignment horizontal="center" vertical="center" wrapText="1"/>
    </xf>
    <xf numFmtId="1" fontId="30" fillId="0" borderId="13" xfId="2" applyNumberFormat="1" applyFont="1" applyFill="1" applyBorder="1" applyAlignment="1">
      <alignment horizontal="center" vertical="center" wrapText="1"/>
    </xf>
    <xf numFmtId="9" fontId="30" fillId="0" borderId="13" xfId="15" applyNumberFormat="1" applyFont="1" applyBorder="1" applyAlignment="1" applyProtection="1">
      <alignment horizontal="center" vertical="center" wrapText="1"/>
    </xf>
    <xf numFmtId="49" fontId="30" fillId="0" borderId="13" xfId="8" applyNumberFormat="1" applyFont="1" applyBorder="1" applyAlignment="1">
      <alignment horizontal="justify" vertical="center" wrapText="1"/>
    </xf>
    <xf numFmtId="9" fontId="30" fillId="0" borderId="13" xfId="2" applyFont="1" applyFill="1" applyBorder="1" applyAlignment="1">
      <alignment vertical="center" wrapText="1"/>
    </xf>
    <xf numFmtId="9" fontId="30" fillId="0" borderId="13" xfId="0" applyNumberFormat="1" applyFont="1" applyBorder="1" applyAlignment="1">
      <alignment horizontal="center" vertical="center" wrapText="1"/>
    </xf>
    <xf numFmtId="10" fontId="30" fillId="0" borderId="13" xfId="0" applyNumberFormat="1" applyFont="1" applyBorder="1" applyAlignment="1">
      <alignment horizontal="center" vertical="center" wrapText="1"/>
    </xf>
    <xf numFmtId="0" fontId="30" fillId="0" borderId="13" xfId="0" applyFont="1" applyBorder="1" applyAlignment="1" applyProtection="1">
      <alignment horizontal="center" vertical="center" wrapText="1"/>
      <protection locked="0"/>
    </xf>
    <xf numFmtId="0" fontId="0" fillId="0" borderId="13" xfId="0" applyBorder="1"/>
    <xf numFmtId="9" fontId="30" fillId="0" borderId="13" xfId="11" applyNumberFormat="1" applyFont="1" applyFill="1" applyBorder="1" applyAlignment="1">
      <alignment horizontal="center" vertical="center" wrapText="1"/>
    </xf>
    <xf numFmtId="41" fontId="30" fillId="0" borderId="13" xfId="11" applyFont="1" applyFill="1" applyBorder="1" applyAlignment="1">
      <alignment horizontal="center" vertical="center" wrapText="1"/>
    </xf>
    <xf numFmtId="1" fontId="0" fillId="0" borderId="13" xfId="0" applyNumberFormat="1" applyBorder="1"/>
    <xf numFmtId="0" fontId="110" fillId="0" borderId="13" xfId="9" applyFont="1" applyFill="1" applyBorder="1" applyAlignment="1" applyProtection="1">
      <alignment horizontal="center" vertical="center"/>
    </xf>
    <xf numFmtId="0" fontId="30" fillId="0" borderId="13" xfId="13" applyNumberFormat="1" applyFont="1" applyFill="1" applyBorder="1" applyAlignment="1" applyProtection="1">
      <alignment horizontal="center" vertical="center" wrapText="1"/>
    </xf>
    <xf numFmtId="0" fontId="0" fillId="0" borderId="13" xfId="0" applyBorder="1" applyAlignment="1">
      <alignment horizontal="center" vertical="center"/>
    </xf>
    <xf numFmtId="3" fontId="30" fillId="0" borderId="13" xfId="0" applyNumberFormat="1" applyFont="1" applyBorder="1" applyAlignment="1">
      <alignment horizontal="center" vertical="center" wrapText="1"/>
    </xf>
    <xf numFmtId="0" fontId="0" fillId="0" borderId="13" xfId="0" applyBorder="1" applyAlignment="1">
      <alignment horizontal="justify" vertical="top" wrapText="1"/>
    </xf>
    <xf numFmtId="180" fontId="0" fillId="0" borderId="13" xfId="25" applyNumberFormat="1" applyFont="1" applyFill="1" applyBorder="1" applyAlignment="1">
      <alignment horizontal="center"/>
    </xf>
    <xf numFmtId="0" fontId="30" fillId="0" borderId="12" xfId="8" applyFont="1" applyBorder="1" applyAlignment="1">
      <alignment horizontal="center" vertical="center" wrapText="1"/>
    </xf>
    <xf numFmtId="0" fontId="30" fillId="0" borderId="13" xfId="8" applyFont="1" applyBorder="1" applyAlignment="1">
      <alignment horizontal="center" vertical="center"/>
    </xf>
    <xf numFmtId="180" fontId="30" fillId="0" borderId="12" xfId="25" applyNumberFormat="1" applyFont="1" applyFill="1" applyBorder="1" applyAlignment="1">
      <alignment horizontal="center" vertical="center" wrapText="1"/>
    </xf>
    <xf numFmtId="0" fontId="30" fillId="0" borderId="0" xfId="0" applyFont="1" applyAlignment="1">
      <alignment horizontal="center" vertical="center" wrapText="1"/>
    </xf>
    <xf numFmtId="0" fontId="30" fillId="0" borderId="0" xfId="9" applyFont="1" applyFill="1" applyAlignment="1" applyProtection="1">
      <alignment horizontal="center" vertical="center" wrapText="1"/>
    </xf>
    <xf numFmtId="0" fontId="109" fillId="0" borderId="13" xfId="9" applyFont="1" applyFill="1" applyBorder="1" applyAlignment="1" applyProtection="1">
      <alignment horizontal="center" vertical="center" wrapText="1"/>
    </xf>
    <xf numFmtId="0" fontId="30" fillId="0" borderId="0" xfId="0" applyFont="1" applyAlignment="1">
      <alignment horizontal="justify" vertical="top" wrapText="1"/>
    </xf>
    <xf numFmtId="171" fontId="30" fillId="0" borderId="13" xfId="8" applyNumberFormat="1" applyFont="1" applyBorder="1" applyAlignment="1">
      <alignment horizontal="center" vertical="center" wrapText="1"/>
    </xf>
    <xf numFmtId="0" fontId="109" fillId="0" borderId="20" xfId="9" applyFont="1" applyFill="1" applyBorder="1" applyAlignment="1" applyProtection="1">
      <alignment horizontal="center" vertical="center" wrapText="1"/>
    </xf>
    <xf numFmtId="9" fontId="30" fillId="0" borderId="20" xfId="8" applyNumberFormat="1" applyFont="1" applyBorder="1" applyAlignment="1">
      <alignment vertical="center" wrapText="1"/>
    </xf>
    <xf numFmtId="174" fontId="30" fillId="0" borderId="13" xfId="0" applyNumberFormat="1" applyFont="1" applyBorder="1" applyAlignment="1">
      <alignment horizontal="center" vertical="center" wrapText="1"/>
    </xf>
    <xf numFmtId="175" fontId="30" fillId="0" borderId="13" xfId="16" applyFont="1" applyFill="1" applyBorder="1" applyAlignment="1">
      <alignment horizontal="center" vertical="center" wrapText="1"/>
    </xf>
    <xf numFmtId="0" fontId="0" fillId="0" borderId="13" xfId="0" applyBorder="1" applyAlignment="1">
      <alignment horizontal="center" vertical="center" wrapText="1"/>
    </xf>
    <xf numFmtId="42" fontId="30" fillId="0" borderId="13" xfId="12" applyFont="1" applyFill="1" applyBorder="1" applyAlignment="1">
      <alignment horizontal="center" vertical="center" wrapText="1"/>
    </xf>
    <xf numFmtId="1" fontId="30" fillId="0" borderId="13" xfId="14" applyNumberFormat="1" applyFont="1" applyFill="1" applyBorder="1" applyAlignment="1" applyProtection="1">
      <alignment horizontal="center" vertical="center" wrapText="1"/>
    </xf>
    <xf numFmtId="1" fontId="30" fillId="0" borderId="13" xfId="15" applyNumberFormat="1" applyFont="1" applyBorder="1" applyAlignment="1" applyProtection="1">
      <alignment horizontal="center" vertical="center" wrapText="1"/>
    </xf>
    <xf numFmtId="0" fontId="30" fillId="0" borderId="13" xfId="0" quotePrefix="1" applyFont="1" applyBorder="1" applyAlignment="1">
      <alignment horizontal="center" vertical="center" wrapText="1"/>
    </xf>
    <xf numFmtId="0" fontId="106" fillId="0" borderId="13" xfId="0" applyFont="1" applyBorder="1" applyAlignment="1">
      <alignment horizontal="center" vertical="center" wrapText="1"/>
    </xf>
    <xf numFmtId="9" fontId="30" fillId="0" borderId="13" xfId="17" applyFont="1" applyFill="1" applyBorder="1" applyAlignment="1">
      <alignment horizontal="center" vertical="center" wrapText="1"/>
    </xf>
    <xf numFmtId="0" fontId="110" fillId="0" borderId="0" xfId="9" applyFont="1" applyFill="1" applyAlignment="1" applyProtection="1">
      <alignment horizontal="center" vertical="center"/>
    </xf>
    <xf numFmtId="176" fontId="30" fillId="0" borderId="13" xfId="0" applyNumberFormat="1" applyFont="1" applyBorder="1" applyAlignment="1">
      <alignment horizontal="center" vertical="center" wrapText="1"/>
    </xf>
    <xf numFmtId="0" fontId="0" fillId="0" borderId="13" xfId="0" applyBorder="1" applyAlignment="1">
      <alignment wrapText="1"/>
    </xf>
    <xf numFmtId="1" fontId="0" fillId="0" borderId="13" xfId="0" applyNumberFormat="1" applyBorder="1" applyAlignment="1">
      <alignment wrapText="1"/>
    </xf>
    <xf numFmtId="180" fontId="0" fillId="0" borderId="13" xfId="25" applyNumberFormat="1" applyFont="1" applyFill="1" applyBorder="1" applyAlignment="1">
      <alignment horizontal="center" wrapText="1"/>
    </xf>
    <xf numFmtId="0" fontId="30" fillId="0" borderId="13" xfId="15" applyNumberFormat="1" applyFont="1" applyBorder="1" applyAlignment="1" applyProtection="1">
      <alignment horizontal="center" vertical="center" wrapText="1"/>
    </xf>
    <xf numFmtId="10" fontId="30" fillId="0" borderId="13" xfId="15" applyNumberFormat="1" applyFont="1" applyBorder="1" applyAlignment="1" applyProtection="1">
      <alignment horizontal="center" vertical="center" wrapText="1"/>
    </xf>
    <xf numFmtId="9" fontId="30" fillId="0" borderId="13" xfId="2" applyFont="1" applyFill="1" applyBorder="1" applyAlignment="1" applyProtection="1">
      <alignment vertical="center" wrapText="1"/>
    </xf>
    <xf numFmtId="9" fontId="30" fillId="0" borderId="13" xfId="9" applyNumberFormat="1" applyFont="1" applyFill="1" applyBorder="1" applyAlignment="1" applyProtection="1">
      <alignment horizontal="center" vertical="center" wrapText="1"/>
    </xf>
    <xf numFmtId="0" fontId="30" fillId="0" borderId="13" xfId="17" applyNumberFormat="1" applyFont="1" applyFill="1" applyBorder="1" applyAlignment="1">
      <alignment horizontal="center" vertical="center" wrapText="1"/>
    </xf>
    <xf numFmtId="0" fontId="30" fillId="0" borderId="13" xfId="9" applyNumberFormat="1" applyFont="1" applyFill="1" applyBorder="1" applyAlignment="1" applyProtection="1">
      <alignment horizontal="center" vertical="center" wrapText="1"/>
    </xf>
    <xf numFmtId="172" fontId="30" fillId="0" borderId="13" xfId="15" applyFont="1" applyBorder="1" applyAlignment="1" applyProtection="1">
      <alignment horizontal="center" vertical="center" wrapText="1"/>
    </xf>
    <xf numFmtId="0" fontId="30" fillId="0" borderId="41" xfId="0" applyFont="1" applyBorder="1" applyAlignment="1">
      <alignment horizontal="justify" vertical="top" readingOrder="1"/>
    </xf>
    <xf numFmtId="0" fontId="30" fillId="0" borderId="40" xfId="8" applyFont="1" applyBorder="1" applyAlignment="1">
      <alignment horizontal="justify" vertical="top" wrapText="1"/>
    </xf>
    <xf numFmtId="10" fontId="30" fillId="0" borderId="42" xfId="8" applyNumberFormat="1" applyFont="1" applyBorder="1" applyAlignment="1">
      <alignment horizontal="center" vertical="center" wrapText="1"/>
    </xf>
    <xf numFmtId="0" fontId="30" fillId="0" borderId="42" xfId="8" applyFont="1" applyBorder="1" applyAlignment="1">
      <alignment horizontal="justify" vertical="top" wrapText="1"/>
    </xf>
    <xf numFmtId="0" fontId="30" fillId="0" borderId="42" xfId="0" applyFont="1" applyBorder="1" applyAlignment="1">
      <alignment horizontal="center" vertical="center" wrapText="1"/>
    </xf>
    <xf numFmtId="1" fontId="30" fillId="0" borderId="13" xfId="17" applyNumberFormat="1" applyFont="1" applyFill="1" applyBorder="1" applyAlignment="1">
      <alignment horizontal="center" vertical="center" wrapText="1"/>
    </xf>
    <xf numFmtId="0" fontId="110" fillId="0" borderId="0" xfId="9" applyFont="1" applyFill="1" applyAlignment="1" applyProtection="1">
      <alignment horizontal="center" vertical="center" wrapText="1"/>
    </xf>
    <xf numFmtId="9" fontId="106" fillId="0" borderId="13" xfId="2" applyFont="1" applyFill="1" applyBorder="1" applyAlignment="1">
      <alignment horizontal="center" vertical="center" wrapText="1"/>
    </xf>
    <xf numFmtId="0" fontId="30" fillId="0" borderId="0" xfId="9" applyFont="1" applyFill="1" applyAlignment="1" applyProtection="1">
      <alignment horizontal="center" vertical="center"/>
    </xf>
    <xf numFmtId="174" fontId="0" fillId="0" borderId="13" xfId="0" applyNumberFormat="1" applyBorder="1" applyAlignment="1">
      <alignment horizontal="center" vertical="center"/>
    </xf>
    <xf numFmtId="170" fontId="30" fillId="0" borderId="13" xfId="8" applyNumberFormat="1" applyFont="1" applyBorder="1" applyAlignment="1">
      <alignment horizontal="center" vertical="center" wrapText="1"/>
    </xf>
    <xf numFmtId="10" fontId="30" fillId="0" borderId="13" xfId="2" applyNumberFormat="1" applyFont="1" applyFill="1" applyBorder="1" applyAlignment="1">
      <alignment horizontal="center" vertical="top" wrapText="1"/>
    </xf>
    <xf numFmtId="180" fontId="0" fillId="0" borderId="13" xfId="25" applyNumberFormat="1" applyFont="1" applyFill="1" applyBorder="1" applyAlignment="1">
      <alignment horizontal="center" vertical="center"/>
    </xf>
    <xf numFmtId="169" fontId="15" fillId="3" borderId="13" xfId="0" applyNumberFormat="1" applyFont="1" applyFill="1" applyBorder="1" applyAlignment="1">
      <alignment horizontal="center" vertical="center" wrapText="1"/>
    </xf>
    <xf numFmtId="10" fontId="30" fillId="3" borderId="13" xfId="9" applyNumberFormat="1" applyFont="1" applyFill="1" applyBorder="1" applyAlignment="1" applyProtection="1">
      <alignment horizontal="center" vertical="center" wrapText="1"/>
    </xf>
    <xf numFmtId="0" fontId="30" fillId="3" borderId="13" xfId="14" applyFont="1" applyFill="1" applyBorder="1" applyAlignment="1" applyProtection="1">
      <alignment horizontal="center" vertical="center" wrapText="1"/>
    </xf>
    <xf numFmtId="1" fontId="30" fillId="3" borderId="13" xfId="14" applyNumberFormat="1" applyFont="1" applyFill="1" applyBorder="1" applyAlignment="1" applyProtection="1">
      <alignment horizontal="center" vertical="center" wrapText="1"/>
    </xf>
    <xf numFmtId="0" fontId="30" fillId="3" borderId="12" xfId="0" applyFont="1" applyFill="1" applyBorder="1" applyAlignment="1">
      <alignment horizontal="justify" vertical="top" wrapText="1"/>
    </xf>
    <xf numFmtId="10" fontId="30" fillId="3" borderId="13" xfId="8" applyNumberFormat="1" applyFont="1" applyFill="1" applyBorder="1" applyAlignment="1">
      <alignment horizontal="center" vertical="center" wrapText="1"/>
    </xf>
    <xf numFmtId="0" fontId="30" fillId="3" borderId="13" xfId="8" applyFont="1" applyFill="1" applyBorder="1" applyAlignment="1">
      <alignment horizontal="justify" vertical="top" wrapText="1"/>
    </xf>
    <xf numFmtId="0" fontId="30" fillId="3" borderId="13" xfId="8" applyFont="1" applyFill="1" applyBorder="1" applyAlignment="1">
      <alignment horizontal="center" vertical="center" wrapText="1"/>
    </xf>
    <xf numFmtId="0" fontId="30" fillId="3" borderId="13" xfId="0" applyFont="1" applyFill="1" applyBorder="1" applyAlignment="1">
      <alignment horizontal="justify" vertical="top" wrapText="1"/>
    </xf>
    <xf numFmtId="0" fontId="30" fillId="3" borderId="13" xfId="0" applyFont="1" applyFill="1" applyBorder="1" applyAlignment="1">
      <alignment horizontal="center" vertical="center" wrapText="1"/>
    </xf>
    <xf numFmtId="0" fontId="30" fillId="3" borderId="13" xfId="8" applyFont="1" applyFill="1" applyBorder="1" applyAlignment="1">
      <alignment horizontal="justify" vertical="center" wrapText="1"/>
    </xf>
    <xf numFmtId="0" fontId="30" fillId="3" borderId="20" xfId="8" applyFont="1" applyFill="1" applyBorder="1" applyAlignment="1">
      <alignment horizontal="center" vertical="center" wrapText="1"/>
    </xf>
    <xf numFmtId="180" fontId="30" fillId="3" borderId="13" xfId="25" applyNumberFormat="1" applyFont="1" applyFill="1" applyBorder="1" applyAlignment="1">
      <alignment horizontal="center" vertical="center" wrapText="1"/>
    </xf>
    <xf numFmtId="0" fontId="30" fillId="3" borderId="13" xfId="8" applyFont="1" applyFill="1" applyBorder="1" applyAlignment="1">
      <alignment vertical="center" wrapText="1"/>
    </xf>
    <xf numFmtId="1" fontId="30" fillId="3" borderId="13" xfId="8" applyNumberFormat="1" applyFont="1" applyFill="1" applyBorder="1" applyAlignment="1">
      <alignment vertical="center" wrapText="1"/>
    </xf>
    <xf numFmtId="0" fontId="18" fillId="0" borderId="39" xfId="10" applyFont="1" applyBorder="1"/>
    <xf numFmtId="0" fontId="18" fillId="0" borderId="38" xfId="10" applyFont="1" applyBorder="1"/>
    <xf numFmtId="0" fontId="18" fillId="0" borderId="39" xfId="0" applyFont="1" applyBorder="1"/>
    <xf numFmtId="0" fontId="18" fillId="0" borderId="38" xfId="0" applyFont="1" applyBorder="1"/>
    <xf numFmtId="0" fontId="18" fillId="0" borderId="39" xfId="20" applyFont="1" applyBorder="1"/>
    <xf numFmtId="0" fontId="18" fillId="3" borderId="39" xfId="20" applyFont="1" applyFill="1" applyBorder="1"/>
    <xf numFmtId="0" fontId="18" fillId="3" borderId="38" xfId="20" applyFont="1" applyFill="1" applyBorder="1"/>
    <xf numFmtId="0" fontId="18" fillId="0" borderId="104" xfId="20" applyFont="1" applyBorder="1"/>
    <xf numFmtId="0" fontId="79" fillId="5" borderId="15" xfId="4" applyFont="1" applyFill="1" applyBorder="1" applyAlignment="1">
      <alignment horizontal="center"/>
    </xf>
    <xf numFmtId="180" fontId="30" fillId="18" borderId="13" xfId="25" applyNumberFormat="1" applyFont="1" applyFill="1" applyBorder="1" applyAlignment="1">
      <alignment horizontal="center" vertical="center" wrapText="1"/>
    </xf>
    <xf numFmtId="171" fontId="30" fillId="18" borderId="13" xfId="8" applyNumberFormat="1" applyFont="1" applyFill="1" applyBorder="1" applyAlignment="1">
      <alignment horizontal="center" vertical="center" wrapText="1"/>
    </xf>
    <xf numFmtId="0" fontId="0" fillId="18" borderId="13" xfId="0" applyFill="1" applyBorder="1"/>
    <xf numFmtId="0" fontId="30" fillId="3" borderId="13" xfId="15" applyNumberFormat="1" applyFont="1" applyFill="1" applyBorder="1" applyAlignment="1" applyProtection="1">
      <alignment horizontal="center" vertical="center" wrapText="1"/>
    </xf>
    <xf numFmtId="0" fontId="29" fillId="3" borderId="7" xfId="8" applyFont="1" applyFill="1" applyBorder="1" applyAlignment="1">
      <alignment horizontal="left" vertical="center"/>
    </xf>
    <xf numFmtId="0" fontId="28" fillId="2" borderId="13" xfId="0" applyFont="1" applyFill="1" applyBorder="1" applyAlignment="1">
      <alignment horizontal="center" vertical="center"/>
    </xf>
    <xf numFmtId="0" fontId="28" fillId="2" borderId="58" xfId="8" applyFont="1" applyFill="1" applyBorder="1" applyAlignment="1">
      <alignment horizontal="center" vertical="center" wrapText="1"/>
    </xf>
    <xf numFmtId="0" fontId="28" fillId="2" borderId="13" xfId="8" applyFont="1" applyFill="1" applyBorder="1" applyAlignment="1">
      <alignment horizontal="center" vertical="center" wrapText="1"/>
    </xf>
    <xf numFmtId="0" fontId="15" fillId="3" borderId="7" xfId="3" applyFont="1" applyFill="1" applyBorder="1" applyAlignment="1" applyProtection="1">
      <alignment horizontal="left" vertical="center" wrapText="1"/>
    </xf>
    <xf numFmtId="0" fontId="15" fillId="3" borderId="8" xfId="3" applyFont="1" applyFill="1" applyBorder="1" applyAlignment="1" applyProtection="1">
      <alignment horizontal="left" vertical="center" wrapText="1"/>
    </xf>
    <xf numFmtId="0" fontId="38" fillId="0" borderId="9" xfId="5" applyFont="1" applyBorder="1" applyAlignment="1">
      <alignment horizontal="left" vertical="center" wrapText="1"/>
    </xf>
    <xf numFmtId="0" fontId="38" fillId="0" borderId="11" xfId="5" applyFont="1" applyBorder="1" applyAlignment="1">
      <alignment horizontal="left" vertical="center" wrapText="1"/>
    </xf>
    <xf numFmtId="0" fontId="38" fillId="3" borderId="11" xfId="5" applyFont="1" applyFill="1" applyBorder="1" applyAlignment="1">
      <alignment horizontal="left" vertical="center" wrapText="1"/>
    </xf>
    <xf numFmtId="0" fontId="15" fillId="0" borderId="7" xfId="5" applyFont="1" applyBorder="1" applyAlignment="1">
      <alignment horizontal="left" vertical="center" wrapText="1"/>
    </xf>
    <xf numFmtId="0" fontId="15" fillId="3" borderId="15" xfId="0" applyFont="1" applyFill="1" applyBorder="1" applyAlignment="1">
      <alignment horizontal="center"/>
    </xf>
    <xf numFmtId="49" fontId="36" fillId="2" borderId="2" xfId="5" applyNumberFormat="1" applyFont="1" applyFill="1" applyBorder="1" applyAlignment="1">
      <alignment horizontal="left" vertical="center"/>
    </xf>
    <xf numFmtId="0" fontId="15" fillId="3" borderId="7" xfId="5" applyFont="1" applyFill="1" applyBorder="1" applyAlignment="1">
      <alignment horizontal="left" vertical="center" wrapText="1"/>
    </xf>
    <xf numFmtId="0" fontId="15" fillId="3" borderId="8" xfId="5" applyFont="1" applyFill="1" applyBorder="1" applyAlignment="1">
      <alignment horizontal="left" vertical="center" wrapText="1"/>
    </xf>
    <xf numFmtId="0" fontId="15" fillId="0" borderId="6" xfId="5" applyFont="1" applyBorder="1" applyAlignment="1">
      <alignment vertical="center" wrapText="1"/>
    </xf>
    <xf numFmtId="0" fontId="15" fillId="3" borderId="15" xfId="0" applyFont="1" applyFill="1" applyBorder="1" applyAlignment="1">
      <alignment wrapText="1"/>
    </xf>
    <xf numFmtId="9" fontId="15" fillId="3" borderId="14" xfId="5" applyNumberFormat="1" applyFont="1" applyFill="1" applyBorder="1" applyAlignment="1">
      <alignment horizontal="center" vertical="center" wrapText="1"/>
    </xf>
    <xf numFmtId="1" fontId="15" fillId="3" borderId="14" xfId="5" applyNumberFormat="1" applyFont="1" applyFill="1" applyBorder="1" applyAlignment="1">
      <alignment horizontal="center" vertical="center" wrapText="1"/>
    </xf>
    <xf numFmtId="1" fontId="15" fillId="3" borderId="12" xfId="5" applyNumberFormat="1" applyFont="1" applyFill="1" applyBorder="1" applyAlignment="1">
      <alignment horizontal="center" vertical="center" wrapText="1"/>
    </xf>
    <xf numFmtId="0" fontId="15" fillId="0" borderId="7" xfId="0" applyFont="1" applyBorder="1" applyAlignment="1">
      <alignment horizontal="center" wrapText="1"/>
    </xf>
    <xf numFmtId="0" fontId="15" fillId="3" borderId="0" xfId="0" applyFont="1" applyFill="1" applyAlignment="1">
      <alignment horizontal="center"/>
    </xf>
    <xf numFmtId="0" fontId="15" fillId="3" borderId="13" xfId="3" applyFont="1" applyFill="1" applyBorder="1" applyAlignment="1" applyProtection="1">
      <alignment horizontal="center" vertical="center" wrapText="1"/>
    </xf>
    <xf numFmtId="0" fontId="3" fillId="3" borderId="7" xfId="5" applyFont="1" applyFill="1" applyBorder="1" applyAlignment="1">
      <alignment horizontal="left" vertical="center" wrapText="1"/>
    </xf>
    <xf numFmtId="0" fontId="3" fillId="3" borderId="8" xfId="5" applyFont="1" applyFill="1" applyBorder="1" applyAlignment="1">
      <alignment horizontal="left" vertical="center" wrapText="1"/>
    </xf>
    <xf numFmtId="0" fontId="3" fillId="0" borderId="7" xfId="5" applyFont="1" applyBorder="1" applyAlignment="1">
      <alignment horizontal="left" vertical="center" wrapText="1"/>
    </xf>
    <xf numFmtId="0" fontId="3" fillId="3" borderId="7" xfId="3" applyFont="1" applyFill="1" applyBorder="1" applyAlignment="1" applyProtection="1">
      <alignment horizontal="left" vertical="center" wrapText="1"/>
    </xf>
    <xf numFmtId="0" fontId="3" fillId="3" borderId="8" xfId="3" applyFont="1" applyFill="1" applyBorder="1" applyAlignment="1" applyProtection="1">
      <alignment horizontal="left" vertical="center" wrapText="1"/>
    </xf>
    <xf numFmtId="0" fontId="7" fillId="0" borderId="9" xfId="5" applyFont="1" applyBorder="1" applyAlignment="1">
      <alignment horizontal="left" vertical="center" wrapText="1"/>
    </xf>
    <xf numFmtId="0" fontId="7" fillId="0" borderId="11" xfId="5" applyFont="1" applyBorder="1" applyAlignment="1">
      <alignment horizontal="left" vertical="center" wrapText="1"/>
    </xf>
    <xf numFmtId="0" fontId="3" fillId="3" borderId="14" xfId="5" applyFont="1" applyFill="1" applyBorder="1" applyAlignment="1">
      <alignment horizontal="center" vertical="center" wrapText="1"/>
    </xf>
    <xf numFmtId="0" fontId="3" fillId="3" borderId="12" xfId="5" applyFont="1" applyFill="1" applyBorder="1" applyAlignment="1">
      <alignment horizontal="center" vertical="center" wrapText="1"/>
    </xf>
    <xf numFmtId="0" fontId="7" fillId="3" borderId="11" xfId="5" applyFont="1" applyFill="1" applyBorder="1" applyAlignment="1">
      <alignment horizontal="left" vertical="center" wrapText="1"/>
    </xf>
    <xf numFmtId="0" fontId="3" fillId="3" borderId="15" xfId="0" applyFont="1" applyFill="1" applyBorder="1" applyAlignment="1">
      <alignment horizontal="center"/>
    </xf>
    <xf numFmtId="0" fontId="15" fillId="3" borderId="13" xfId="0" applyFont="1" applyFill="1" applyBorder="1" applyAlignment="1">
      <alignment horizontal="center"/>
    </xf>
    <xf numFmtId="0" fontId="15" fillId="3" borderId="8" xfId="5" applyFont="1" applyFill="1" applyBorder="1" applyAlignment="1">
      <alignment horizontal="center" vertical="center" wrapText="1"/>
    </xf>
    <xf numFmtId="0" fontId="21" fillId="2" borderId="17" xfId="4" applyFont="1" applyFill="1" applyBorder="1" applyAlignment="1">
      <alignment horizontal="center" vertical="center" wrapText="1"/>
    </xf>
    <xf numFmtId="0" fontId="13" fillId="3" borderId="7" xfId="9" applyFont="1" applyFill="1" applyBorder="1" applyAlignment="1" applyProtection="1">
      <alignment horizontal="left" vertical="center" wrapText="1"/>
    </xf>
    <xf numFmtId="0" fontId="13" fillId="3" borderId="8" xfId="9" applyFont="1" applyFill="1" applyBorder="1" applyAlignment="1" applyProtection="1">
      <alignment horizontal="left" vertical="center" wrapText="1"/>
    </xf>
    <xf numFmtId="0" fontId="6" fillId="3" borderId="0" xfId="0" applyFont="1" applyFill="1" applyAlignment="1">
      <alignment horizontal="center"/>
    </xf>
    <xf numFmtId="0" fontId="20" fillId="0" borderId="9" xfId="5" applyFont="1" applyBorder="1" applyAlignment="1">
      <alignment horizontal="left" vertical="center" wrapText="1"/>
    </xf>
    <xf numFmtId="0" fontId="20" fillId="0" borderId="11" xfId="5" applyFont="1" applyBorder="1" applyAlignment="1">
      <alignment horizontal="left" vertical="center" wrapText="1"/>
    </xf>
    <xf numFmtId="0" fontId="13" fillId="6" borderId="39" xfId="10" applyFont="1" applyFill="1" applyBorder="1" applyAlignment="1">
      <alignment horizontal="left" vertical="center" wrapText="1"/>
    </xf>
    <xf numFmtId="9" fontId="13" fillId="3" borderId="14" xfId="5" applyNumberFormat="1" applyFont="1" applyFill="1" applyBorder="1" applyAlignment="1">
      <alignment horizontal="center" vertical="center" wrapText="1"/>
    </xf>
    <xf numFmtId="0" fontId="13" fillId="3" borderId="14" xfId="9" applyFont="1" applyFill="1" applyBorder="1" applyAlignment="1" applyProtection="1">
      <alignment horizontal="center" vertical="center" wrapText="1"/>
    </xf>
    <xf numFmtId="0" fontId="13" fillId="3" borderId="7" xfId="9" applyFont="1" applyFill="1" applyBorder="1" applyAlignment="1" applyProtection="1">
      <alignment horizontal="center" vertical="center" wrapText="1"/>
    </xf>
    <xf numFmtId="0" fontId="13" fillId="3" borderId="7" xfId="5" applyFont="1" applyFill="1" applyBorder="1" applyAlignment="1">
      <alignment horizontal="left" vertical="center" wrapText="1"/>
    </xf>
    <xf numFmtId="0" fontId="13" fillId="3" borderId="8" xfId="5" applyFont="1" applyFill="1" applyBorder="1" applyAlignment="1">
      <alignment horizontal="left" vertical="center" wrapText="1"/>
    </xf>
    <xf numFmtId="0" fontId="15" fillId="3" borderId="7" xfId="3" applyFont="1" applyFill="1" applyBorder="1" applyAlignment="1" applyProtection="1">
      <alignment horizontal="left" vertical="center"/>
    </xf>
    <xf numFmtId="0" fontId="15" fillId="3" borderId="14" xfId="3" applyFont="1" applyFill="1" applyBorder="1" applyAlignment="1" applyProtection="1">
      <alignment horizontal="center" vertical="center" wrapText="1"/>
    </xf>
    <xf numFmtId="0" fontId="15" fillId="3" borderId="7" xfId="3" applyFont="1" applyFill="1" applyBorder="1" applyAlignment="1" applyProtection="1">
      <alignment horizontal="center" vertical="center" wrapText="1"/>
    </xf>
    <xf numFmtId="0" fontId="15" fillId="3" borderId="12" xfId="3" applyFont="1" applyFill="1" applyBorder="1" applyAlignment="1" applyProtection="1">
      <alignment horizontal="center" vertical="center" wrapText="1"/>
    </xf>
    <xf numFmtId="49" fontId="36" fillId="2" borderId="2" xfId="5" applyNumberFormat="1" applyFont="1" applyFill="1" applyBorder="1" applyAlignment="1">
      <alignment vertical="center"/>
    </xf>
    <xf numFmtId="49" fontId="36" fillId="2" borderId="3" xfId="5" applyNumberFormat="1" applyFont="1" applyFill="1" applyBorder="1" applyAlignment="1">
      <alignment vertical="center"/>
    </xf>
    <xf numFmtId="0" fontId="15" fillId="3" borderId="7" xfId="0" applyFont="1" applyFill="1" applyBorder="1" applyAlignment="1">
      <alignment horizontal="center" wrapText="1"/>
    </xf>
    <xf numFmtId="49" fontId="14" fillId="2" borderId="2" xfId="5" applyNumberFormat="1" applyFont="1" applyFill="1" applyBorder="1" applyAlignment="1">
      <alignment horizontal="left" vertical="center"/>
    </xf>
    <xf numFmtId="0" fontId="5" fillId="0" borderId="9" xfId="5" applyFont="1" applyBorder="1" applyAlignment="1">
      <alignment horizontal="left" vertical="center" wrapText="1"/>
    </xf>
    <xf numFmtId="0" fontId="5" fillId="0" borderId="11" xfId="5" applyFont="1" applyBorder="1" applyAlignment="1">
      <alignment horizontal="left" vertical="center" wrapText="1"/>
    </xf>
    <xf numFmtId="0" fontId="5" fillId="2" borderId="17" xfId="4" applyFont="1" applyFill="1" applyBorder="1" applyAlignment="1">
      <alignment horizontal="center" vertical="center" wrapText="1"/>
    </xf>
    <xf numFmtId="0" fontId="37" fillId="3" borderId="11" xfId="5" applyFont="1" applyFill="1" applyBorder="1" applyAlignment="1">
      <alignment horizontal="left" vertical="center" wrapText="1"/>
    </xf>
    <xf numFmtId="0" fontId="15" fillId="3" borderId="0" xfId="0" applyFont="1" applyFill="1" applyAlignment="1">
      <alignment horizontal="center" vertical="center" wrapText="1"/>
    </xf>
    <xf numFmtId="0" fontId="15" fillId="3" borderId="13" xfId="9" applyFont="1" applyFill="1" applyBorder="1" applyAlignment="1" applyProtection="1">
      <alignment horizontal="center" vertical="center" wrapText="1"/>
    </xf>
    <xf numFmtId="0" fontId="37" fillId="3" borderId="13" xfId="9" applyFont="1" applyFill="1" applyBorder="1" applyAlignment="1" applyProtection="1">
      <alignment horizontal="center" vertical="center" wrapText="1"/>
    </xf>
    <xf numFmtId="0" fontId="15" fillId="3" borderId="15" xfId="9" applyFont="1" applyFill="1" applyBorder="1" applyAlignment="1" applyProtection="1">
      <alignment horizontal="center" vertical="center" wrapText="1"/>
    </xf>
    <xf numFmtId="0" fontId="15" fillId="3" borderId="22" xfId="9" applyFont="1" applyFill="1" applyBorder="1" applyAlignment="1" applyProtection="1">
      <alignment horizontal="center" vertical="center" wrapText="1"/>
    </xf>
    <xf numFmtId="9" fontId="3" fillId="0" borderId="13" xfId="5" applyNumberFormat="1" applyFont="1" applyBorder="1" applyAlignment="1">
      <alignment horizontal="center" vertical="center" wrapText="1"/>
    </xf>
    <xf numFmtId="49" fontId="5" fillId="3" borderId="18" xfId="5" applyNumberFormat="1" applyFont="1" applyFill="1" applyBorder="1" applyAlignment="1">
      <alignment horizontal="center" vertical="center"/>
    </xf>
    <xf numFmtId="0" fontId="13" fillId="3" borderId="13" xfId="9" applyFont="1" applyFill="1" applyBorder="1" applyAlignment="1" applyProtection="1">
      <alignment horizontal="center" vertical="center" wrapText="1"/>
    </xf>
    <xf numFmtId="0" fontId="13" fillId="3" borderId="18" xfId="9" applyFont="1" applyFill="1" applyBorder="1" applyAlignment="1" applyProtection="1">
      <alignment horizontal="center" vertical="center" wrapText="1"/>
    </xf>
    <xf numFmtId="0" fontId="13" fillId="3" borderId="19" xfId="9" applyFont="1" applyFill="1" applyBorder="1" applyAlignment="1" applyProtection="1">
      <alignment horizontal="center" vertical="center" wrapText="1"/>
    </xf>
    <xf numFmtId="0" fontId="13" fillId="3" borderId="15" xfId="9" applyFont="1" applyFill="1" applyBorder="1" applyAlignment="1" applyProtection="1">
      <alignment horizontal="center" vertical="center" wrapText="1"/>
    </xf>
    <xf numFmtId="0" fontId="13" fillId="3" borderId="22" xfId="9" applyFont="1" applyFill="1" applyBorder="1" applyAlignment="1" applyProtection="1">
      <alignment horizontal="center" vertical="center" wrapText="1"/>
    </xf>
    <xf numFmtId="9" fontId="3" fillId="3" borderId="14" xfId="5" applyNumberFormat="1" applyFont="1" applyFill="1" applyBorder="1" applyAlignment="1">
      <alignment horizontal="center" vertical="center" wrapText="1"/>
    </xf>
    <xf numFmtId="0" fontId="20" fillId="3" borderId="13" xfId="5" applyFont="1" applyFill="1" applyBorder="1" applyAlignment="1">
      <alignment horizontal="left" vertical="center" wrapText="1"/>
    </xf>
    <xf numFmtId="1" fontId="3" fillId="3" borderId="14" xfId="5" applyNumberFormat="1" applyFont="1" applyFill="1" applyBorder="1" applyAlignment="1">
      <alignment horizontal="center" vertical="center" wrapText="1"/>
    </xf>
    <xf numFmtId="0" fontId="15" fillId="3" borderId="7" xfId="9" applyFont="1" applyFill="1" applyBorder="1" applyAlignment="1" applyProtection="1">
      <alignment horizontal="left" vertical="center" wrapText="1"/>
    </xf>
    <xf numFmtId="0" fontId="15" fillId="3" borderId="8" xfId="9" applyFont="1" applyFill="1" applyBorder="1" applyAlignment="1" applyProtection="1">
      <alignment horizontal="left" vertical="center" wrapText="1"/>
    </xf>
    <xf numFmtId="0" fontId="15" fillId="3" borderId="6" xfId="0" applyFont="1" applyFill="1" applyBorder="1" applyAlignment="1">
      <alignment horizontal="center"/>
    </xf>
    <xf numFmtId="0" fontId="15" fillId="3" borderId="7" xfId="0" applyFont="1" applyFill="1" applyBorder="1" applyAlignment="1">
      <alignment horizontal="center"/>
    </xf>
    <xf numFmtId="10" fontId="15" fillId="3" borderId="14" xfId="5" applyNumberFormat="1" applyFont="1" applyFill="1" applyBorder="1" applyAlignment="1">
      <alignment horizontal="center" vertical="center" wrapText="1"/>
    </xf>
    <xf numFmtId="10" fontId="15" fillId="3" borderId="12" xfId="5" applyNumberFormat="1" applyFont="1" applyFill="1" applyBorder="1" applyAlignment="1">
      <alignment horizontal="center" vertical="center" wrapText="1"/>
    </xf>
    <xf numFmtId="0" fontId="3" fillId="0" borderId="8" xfId="5" applyFont="1" applyBorder="1" applyAlignment="1">
      <alignment horizontal="left" vertical="center" wrapText="1"/>
    </xf>
    <xf numFmtId="0" fontId="3" fillId="3" borderId="7" xfId="9" applyFont="1" applyFill="1" applyBorder="1" applyAlignment="1" applyProtection="1">
      <alignment horizontal="center" vertical="center" wrapText="1"/>
    </xf>
    <xf numFmtId="0" fontId="13" fillId="3" borderId="12" xfId="9" applyFont="1" applyFill="1" applyBorder="1" applyAlignment="1" applyProtection="1">
      <alignment horizontal="center" vertical="center" wrapText="1"/>
    </xf>
    <xf numFmtId="0" fontId="3" fillId="3" borderId="18" xfId="5" applyFont="1" applyFill="1" applyBorder="1" applyAlignment="1">
      <alignment horizontal="center" vertical="center" wrapText="1"/>
    </xf>
    <xf numFmtId="0" fontId="3" fillId="3" borderId="13" xfId="9" applyFont="1" applyFill="1" applyBorder="1" applyAlignment="1" applyProtection="1">
      <alignment horizontal="center" vertical="center" wrapText="1"/>
    </xf>
    <xf numFmtId="0" fontId="3" fillId="3" borderId="7" xfId="5" applyFont="1" applyFill="1" applyBorder="1" applyAlignment="1">
      <alignment horizontal="center" vertical="center" wrapText="1"/>
    </xf>
    <xf numFmtId="0" fontId="3" fillId="3" borderId="0" xfId="0" applyFont="1" applyFill="1" applyAlignment="1">
      <alignment horizontal="center"/>
    </xf>
    <xf numFmtId="0" fontId="13" fillId="3" borderId="13" xfId="5" applyFont="1" applyFill="1" applyBorder="1" applyAlignment="1">
      <alignment horizontal="center" vertical="center" wrapText="1"/>
    </xf>
    <xf numFmtId="0" fontId="4" fillId="3" borderId="13" xfId="9" applyFont="1" applyFill="1" applyBorder="1" applyAlignment="1" applyProtection="1">
      <alignment horizontal="center" vertical="center" wrapText="1"/>
    </xf>
    <xf numFmtId="0" fontId="3" fillId="3" borderId="15" xfId="4" applyFont="1" applyFill="1" applyBorder="1" applyAlignment="1">
      <alignment horizontal="center"/>
    </xf>
    <xf numFmtId="0" fontId="3" fillId="3" borderId="14" xfId="9" applyFont="1" applyFill="1" applyBorder="1" applyAlignment="1" applyProtection="1">
      <alignment horizontal="center" vertical="center" wrapText="1"/>
    </xf>
    <xf numFmtId="0" fontId="3" fillId="3" borderId="12" xfId="9" applyFont="1" applyFill="1" applyBorder="1" applyAlignment="1" applyProtection="1">
      <alignment horizontal="center" vertical="center" wrapText="1"/>
    </xf>
    <xf numFmtId="0" fontId="3" fillId="3" borderId="8" xfId="5" applyFont="1" applyFill="1" applyBorder="1" applyAlignment="1">
      <alignment horizontal="center" vertical="center" wrapText="1"/>
    </xf>
    <xf numFmtId="0" fontId="58" fillId="3" borderId="6" xfId="0" applyFont="1" applyFill="1" applyBorder="1" applyAlignment="1">
      <alignment horizontal="center" wrapText="1"/>
    </xf>
    <xf numFmtId="0" fontId="58" fillId="3" borderId="15" xfId="0" applyFont="1" applyFill="1" applyBorder="1" applyAlignment="1">
      <alignment horizontal="center"/>
    </xf>
    <xf numFmtId="0" fontId="3" fillId="3" borderId="7" xfId="9" applyFont="1" applyFill="1" applyBorder="1" applyAlignment="1" applyProtection="1">
      <alignment horizontal="left" vertical="center" wrapText="1"/>
    </xf>
    <xf numFmtId="0" fontId="3" fillId="3" borderId="8" xfId="9" applyFont="1" applyFill="1" applyBorder="1" applyAlignment="1" applyProtection="1">
      <alignment horizontal="left" vertical="center" wrapText="1"/>
    </xf>
    <xf numFmtId="0" fontId="3" fillId="3" borderId="17" xfId="9" applyFont="1" applyFill="1" applyBorder="1" applyAlignment="1" applyProtection="1">
      <alignment horizontal="center" vertical="center" wrapText="1"/>
    </xf>
    <xf numFmtId="0" fontId="3" fillId="3" borderId="0" xfId="9" applyFont="1" applyFill="1" applyAlignment="1" applyProtection="1">
      <alignment horizontal="center" vertical="center" wrapText="1"/>
    </xf>
    <xf numFmtId="0" fontId="3" fillId="3" borderId="16" xfId="9" applyFont="1" applyFill="1" applyBorder="1" applyAlignment="1" applyProtection="1">
      <alignment horizontal="center" vertical="center" wrapText="1"/>
    </xf>
    <xf numFmtId="0" fontId="15" fillId="3" borderId="15" xfId="4" applyFont="1" applyFill="1" applyBorder="1" applyAlignment="1">
      <alignment horizontal="center"/>
    </xf>
    <xf numFmtId="0" fontId="15" fillId="3" borderId="12" xfId="5" applyFont="1" applyFill="1" applyBorder="1" applyAlignment="1">
      <alignment horizontal="center" vertical="center" wrapText="1"/>
    </xf>
    <xf numFmtId="0" fontId="3" fillId="0" borderId="13" xfId="8" applyFont="1" applyBorder="1" applyAlignment="1">
      <alignment horizontal="center" vertical="center" wrapText="1"/>
    </xf>
    <xf numFmtId="0" fontId="3" fillId="0" borderId="13" xfId="9" applyFont="1" applyFill="1" applyBorder="1" applyAlignment="1" applyProtection="1">
      <alignment horizontal="center" vertical="center" wrapText="1"/>
    </xf>
    <xf numFmtId="0" fontId="3" fillId="0" borderId="15" xfId="9" applyFont="1" applyFill="1" applyBorder="1" applyAlignment="1" applyProtection="1">
      <alignment horizontal="center" vertical="center" wrapText="1"/>
    </xf>
    <xf numFmtId="0" fontId="3" fillId="0" borderId="22" xfId="9" applyFont="1" applyFill="1" applyBorder="1" applyAlignment="1" applyProtection="1">
      <alignment horizontal="center" vertical="center" wrapText="1"/>
    </xf>
    <xf numFmtId="0" fontId="3" fillId="3" borderId="29" xfId="9" applyFont="1" applyFill="1" applyBorder="1" applyAlignment="1" applyProtection="1">
      <alignment horizontal="center" vertical="center" wrapText="1"/>
    </xf>
    <xf numFmtId="0" fontId="3" fillId="3" borderId="15" xfId="9" applyFont="1" applyFill="1" applyBorder="1" applyAlignment="1" applyProtection="1">
      <alignment horizontal="center" vertical="center" wrapText="1"/>
    </xf>
    <xf numFmtId="0" fontId="3" fillId="3" borderId="22" xfId="9" applyFont="1" applyFill="1" applyBorder="1" applyAlignment="1" applyProtection="1">
      <alignment horizontal="center" vertical="center" wrapText="1"/>
    </xf>
    <xf numFmtId="0" fontId="13" fillId="3" borderId="12" xfId="5" applyFont="1" applyFill="1" applyBorder="1" applyAlignment="1">
      <alignment horizontal="left" vertical="center" wrapText="1"/>
    </xf>
    <xf numFmtId="0" fontId="13" fillId="3" borderId="7" xfId="5" applyFont="1" applyFill="1" applyBorder="1" applyAlignment="1">
      <alignment horizontal="center" vertical="center" wrapText="1"/>
    </xf>
    <xf numFmtId="0" fontId="13" fillId="3" borderId="8" xfId="5" applyFont="1" applyFill="1" applyBorder="1" applyAlignment="1">
      <alignment horizontal="center" vertical="center" wrapText="1"/>
    </xf>
    <xf numFmtId="0" fontId="13" fillId="3" borderId="14" xfId="5" applyFont="1" applyFill="1" applyBorder="1" applyAlignment="1">
      <alignment horizontal="center" vertical="center" wrapText="1"/>
    </xf>
    <xf numFmtId="0" fontId="6" fillId="3" borderId="15" xfId="0" applyFont="1" applyFill="1" applyBorder="1" applyAlignment="1">
      <alignment horizontal="center"/>
    </xf>
    <xf numFmtId="0" fontId="6" fillId="3" borderId="15" xfId="4" applyFont="1" applyFill="1" applyBorder="1" applyAlignment="1">
      <alignment horizontal="center"/>
    </xf>
    <xf numFmtId="49" fontId="23" fillId="2" borderId="2" xfId="5" applyNumberFormat="1" applyFont="1" applyFill="1" applyBorder="1" applyAlignment="1">
      <alignment horizontal="left" vertical="center"/>
    </xf>
    <xf numFmtId="3" fontId="13" fillId="3" borderId="14" xfId="5" applyNumberFormat="1" applyFont="1" applyFill="1" applyBorder="1" applyAlignment="1">
      <alignment horizontal="center" vertical="center" wrapText="1"/>
    </xf>
    <xf numFmtId="3" fontId="13" fillId="3" borderId="12" xfId="5" applyNumberFormat="1" applyFont="1" applyFill="1" applyBorder="1" applyAlignment="1">
      <alignment horizontal="center" vertical="center" wrapText="1"/>
    </xf>
    <xf numFmtId="0" fontId="13" fillId="3" borderId="7" xfId="5" applyFont="1" applyFill="1" applyBorder="1" applyAlignment="1">
      <alignment vertical="center" wrapText="1"/>
    </xf>
    <xf numFmtId="0" fontId="13" fillId="3" borderId="8" xfId="5" applyFont="1" applyFill="1" applyBorder="1" applyAlignment="1">
      <alignment vertical="center" wrapText="1"/>
    </xf>
    <xf numFmtId="0" fontId="13" fillId="3" borderId="0" xfId="0" applyFont="1" applyFill="1" applyAlignment="1">
      <alignment horizontal="center"/>
    </xf>
    <xf numFmtId="0" fontId="13" fillId="0" borderId="13" xfId="9" applyFont="1" applyBorder="1" applyAlignment="1" applyProtection="1">
      <alignment horizontal="center" vertical="center" wrapText="1"/>
    </xf>
    <xf numFmtId="0" fontId="3" fillId="0" borderId="7" xfId="5" applyFont="1" applyBorder="1" applyAlignment="1">
      <alignment horizontal="center" vertical="center" wrapText="1"/>
    </xf>
    <xf numFmtId="0" fontId="3" fillId="0" borderId="8" xfId="5" applyFont="1" applyBorder="1" applyAlignment="1">
      <alignment horizontal="center" vertical="center" wrapText="1"/>
    </xf>
    <xf numFmtId="0" fontId="3" fillId="18" borderId="18" xfId="9" applyFont="1" applyFill="1" applyBorder="1" applyAlignment="1" applyProtection="1">
      <alignment horizontal="center" vertical="center" wrapText="1"/>
    </xf>
    <xf numFmtId="0" fontId="3" fillId="18" borderId="7" xfId="5" applyFont="1" applyFill="1" applyBorder="1" applyAlignment="1">
      <alignment horizontal="center" vertical="center" wrapText="1"/>
    </xf>
    <xf numFmtId="0" fontId="3" fillId="18" borderId="8" xfId="5" applyFont="1" applyFill="1" applyBorder="1" applyAlignment="1">
      <alignment horizontal="center" vertical="center" wrapText="1"/>
    </xf>
    <xf numFmtId="0" fontId="3" fillId="0" borderId="7" xfId="9" applyFont="1" applyFill="1" applyBorder="1" applyAlignment="1" applyProtection="1">
      <alignment horizontal="left" vertical="center" wrapText="1"/>
    </xf>
    <xf numFmtId="0" fontId="3" fillId="0" borderId="8" xfId="9" applyFont="1" applyFill="1" applyBorder="1" applyAlignment="1" applyProtection="1">
      <alignment horizontal="left" vertical="center" wrapText="1"/>
    </xf>
    <xf numFmtId="0" fontId="58" fillId="3" borderId="0" xfId="0" applyFont="1" applyFill="1" applyAlignment="1">
      <alignment horizontal="center"/>
    </xf>
    <xf numFmtId="0" fontId="7" fillId="0" borderId="9" xfId="5" applyFont="1" applyBorder="1" applyAlignment="1">
      <alignment horizontal="center" vertical="center" wrapText="1"/>
    </xf>
    <xf numFmtId="0" fontId="58" fillId="3" borderId="13" xfId="0" applyFont="1" applyFill="1" applyBorder="1" applyAlignment="1">
      <alignment horizontal="center"/>
    </xf>
    <xf numFmtId="0" fontId="3" fillId="10" borderId="7" xfId="18" applyFont="1" applyFill="1" applyBorder="1" applyAlignment="1">
      <alignment horizontal="center" vertical="center" wrapText="1"/>
    </xf>
    <xf numFmtId="0" fontId="3" fillId="10" borderId="8" xfId="18" applyFont="1" applyFill="1" applyBorder="1" applyAlignment="1">
      <alignment horizontal="center" vertical="center" wrapText="1"/>
    </xf>
    <xf numFmtId="0" fontId="3" fillId="10" borderId="15" xfId="18" applyFont="1" applyFill="1" applyBorder="1" applyAlignment="1">
      <alignment horizontal="center"/>
    </xf>
    <xf numFmtId="0" fontId="3" fillId="10" borderId="0" xfId="18" applyFont="1" applyFill="1" applyAlignment="1">
      <alignment horizontal="center"/>
    </xf>
    <xf numFmtId="0" fontId="3" fillId="10" borderId="13" xfId="19" applyFont="1" applyFill="1" applyBorder="1" applyAlignment="1">
      <alignment horizontal="center" vertical="center" wrapText="1"/>
    </xf>
    <xf numFmtId="0" fontId="7" fillId="0" borderId="10" xfId="18" applyFont="1" applyBorder="1" applyAlignment="1">
      <alignment horizontal="left" vertical="center" wrapText="1"/>
    </xf>
    <xf numFmtId="9" fontId="3" fillId="13" borderId="14" xfId="18" applyNumberFormat="1" applyFont="1" applyFill="1" applyBorder="1" applyAlignment="1">
      <alignment horizontal="center" vertical="center" wrapText="1"/>
    </xf>
    <xf numFmtId="0" fontId="3" fillId="10" borderId="6" xfId="18" applyFont="1" applyFill="1" applyBorder="1" applyAlignment="1">
      <alignment horizontal="center"/>
    </xf>
    <xf numFmtId="0" fontId="3" fillId="10" borderId="7" xfId="18" applyFont="1" applyFill="1" applyBorder="1" applyAlignment="1">
      <alignment horizontal="center"/>
    </xf>
    <xf numFmtId="0" fontId="58" fillId="3" borderId="7" xfId="0" applyFont="1" applyFill="1" applyBorder="1" applyAlignment="1">
      <alignment horizontal="center"/>
    </xf>
    <xf numFmtId="0" fontId="58" fillId="3" borderId="6" xfId="0" applyFont="1" applyFill="1" applyBorder="1" applyAlignment="1">
      <alignment horizontal="center"/>
    </xf>
    <xf numFmtId="0" fontId="3" fillId="18" borderId="14" xfId="5" applyFont="1" applyFill="1" applyBorder="1" applyAlignment="1">
      <alignment horizontal="center" vertical="center" wrapText="1"/>
    </xf>
    <xf numFmtId="0" fontId="3" fillId="18" borderId="12" xfId="5" applyFont="1" applyFill="1" applyBorder="1" applyAlignment="1">
      <alignment horizontal="center" vertical="center" wrapText="1"/>
    </xf>
    <xf numFmtId="0" fontId="3" fillId="0" borderId="13" xfId="9" applyFont="1" applyFill="1" applyBorder="1" applyAlignment="1" applyProtection="1">
      <alignment horizontal="left" vertical="center" wrapText="1"/>
    </xf>
    <xf numFmtId="2" fontId="3" fillId="3" borderId="12" xfId="5" applyNumberFormat="1" applyFont="1" applyFill="1" applyBorder="1" applyAlignment="1">
      <alignment horizontal="center" vertical="center" wrapText="1"/>
    </xf>
    <xf numFmtId="0" fontId="4" fillId="0" borderId="7" xfId="9" applyFont="1" applyFill="1" applyBorder="1" applyAlignment="1" applyProtection="1">
      <alignment horizontal="left" vertical="center" wrapText="1"/>
    </xf>
    <xf numFmtId="0" fontId="4" fillId="0" borderId="8" xfId="9" applyFont="1" applyFill="1" applyBorder="1" applyAlignment="1" applyProtection="1">
      <alignment horizontal="left" vertical="center" wrapText="1"/>
    </xf>
    <xf numFmtId="0" fontId="4" fillId="3" borderId="7" xfId="9" applyFont="1" applyFill="1" applyBorder="1" applyAlignment="1" applyProtection="1">
      <alignment horizontal="left" vertical="center" wrapText="1"/>
    </xf>
    <xf numFmtId="0" fontId="4" fillId="3" borderId="8" xfId="9" applyFont="1" applyFill="1" applyBorder="1" applyAlignment="1" applyProtection="1">
      <alignment horizontal="left" vertical="center" wrapText="1"/>
    </xf>
    <xf numFmtId="0" fontId="4" fillId="3" borderId="7" xfId="9" applyFont="1" applyFill="1" applyBorder="1" applyAlignment="1" applyProtection="1">
      <alignment horizontal="center" vertical="center" wrapText="1"/>
    </xf>
    <xf numFmtId="0" fontId="15" fillId="3" borderId="0" xfId="9" applyFont="1" applyFill="1" applyAlignment="1" applyProtection="1">
      <alignment horizontal="left" vertical="center" wrapText="1"/>
    </xf>
    <xf numFmtId="0" fontId="3" fillId="3" borderId="7" xfId="0" applyFont="1" applyFill="1" applyBorder="1" applyAlignment="1">
      <alignment horizontal="center"/>
    </xf>
    <xf numFmtId="0" fontId="3" fillId="3" borderId="6" xfId="0" applyFont="1" applyFill="1" applyBorder="1" applyAlignment="1">
      <alignment horizontal="center"/>
    </xf>
    <xf numFmtId="0" fontId="3" fillId="3" borderId="0" xfId="9" applyFont="1" applyFill="1" applyAlignment="1" applyProtection="1">
      <alignment horizontal="left" vertical="center" wrapText="1"/>
    </xf>
    <xf numFmtId="0" fontId="3" fillId="0" borderId="7" xfId="0" applyFont="1" applyBorder="1" applyAlignment="1">
      <alignment horizontal="center"/>
    </xf>
    <xf numFmtId="0" fontId="3" fillId="0" borderId="6" xfId="0" applyFont="1" applyBorder="1" applyAlignment="1">
      <alignment horizontal="center"/>
    </xf>
    <xf numFmtId="0" fontId="7" fillId="0" borderId="5" xfId="5" applyFont="1" applyBorder="1" applyAlignment="1">
      <alignment horizontal="left" vertical="center" wrapText="1"/>
    </xf>
    <xf numFmtId="0" fontId="3" fillId="0" borderId="14" xfId="9" applyFont="1" applyFill="1" applyBorder="1" applyAlignment="1" applyProtection="1">
      <alignment horizontal="center" vertical="center" wrapText="1"/>
    </xf>
    <xf numFmtId="0" fontId="3" fillId="3" borderId="7" xfId="5" applyFont="1" applyFill="1" applyBorder="1" applyAlignment="1">
      <alignment horizontal="left" vertical="center"/>
    </xf>
    <xf numFmtId="0" fontId="3" fillId="3" borderId="8" xfId="5" applyFont="1" applyFill="1" applyBorder="1" applyAlignment="1">
      <alignment horizontal="left" vertical="center"/>
    </xf>
    <xf numFmtId="9" fontId="3" fillId="0" borderId="14" xfId="5" applyNumberFormat="1" applyFont="1" applyBorder="1" applyAlignment="1">
      <alignment horizontal="center" vertical="center" wrapText="1"/>
    </xf>
    <xf numFmtId="0" fontId="3" fillId="0" borderId="12" xfId="5" applyFont="1" applyBorder="1" applyAlignment="1">
      <alignment horizontal="center" vertical="center" wrapText="1"/>
    </xf>
    <xf numFmtId="0" fontId="3" fillId="0" borderId="13" xfId="5" applyFont="1" applyBorder="1" applyAlignment="1">
      <alignment horizontal="center" vertical="center" wrapText="1"/>
    </xf>
    <xf numFmtId="49" fontId="5" fillId="2" borderId="2" xfId="5" applyNumberFormat="1" applyFont="1" applyFill="1" applyBorder="1" applyAlignment="1">
      <alignment horizontal="left" vertical="center"/>
    </xf>
    <xf numFmtId="0" fontId="13" fillId="0" borderId="7" xfId="5" applyFont="1" applyBorder="1" applyAlignment="1">
      <alignment horizontal="left" vertical="center" wrapText="1"/>
    </xf>
    <xf numFmtId="0" fontId="13" fillId="0" borderId="8" xfId="5" applyFont="1" applyBorder="1" applyAlignment="1">
      <alignment horizontal="left" vertical="center" wrapText="1"/>
    </xf>
    <xf numFmtId="0" fontId="6" fillId="0" borderId="7" xfId="0" applyFont="1" applyBorder="1" applyAlignment="1">
      <alignment horizontal="left"/>
    </xf>
    <xf numFmtId="9" fontId="3" fillId="18" borderId="7" xfId="5" applyNumberFormat="1" applyFont="1" applyFill="1" applyBorder="1" applyAlignment="1">
      <alignment horizontal="center" vertical="center" wrapText="1"/>
    </xf>
    <xf numFmtId="0" fontId="13" fillId="3" borderId="6" xfId="9" applyFont="1" applyFill="1" applyBorder="1" applyAlignment="1" applyProtection="1">
      <alignment vertical="center" wrapText="1"/>
    </xf>
    <xf numFmtId="0" fontId="13" fillId="3" borderId="7" xfId="9" applyFont="1" applyFill="1" applyBorder="1" applyAlignment="1" applyProtection="1">
      <alignment vertical="center" wrapText="1"/>
    </xf>
    <xf numFmtId="0" fontId="13" fillId="3" borderId="12" xfId="5" applyFont="1" applyFill="1" applyBorder="1" applyAlignment="1">
      <alignment horizontal="center" vertical="center" wrapText="1"/>
    </xf>
    <xf numFmtId="0" fontId="6" fillId="3" borderId="13" xfId="0" applyFont="1" applyFill="1" applyBorder="1" applyAlignment="1">
      <alignment horizontal="center"/>
    </xf>
    <xf numFmtId="0" fontId="13" fillId="3" borderId="0" xfId="9" applyFont="1" applyFill="1" applyAlignment="1" applyProtection="1">
      <alignment horizontal="left" vertical="center" wrapText="1"/>
    </xf>
    <xf numFmtId="0" fontId="12" fillId="3" borderId="7" xfId="9" applyFont="1" applyFill="1" applyBorder="1" applyAlignment="1" applyProtection="1">
      <alignment horizontal="left" vertical="center" wrapText="1"/>
    </xf>
    <xf numFmtId="0" fontId="12" fillId="3" borderId="8" xfId="9" applyFont="1" applyFill="1" applyBorder="1" applyAlignment="1" applyProtection="1">
      <alignment horizontal="left" vertical="center" wrapText="1"/>
    </xf>
    <xf numFmtId="0" fontId="12" fillId="3" borderId="7" xfId="5" applyFont="1" applyFill="1" applyBorder="1" applyAlignment="1">
      <alignment horizontal="left" vertical="center" wrapText="1"/>
    </xf>
    <xf numFmtId="0" fontId="12" fillId="3" borderId="8" xfId="5" applyFont="1" applyFill="1" applyBorder="1" applyAlignment="1">
      <alignment horizontal="left" vertical="center" wrapText="1"/>
    </xf>
    <xf numFmtId="0" fontId="3" fillId="3" borderId="13" xfId="0" applyFont="1" applyFill="1" applyBorder="1" applyAlignment="1">
      <alignment horizontal="center"/>
    </xf>
    <xf numFmtId="0" fontId="58" fillId="0" borderId="7" xfId="9" applyFont="1" applyFill="1" applyBorder="1" applyAlignment="1" applyProtection="1">
      <alignment horizontal="left" vertical="center" wrapText="1"/>
    </xf>
    <xf numFmtId="0" fontId="13" fillId="3" borderId="12" xfId="9" applyFont="1" applyFill="1" applyBorder="1" applyAlignment="1" applyProtection="1">
      <alignment vertical="center" wrapText="1"/>
    </xf>
    <xf numFmtId="0" fontId="13" fillId="0" borderId="6" xfId="5" applyFont="1" applyBorder="1" applyAlignment="1">
      <alignment horizontal="left" vertical="center" wrapText="1"/>
    </xf>
    <xf numFmtId="0" fontId="6" fillId="3" borderId="6" xfId="0" applyFont="1" applyFill="1" applyBorder="1" applyAlignment="1">
      <alignment horizontal="left"/>
    </xf>
    <xf numFmtId="0" fontId="20" fillId="3" borderId="29" xfId="5" applyFont="1" applyFill="1" applyBorder="1" applyAlignment="1">
      <alignment horizontal="left" vertical="center" wrapText="1"/>
    </xf>
    <xf numFmtId="0" fontId="20" fillId="0" borderId="29" xfId="5" applyFont="1" applyBorder="1" applyAlignment="1">
      <alignment horizontal="left" vertical="center" wrapText="1"/>
    </xf>
    <xf numFmtId="0" fontId="13" fillId="6" borderId="79" xfId="10" applyFont="1" applyFill="1" applyBorder="1" applyAlignment="1">
      <alignment horizontal="center" vertical="center" wrapText="1"/>
    </xf>
    <xf numFmtId="0" fontId="13" fillId="6" borderId="39" xfId="10" applyFont="1" applyFill="1" applyBorder="1" applyAlignment="1">
      <alignment horizontal="center" vertical="center" wrapText="1"/>
    </xf>
    <xf numFmtId="0" fontId="13" fillId="6" borderId="38" xfId="10" applyFont="1" applyFill="1" applyBorder="1" applyAlignment="1">
      <alignment horizontal="center" vertical="center" wrapText="1"/>
    </xf>
    <xf numFmtId="0" fontId="3" fillId="3" borderId="0" xfId="9" applyFont="1" applyFill="1" applyBorder="1" applyAlignment="1" applyProtection="1">
      <alignment horizontal="center" vertical="center" wrapText="1"/>
    </xf>
    <xf numFmtId="0" fontId="20" fillId="0" borderId="86" xfId="10" applyFont="1" applyBorder="1" applyAlignment="1">
      <alignment horizontal="left" vertical="center" wrapText="1"/>
    </xf>
    <xf numFmtId="9" fontId="13" fillId="6" borderId="85" xfId="10" applyNumberFormat="1" applyFont="1" applyFill="1" applyBorder="1" applyAlignment="1">
      <alignment horizontal="center" vertical="center" wrapText="1"/>
    </xf>
    <xf numFmtId="0" fontId="79" fillId="6" borderId="88" xfId="10" applyFont="1" applyFill="1" applyBorder="1" applyAlignment="1">
      <alignment horizontal="center"/>
    </xf>
    <xf numFmtId="0" fontId="13" fillId="18" borderId="8" xfId="5" applyFont="1" applyFill="1" applyBorder="1" applyAlignment="1">
      <alignment horizontal="left" vertical="center" wrapText="1"/>
    </xf>
    <xf numFmtId="10" fontId="13" fillId="3" borderId="14" xfId="5" applyNumberFormat="1" applyFont="1" applyFill="1" applyBorder="1" applyAlignment="1">
      <alignment horizontal="center" vertical="center" wrapText="1"/>
    </xf>
    <xf numFmtId="10" fontId="13" fillId="3" borderId="12" xfId="5" applyNumberFormat="1" applyFont="1" applyFill="1" applyBorder="1" applyAlignment="1">
      <alignment horizontal="center" vertical="center" wrapText="1"/>
    </xf>
    <xf numFmtId="0" fontId="6" fillId="3" borderId="15" xfId="0" applyFont="1" applyFill="1" applyBorder="1" applyAlignment="1">
      <alignment horizontal="left" vertical="top" wrapText="1"/>
    </xf>
    <xf numFmtId="0" fontId="13" fillId="6" borderId="79" xfId="0" applyFont="1" applyFill="1" applyBorder="1" applyAlignment="1">
      <alignment horizontal="left" vertical="center" wrapText="1"/>
    </xf>
    <xf numFmtId="0" fontId="13" fillId="6" borderId="39" xfId="0" applyFont="1" applyFill="1" applyBorder="1" applyAlignment="1">
      <alignment horizontal="left" vertical="center" wrapText="1"/>
    </xf>
    <xf numFmtId="0" fontId="79" fillId="6" borderId="0" xfId="0" applyFont="1" applyFill="1" applyAlignment="1">
      <alignment horizontal="center"/>
    </xf>
    <xf numFmtId="9" fontId="13" fillId="6" borderId="85" xfId="0" applyNumberFormat="1" applyFont="1" applyFill="1" applyBorder="1" applyAlignment="1">
      <alignment horizontal="center" vertical="center" wrapText="1"/>
    </xf>
    <xf numFmtId="0" fontId="79" fillId="6" borderId="88" xfId="0" applyFont="1" applyFill="1" applyBorder="1" applyAlignment="1">
      <alignment horizontal="center"/>
    </xf>
    <xf numFmtId="0" fontId="20" fillId="0" borderId="86" xfId="20" applyFont="1" applyBorder="1" applyAlignment="1">
      <alignment horizontal="left" vertical="center" wrapText="1"/>
    </xf>
    <xf numFmtId="0" fontId="79" fillId="6" borderId="88" xfId="20" applyFont="1" applyFill="1" applyBorder="1" applyAlignment="1">
      <alignment horizontal="center"/>
    </xf>
    <xf numFmtId="1" fontId="13" fillId="15" borderId="85" xfId="20" applyNumberFormat="1" applyFont="1" applyFill="1" applyBorder="1" applyAlignment="1">
      <alignment horizontal="center" vertical="center" wrapText="1"/>
    </xf>
    <xf numFmtId="9" fontId="13" fillId="6" borderId="85" xfId="20" applyNumberFormat="1" applyFont="1" applyFill="1" applyBorder="1" applyAlignment="1">
      <alignment horizontal="center" vertical="center" wrapText="1"/>
    </xf>
    <xf numFmtId="0" fontId="18" fillId="3" borderId="39" xfId="20" applyFont="1" applyFill="1" applyBorder="1" applyAlignment="1">
      <alignment horizontal="left"/>
    </xf>
    <xf numFmtId="0" fontId="18" fillId="3" borderId="38" xfId="20" applyFont="1" applyFill="1" applyBorder="1" applyAlignment="1">
      <alignment horizontal="left"/>
    </xf>
    <xf numFmtId="0" fontId="79" fillId="6" borderId="79" xfId="20" applyFont="1" applyFill="1" applyBorder="1" applyAlignment="1">
      <alignment horizontal="center"/>
    </xf>
    <xf numFmtId="49" fontId="11" fillId="3" borderId="18" xfId="5" applyNumberFormat="1" applyFont="1" applyFill="1" applyBorder="1" applyAlignment="1">
      <alignment horizontal="center" vertical="center"/>
    </xf>
    <xf numFmtId="49" fontId="11" fillId="3" borderId="15" xfId="5" applyNumberFormat="1" applyFont="1" applyFill="1" applyBorder="1" applyAlignment="1">
      <alignment horizontal="center" vertical="center"/>
    </xf>
    <xf numFmtId="0" fontId="79" fillId="6" borderId="0" xfId="20" applyFont="1" applyFill="1" applyAlignment="1">
      <alignment horizontal="center"/>
    </xf>
    <xf numFmtId="0" fontId="13" fillId="0" borderId="13" xfId="9" applyFont="1" applyFill="1" applyBorder="1" applyAlignment="1" applyProtection="1">
      <alignment horizontal="center" vertical="center" wrapText="1"/>
    </xf>
    <xf numFmtId="0" fontId="13" fillId="6" borderId="39" xfId="20" applyFont="1" applyFill="1" applyBorder="1" applyAlignment="1">
      <alignment horizontal="center" vertical="center" wrapText="1"/>
    </xf>
    <xf numFmtId="0" fontId="13" fillId="6" borderId="38" xfId="20" applyFont="1" applyFill="1" applyBorder="1" applyAlignment="1">
      <alignment horizontal="center" vertical="center" wrapText="1"/>
    </xf>
    <xf numFmtId="0" fontId="6" fillId="3" borderId="0" xfId="0" applyFont="1" applyFill="1" applyAlignment="1">
      <alignment horizontal="left"/>
    </xf>
    <xf numFmtId="0" fontId="4" fillId="3" borderId="7" xfId="5" applyFill="1" applyBorder="1" applyAlignment="1">
      <alignment horizontal="left" vertical="center" wrapText="1"/>
    </xf>
    <xf numFmtId="0" fontId="4" fillId="3" borderId="8" xfId="5" applyFill="1" applyBorder="1" applyAlignment="1">
      <alignment horizontal="left" vertical="center" wrapText="1"/>
    </xf>
    <xf numFmtId="0" fontId="50" fillId="0" borderId="9" xfId="5" applyFont="1" applyBorder="1" applyAlignment="1">
      <alignment horizontal="left" vertical="center" wrapText="1"/>
    </xf>
    <xf numFmtId="0" fontId="50" fillId="0" borderId="11" xfId="5" applyFont="1" applyBorder="1" applyAlignment="1">
      <alignment horizontal="left" vertical="center" wrapText="1"/>
    </xf>
    <xf numFmtId="0" fontId="4" fillId="3" borderId="14" xfId="9" applyFont="1" applyFill="1" applyBorder="1" applyAlignment="1" applyProtection="1">
      <alignment horizontal="center" vertical="center" wrapText="1"/>
    </xf>
    <xf numFmtId="0" fontId="4" fillId="3" borderId="12" xfId="9" applyFont="1" applyFill="1" applyBorder="1" applyAlignment="1" applyProtection="1">
      <alignment horizontal="center" vertical="center" wrapText="1"/>
    </xf>
    <xf numFmtId="0" fontId="4" fillId="0" borderId="7" xfId="5" applyBorder="1" applyAlignment="1">
      <alignment horizontal="left" vertical="center" wrapText="1"/>
    </xf>
    <xf numFmtId="0" fontId="4" fillId="3" borderId="7" xfId="5" applyFill="1" applyBorder="1" applyAlignment="1">
      <alignment horizontal="left" vertical="center"/>
    </xf>
    <xf numFmtId="49" fontId="5" fillId="2" borderId="3" xfId="5" applyNumberFormat="1" applyFont="1" applyFill="1" applyBorder="1" applyAlignment="1">
      <alignment horizontal="center" vertical="center"/>
    </xf>
    <xf numFmtId="1" fontId="3" fillId="0" borderId="12" xfId="5" applyNumberFormat="1" applyFont="1" applyBorder="1" applyAlignment="1">
      <alignment horizontal="center" vertical="center" wrapText="1"/>
    </xf>
    <xf numFmtId="0" fontId="3" fillId="0" borderId="0" xfId="0" applyFont="1" applyAlignment="1">
      <alignment horizontal="center"/>
    </xf>
    <xf numFmtId="0" fontId="13" fillId="3" borderId="35" xfId="5" applyFont="1" applyFill="1" applyBorder="1" applyAlignment="1">
      <alignment horizontal="center" vertical="center" wrapText="1"/>
    </xf>
    <xf numFmtId="0" fontId="13" fillId="3" borderId="13" xfId="0" applyFont="1" applyFill="1" applyBorder="1" applyAlignment="1">
      <alignment horizontal="center"/>
    </xf>
    <xf numFmtId="0" fontId="13" fillId="3" borderId="7" xfId="0" applyFont="1" applyFill="1" applyBorder="1" applyAlignment="1">
      <alignment horizontal="center"/>
    </xf>
    <xf numFmtId="0" fontId="3" fillId="0" borderId="10" xfId="18" applyFont="1" applyBorder="1" applyAlignment="1">
      <alignment horizontal="left" vertical="center" wrapText="1"/>
    </xf>
    <xf numFmtId="0" fontId="3" fillId="0" borderId="7" xfId="18" applyFont="1" applyBorder="1" applyAlignment="1">
      <alignment horizontal="center"/>
    </xf>
    <xf numFmtId="0" fontId="3" fillId="0" borderId="15" xfId="18" applyFont="1" applyBorder="1" applyAlignment="1">
      <alignment horizontal="center"/>
    </xf>
    <xf numFmtId="0" fontId="3" fillId="0" borderId="13" xfId="19" applyFont="1" applyBorder="1" applyAlignment="1">
      <alignment horizontal="center" vertical="center" wrapText="1"/>
    </xf>
    <xf numFmtId="9" fontId="3" fillId="0" borderId="14" xfId="18" applyNumberFormat="1" applyFont="1" applyBorder="1" applyAlignment="1">
      <alignment horizontal="center" vertical="center" wrapText="1"/>
    </xf>
    <xf numFmtId="0" fontId="3" fillId="0" borderId="15" xfId="0" applyFont="1" applyBorder="1" applyAlignment="1">
      <alignment horizontal="center"/>
    </xf>
    <xf numFmtId="0" fontId="20" fillId="3" borderId="11" xfId="5" applyFont="1" applyFill="1" applyBorder="1" applyAlignment="1">
      <alignment horizontal="left" vertical="center" wrapText="1"/>
    </xf>
    <xf numFmtId="0" fontId="3" fillId="3" borderId="12" xfId="5" applyFont="1" applyFill="1" applyBorder="1" applyAlignment="1">
      <alignment horizontal="left" vertical="center"/>
    </xf>
    <xf numFmtId="0" fontId="11" fillId="0" borderId="9" xfId="5" applyFont="1" applyBorder="1" applyAlignment="1">
      <alignment horizontal="left" vertical="center" wrapText="1"/>
    </xf>
    <xf numFmtId="0" fontId="11" fillId="0" borderId="11" xfId="5" applyFont="1" applyBorder="1" applyAlignment="1">
      <alignment horizontal="left" vertical="center" wrapText="1"/>
    </xf>
    <xf numFmtId="0" fontId="5" fillId="3" borderId="11" xfId="5" applyFont="1" applyFill="1" applyBorder="1" applyAlignment="1">
      <alignment horizontal="left" vertical="center" wrapText="1"/>
    </xf>
    <xf numFmtId="0" fontId="13" fillId="0" borderId="0" xfId="0" applyFont="1" applyAlignment="1">
      <alignment horizontal="center"/>
    </xf>
    <xf numFmtId="0" fontId="58" fillId="0" borderId="7" xfId="5" applyFont="1" applyBorder="1" applyAlignment="1">
      <alignment horizontal="left" vertical="center" wrapText="1"/>
    </xf>
    <xf numFmtId="0" fontId="58" fillId="0" borderId="13" xfId="0" applyFont="1" applyBorder="1" applyAlignment="1">
      <alignment horizontal="center"/>
    </xf>
    <xf numFmtId="0" fontId="58" fillId="0" borderId="7" xfId="0" applyFont="1" applyBorder="1" applyAlignment="1">
      <alignment horizontal="center"/>
    </xf>
    <xf numFmtId="169" fontId="3" fillId="0" borderId="14" xfId="5" applyNumberFormat="1" applyFont="1" applyBorder="1" applyAlignment="1">
      <alignment horizontal="center" vertical="center" wrapText="1"/>
    </xf>
    <xf numFmtId="169" fontId="3" fillId="0" borderId="12" xfId="5" applyNumberFormat="1" applyFont="1" applyBorder="1" applyAlignment="1">
      <alignment horizontal="center" vertical="center" wrapText="1"/>
    </xf>
    <xf numFmtId="0" fontId="58" fillId="0" borderId="15" xfId="0" applyFont="1" applyBorder="1" applyAlignment="1">
      <alignment horizontal="center"/>
    </xf>
    <xf numFmtId="0" fontId="13" fillId="3" borderId="15" xfId="4" applyFont="1" applyFill="1" applyBorder="1" applyAlignment="1">
      <alignment horizontal="center"/>
    </xf>
    <xf numFmtId="0" fontId="32" fillId="0" borderId="0" xfId="0" applyFont="1" applyAlignment="1">
      <alignment horizontal="center"/>
    </xf>
    <xf numFmtId="0" fontId="32" fillId="0" borderId="15" xfId="0" applyFont="1" applyBorder="1" applyAlignment="1">
      <alignment horizontal="center"/>
    </xf>
    <xf numFmtId="0" fontId="58" fillId="0" borderId="8" xfId="9" applyFont="1" applyFill="1" applyBorder="1" applyAlignment="1" applyProtection="1">
      <alignment horizontal="left" vertical="center" wrapText="1"/>
    </xf>
    <xf numFmtId="0" fontId="58" fillId="3" borderId="0" xfId="9" applyFont="1" applyFill="1" applyAlignment="1" applyProtection="1">
      <alignment horizontal="left" vertical="center" wrapText="1"/>
    </xf>
    <xf numFmtId="10" fontId="3" fillId="3" borderId="14" xfId="5" applyNumberFormat="1" applyFont="1" applyFill="1" applyBorder="1" applyAlignment="1">
      <alignment horizontal="center" vertical="center" wrapText="1"/>
    </xf>
    <xf numFmtId="0" fontId="3" fillId="5" borderId="13" xfId="9" applyFont="1" applyFill="1" applyBorder="1" applyAlignment="1" applyProtection="1">
      <alignment horizontal="center" vertical="center" wrapText="1"/>
    </xf>
    <xf numFmtId="0" fontId="3" fillId="5" borderId="15" xfId="9" applyFont="1" applyFill="1" applyBorder="1" applyAlignment="1" applyProtection="1">
      <alignment horizontal="center" vertical="center" wrapText="1"/>
    </xf>
    <xf numFmtId="9" fontId="3" fillId="5" borderId="14" xfId="5" applyNumberFormat="1" applyFont="1" applyFill="1" applyBorder="1" applyAlignment="1">
      <alignment horizontal="center" vertical="center" wrapText="1"/>
    </xf>
    <xf numFmtId="0" fontId="57" fillId="0" borderId="7" xfId="0" applyFont="1" applyBorder="1" applyAlignment="1">
      <alignment horizontal="center"/>
    </xf>
    <xf numFmtId="0" fontId="57" fillId="0" borderId="15" xfId="0" applyFont="1" applyBorder="1" applyAlignment="1">
      <alignment horizontal="center"/>
    </xf>
    <xf numFmtId="0" fontId="79" fillId="5" borderId="15" xfId="0" applyFont="1" applyFill="1" applyBorder="1" applyAlignment="1">
      <alignment horizontal="center"/>
    </xf>
    <xf numFmtId="0" fontId="3" fillId="5" borderId="7" xfId="9" applyFont="1" applyFill="1" applyBorder="1" applyAlignment="1" applyProtection="1">
      <alignment horizontal="center" vertical="center" wrapText="1"/>
    </xf>
    <xf numFmtId="49" fontId="5" fillId="4" borderId="2" xfId="5" applyNumberFormat="1" applyFont="1" applyFill="1" applyBorder="1" applyAlignment="1">
      <alignment horizontal="left" vertical="center"/>
    </xf>
    <xf numFmtId="9" fontId="4" fillId="3" borderId="14" xfId="5" applyNumberFormat="1" applyFill="1" applyBorder="1" applyAlignment="1">
      <alignment horizontal="center" vertical="center" wrapText="1"/>
    </xf>
    <xf numFmtId="10" fontId="4" fillId="3" borderId="14" xfId="5" applyNumberFormat="1" applyFill="1" applyBorder="1" applyAlignment="1">
      <alignment horizontal="center" vertical="center" wrapText="1"/>
    </xf>
    <xf numFmtId="10" fontId="4" fillId="3" borderId="12" xfId="5" applyNumberFormat="1" applyFill="1" applyBorder="1" applyAlignment="1">
      <alignment horizontal="center" vertical="center" wrapText="1"/>
    </xf>
    <xf numFmtId="0" fontId="50" fillId="3" borderId="11" xfId="5" applyFont="1" applyFill="1" applyBorder="1" applyAlignment="1">
      <alignment horizontal="left" vertical="center" wrapText="1"/>
    </xf>
    <xf numFmtId="0" fontId="4" fillId="3" borderId="0" xfId="0" applyFont="1" applyFill="1" applyAlignment="1">
      <alignment horizontal="center"/>
    </xf>
    <xf numFmtId="9" fontId="15" fillId="5" borderId="14" xfId="5" applyNumberFormat="1" applyFont="1" applyFill="1" applyBorder="1" applyAlignment="1">
      <alignment horizontal="center" vertical="center" wrapText="1"/>
    </xf>
    <xf numFmtId="0" fontId="13" fillId="3" borderId="18" xfId="5" applyFont="1" applyFill="1" applyBorder="1" applyAlignment="1">
      <alignment horizontal="left" vertical="center"/>
    </xf>
    <xf numFmtId="0" fontId="13" fillId="3" borderId="22" xfId="4" applyFont="1" applyFill="1" applyBorder="1" applyAlignment="1">
      <alignment horizontal="center"/>
    </xf>
    <xf numFmtId="0" fontId="30" fillId="0" borderId="13" xfId="0" applyFont="1" applyBorder="1" applyAlignment="1">
      <alignment horizontal="center" vertical="center" wrapText="1" readingOrder="1"/>
    </xf>
    <xf numFmtId="10" fontId="30" fillId="0" borderId="13" xfId="2" applyNumberFormat="1" applyFont="1" applyFill="1" applyBorder="1" applyAlignment="1">
      <alignment horizontal="center" vertical="center" wrapText="1" readingOrder="1"/>
    </xf>
    <xf numFmtId="169" fontId="30" fillId="0" borderId="13" xfId="0" applyNumberFormat="1" applyFont="1" applyBorder="1" applyAlignment="1">
      <alignment horizontal="center" vertical="center" wrapText="1" readingOrder="1"/>
    </xf>
    <xf numFmtId="169" fontId="30" fillId="0" borderId="13" xfId="2" applyNumberFormat="1" applyFont="1" applyFill="1" applyBorder="1" applyAlignment="1">
      <alignment horizontal="center" vertical="center" wrapText="1" readingOrder="1"/>
    </xf>
    <xf numFmtId="10" fontId="30" fillId="0" borderId="13" xfId="8" applyNumberFormat="1" applyFont="1" applyBorder="1" applyAlignment="1">
      <alignment horizontal="center" vertical="center" wrapText="1" readingOrder="1"/>
    </xf>
    <xf numFmtId="0" fontId="30" fillId="0" borderId="13" xfId="8" applyFont="1" applyBorder="1" applyAlignment="1">
      <alignment horizontal="center" vertical="center" wrapText="1" readingOrder="1"/>
    </xf>
    <xf numFmtId="0" fontId="30" fillId="0" borderId="13" xfId="8" applyFont="1" applyBorder="1" applyAlignment="1">
      <alignment horizontal="center" vertical="center" readingOrder="1"/>
    </xf>
    <xf numFmtId="9" fontId="30" fillId="0" borderId="13" xfId="8" applyNumberFormat="1" applyFont="1" applyBorder="1" applyAlignment="1">
      <alignment horizontal="center" vertical="center" wrapText="1" readingOrder="1"/>
    </xf>
    <xf numFmtId="1" fontId="30" fillId="0" borderId="13" xfId="8" applyNumberFormat="1" applyFont="1" applyBorder="1" applyAlignment="1">
      <alignment horizontal="center" vertical="center" wrapText="1" readingOrder="1"/>
    </xf>
    <xf numFmtId="180" fontId="30" fillId="0" borderId="13" xfId="25" applyNumberFormat="1" applyFont="1" applyFill="1" applyBorder="1" applyAlignment="1">
      <alignment horizontal="center" vertical="center" wrapText="1" readingOrder="1"/>
    </xf>
    <xf numFmtId="171" fontId="30" fillId="0" borderId="13" xfId="8" applyNumberFormat="1" applyFont="1" applyBorder="1" applyAlignment="1">
      <alignment horizontal="center" vertical="center" wrapText="1" readingOrder="1"/>
    </xf>
    <xf numFmtId="0" fontId="2" fillId="0" borderId="13" xfId="3" applyFill="1" applyBorder="1" applyAlignment="1" applyProtection="1">
      <alignment horizontal="center" vertical="center" readingOrder="1"/>
    </xf>
    <xf numFmtId="192" fontId="30" fillId="0" borderId="13" xfId="25" applyNumberFormat="1" applyFont="1" applyFill="1" applyBorder="1" applyAlignment="1">
      <alignment horizontal="center" vertical="center" wrapText="1" readingOrder="1"/>
    </xf>
    <xf numFmtId="0" fontId="30" fillId="0" borderId="14" xfId="0" applyFont="1" applyBorder="1" applyAlignment="1">
      <alignment horizontal="center" vertical="center" readingOrder="1"/>
    </xf>
    <xf numFmtId="9" fontId="30" fillId="0" borderId="13" xfId="2" applyFont="1" applyFill="1" applyBorder="1" applyAlignment="1" applyProtection="1">
      <alignment horizontal="center" vertical="center" wrapText="1" readingOrder="1"/>
    </xf>
    <xf numFmtId="0" fontId="0" fillId="0" borderId="13" xfId="0" applyBorder="1" applyAlignment="1">
      <alignment horizontal="center" vertical="center" readingOrder="1"/>
    </xf>
    <xf numFmtId="0" fontId="0" fillId="0" borderId="13" xfId="0" applyBorder="1" applyAlignment="1">
      <alignment horizontal="center" vertical="center" wrapText="1" readingOrder="1"/>
    </xf>
    <xf numFmtId="1" fontId="0" fillId="0" borderId="13" xfId="0" applyNumberFormat="1" applyBorder="1" applyAlignment="1">
      <alignment horizontal="center" vertical="center" readingOrder="1"/>
    </xf>
    <xf numFmtId="0" fontId="0" fillId="0" borderId="0" xfId="0" applyAlignment="1">
      <alignment horizontal="center" vertical="center" readingOrder="1"/>
    </xf>
    <xf numFmtId="0" fontId="30" fillId="0" borderId="12" xfId="8" applyFont="1" applyBorder="1" applyAlignment="1">
      <alignment horizontal="left" vertical="top" wrapText="1" readingOrder="1"/>
    </xf>
    <xf numFmtId="0" fontId="15" fillId="3" borderId="0" xfId="3" applyFont="1" applyFill="1" applyBorder="1" applyAlignment="1" applyProtection="1">
      <alignment horizontal="right" vertical="center" wrapText="1"/>
    </xf>
    <xf numFmtId="0" fontId="37" fillId="2" borderId="17" xfId="4" applyFont="1" applyFill="1" applyBorder="1" applyAlignment="1">
      <alignment horizontal="center" vertical="center" wrapText="1"/>
    </xf>
    <xf numFmtId="0" fontId="15" fillId="3" borderId="7" xfId="5" applyFont="1" applyFill="1" applyBorder="1" applyAlignment="1">
      <alignment vertical="center" wrapText="1"/>
    </xf>
    <xf numFmtId="0" fontId="3" fillId="3" borderId="7" xfId="0" applyFont="1" applyFill="1" applyBorder="1" applyAlignment="1">
      <alignment horizontal="center" vertical="center" wrapText="1"/>
    </xf>
    <xf numFmtId="0" fontId="37" fillId="0" borderId="11" xfId="5" applyFont="1" applyBorder="1" applyAlignment="1">
      <alignment horizontal="left" vertical="center" wrapText="1"/>
    </xf>
    <xf numFmtId="0" fontId="20" fillId="0" borderId="5" xfId="5" applyFont="1" applyBorder="1" applyAlignment="1">
      <alignment horizontal="left" vertical="center" wrapText="1"/>
    </xf>
    <xf numFmtId="0" fontId="3" fillId="3" borderId="18" xfId="0" applyFont="1" applyFill="1" applyBorder="1" applyAlignment="1">
      <alignment horizontal="center"/>
    </xf>
    <xf numFmtId="0" fontId="15" fillId="5" borderId="13" xfId="0" applyFont="1" applyFill="1" applyBorder="1" applyAlignment="1">
      <alignment horizontal="center"/>
    </xf>
    <xf numFmtId="0" fontId="15" fillId="5" borderId="15" xfId="0" applyFont="1" applyFill="1" applyBorder="1" applyAlignment="1">
      <alignment horizontal="center"/>
    </xf>
    <xf numFmtId="0" fontId="15" fillId="5" borderId="7" xfId="3" applyFont="1" applyFill="1" applyBorder="1" applyAlignment="1" applyProtection="1">
      <alignment vertical="center" wrapText="1"/>
    </xf>
    <xf numFmtId="0" fontId="15" fillId="5" borderId="8" xfId="3" applyFont="1" applyFill="1" applyBorder="1" applyAlignment="1" applyProtection="1">
      <alignment vertical="center" wrapText="1"/>
    </xf>
    <xf numFmtId="0" fontId="15" fillId="5" borderId="15" xfId="4" applyFont="1" applyFill="1" applyBorder="1" applyAlignment="1">
      <alignment horizontal="center"/>
    </xf>
    <xf numFmtId="0" fontId="3" fillId="0" borderId="7" xfId="9" applyFont="1" applyFill="1" applyBorder="1" applyAlignment="1" applyProtection="1">
      <alignment horizontal="center" vertical="center" wrapText="1"/>
    </xf>
    <xf numFmtId="0" fontId="3" fillId="0" borderId="0" xfId="9" applyFont="1" applyFill="1" applyBorder="1" applyAlignment="1" applyProtection="1">
      <alignment horizontal="left" vertical="center" wrapText="1"/>
    </xf>
    <xf numFmtId="0" fontId="3" fillId="0" borderId="29" xfId="9" applyFont="1" applyFill="1" applyBorder="1" applyAlignment="1" applyProtection="1">
      <alignment horizontal="center" vertical="center" wrapText="1"/>
    </xf>
    <xf numFmtId="0" fontId="13" fillId="0" borderId="14" xfId="5" applyFont="1" applyBorder="1" applyAlignment="1">
      <alignment horizontal="center" vertical="center" wrapText="1"/>
    </xf>
    <xf numFmtId="0" fontId="13" fillId="0" borderId="7" xfId="5" applyFont="1" applyBorder="1" applyAlignment="1">
      <alignment horizontal="center" vertical="center" wrapText="1"/>
    </xf>
    <xf numFmtId="0" fontId="13" fillId="0" borderId="7" xfId="9" applyFont="1" applyFill="1" applyBorder="1" applyAlignment="1" applyProtection="1">
      <alignment horizontal="left" vertical="center" wrapText="1"/>
    </xf>
    <xf numFmtId="0" fontId="13" fillId="0" borderId="8" xfId="9" applyFont="1" applyFill="1" applyBorder="1" applyAlignment="1" applyProtection="1">
      <alignment horizontal="left" vertical="center" wrapText="1"/>
    </xf>
    <xf numFmtId="0" fontId="3" fillId="0" borderId="0" xfId="9" applyFont="1" applyFill="1" applyAlignment="1" applyProtection="1">
      <alignment horizontal="left" vertical="center" wrapText="1"/>
    </xf>
    <xf numFmtId="0" fontId="3" fillId="3" borderId="0" xfId="9" applyFont="1" applyFill="1" applyBorder="1" applyAlignment="1" applyProtection="1">
      <alignment horizontal="left" vertical="center" wrapText="1"/>
    </xf>
    <xf numFmtId="0" fontId="3" fillId="0" borderId="12" xfId="9" applyFont="1" applyFill="1" applyBorder="1" applyAlignment="1" applyProtection="1">
      <alignment horizontal="center" vertical="center" wrapText="1"/>
    </xf>
    <xf numFmtId="0" fontId="13" fillId="3" borderId="8" xfId="9" applyFont="1" applyFill="1" applyBorder="1" applyAlignment="1" applyProtection="1">
      <alignment horizontal="left" vertical="top" wrapText="1"/>
    </xf>
    <xf numFmtId="49" fontId="23" fillId="2" borderId="3" xfId="5" applyNumberFormat="1" applyFont="1" applyFill="1" applyBorder="1" applyAlignment="1">
      <alignment horizontal="center" vertical="center"/>
    </xf>
    <xf numFmtId="0" fontId="75" fillId="0" borderId="9" xfId="5" applyFont="1" applyBorder="1" applyAlignment="1">
      <alignment horizontal="left" vertical="center" wrapText="1"/>
    </xf>
    <xf numFmtId="0" fontId="75" fillId="0" borderId="11" xfId="5" applyFont="1" applyBorder="1" applyAlignment="1">
      <alignment horizontal="left" vertical="center" wrapText="1"/>
    </xf>
    <xf numFmtId="0" fontId="74" fillId="2" borderId="17" xfId="4" applyFont="1" applyFill="1" applyBorder="1" applyAlignment="1">
      <alignment horizontal="center" vertical="center" wrapText="1"/>
    </xf>
    <xf numFmtId="0" fontId="72" fillId="0" borderId="7" xfId="5" applyFont="1" applyBorder="1" applyAlignment="1">
      <alignment horizontal="left" vertical="center" wrapText="1"/>
    </xf>
    <xf numFmtId="0" fontId="72" fillId="0" borderId="8" xfId="5" applyFont="1" applyBorder="1" applyAlignment="1">
      <alignment horizontal="left" vertical="center" wrapText="1"/>
    </xf>
    <xf numFmtId="0" fontId="3" fillId="0" borderId="6" xfId="5" applyFont="1" applyBorder="1" applyAlignment="1">
      <alignment horizontal="left" vertical="center" wrapText="1"/>
    </xf>
    <xf numFmtId="0" fontId="3" fillId="3" borderId="28" xfId="0" applyFont="1" applyFill="1" applyBorder="1" applyAlignment="1">
      <alignment horizontal="center"/>
    </xf>
    <xf numFmtId="0" fontId="3" fillId="0" borderId="6" xfId="5" applyFont="1" applyBorder="1" applyAlignment="1">
      <alignment vertical="center" wrapText="1"/>
    </xf>
    <xf numFmtId="0" fontId="3" fillId="0" borderId="14" xfId="5" applyFont="1" applyBorder="1" applyAlignment="1">
      <alignment horizontal="center" vertical="center" wrapText="1"/>
    </xf>
    <xf numFmtId="0" fontId="58" fillId="0" borderId="8" xfId="5" applyFont="1" applyBorder="1" applyAlignment="1">
      <alignment horizontal="left" vertical="center" wrapText="1"/>
    </xf>
    <xf numFmtId="0" fontId="15" fillId="5" borderId="7" xfId="5" applyFont="1" applyFill="1" applyBorder="1" applyAlignment="1">
      <alignment horizontal="left" vertical="center" wrapText="1"/>
    </xf>
    <xf numFmtId="0" fontId="15" fillId="5" borderId="8" xfId="5" applyFont="1" applyFill="1" applyBorder="1" applyAlignment="1">
      <alignment horizontal="left" vertical="center" wrapText="1"/>
    </xf>
    <xf numFmtId="1" fontId="58" fillId="3" borderId="14" xfId="5" applyNumberFormat="1" applyFont="1" applyFill="1" applyBorder="1" applyAlignment="1">
      <alignment horizontal="center" vertical="center" wrapText="1"/>
    </xf>
    <xf numFmtId="0" fontId="57" fillId="0" borderId="6" xfId="0" applyFont="1" applyBorder="1" applyAlignment="1">
      <alignment horizontal="center"/>
    </xf>
    <xf numFmtId="0" fontId="30" fillId="18" borderId="14" xfId="0" applyFont="1" applyFill="1" applyBorder="1" applyAlignment="1">
      <alignment horizontal="justify" vertical="top" readingOrder="1"/>
    </xf>
    <xf numFmtId="9" fontId="30" fillId="18" borderId="13" xfId="2" applyFont="1" applyFill="1" applyBorder="1" applyAlignment="1">
      <alignment horizontal="left" vertical="center" wrapText="1"/>
    </xf>
    <xf numFmtId="0" fontId="30" fillId="18" borderId="13" xfId="0" applyFont="1" applyFill="1" applyBorder="1" applyAlignment="1">
      <alignment horizontal="left" vertical="top" wrapText="1"/>
    </xf>
    <xf numFmtId="10" fontId="30" fillId="18" borderId="13" xfId="8" applyNumberFormat="1" applyFont="1" applyFill="1" applyBorder="1" applyAlignment="1">
      <alignment vertical="center" wrapText="1"/>
    </xf>
    <xf numFmtId="0" fontId="30" fillId="18" borderId="13" xfId="8" applyFont="1" applyFill="1" applyBorder="1" applyAlignment="1">
      <alignment horizontal="justify" vertical="top" wrapText="1"/>
    </xf>
    <xf numFmtId="0" fontId="30" fillId="18" borderId="13" xfId="8" applyFont="1" applyFill="1" applyBorder="1" applyAlignment="1">
      <alignment horizontal="center" vertical="center" wrapText="1"/>
    </xf>
    <xf numFmtId="0" fontId="30" fillId="18" borderId="13" xfId="8" applyFont="1" applyFill="1" applyBorder="1" applyAlignment="1">
      <alignment vertical="center" wrapText="1"/>
    </xf>
    <xf numFmtId="167" fontId="30" fillId="18" borderId="13" xfId="1" applyNumberFormat="1" applyFont="1" applyFill="1" applyBorder="1" applyAlignment="1">
      <alignment horizontal="center" vertical="center" wrapText="1"/>
    </xf>
    <xf numFmtId="0" fontId="30" fillId="18" borderId="12" xfId="8" applyFont="1" applyFill="1" applyBorder="1" applyAlignment="1">
      <alignment horizontal="justify" vertical="top" wrapText="1"/>
    </xf>
    <xf numFmtId="10" fontId="30" fillId="18" borderId="13" xfId="8" applyNumberFormat="1" applyFont="1" applyFill="1" applyBorder="1" applyAlignment="1">
      <alignment horizontal="center" vertical="center" wrapText="1"/>
    </xf>
    <xf numFmtId="0" fontId="30" fillId="18" borderId="20" xfId="8" applyFont="1" applyFill="1" applyBorder="1" applyAlignment="1">
      <alignment horizontal="justify" vertical="top" wrapText="1"/>
    </xf>
    <xf numFmtId="0" fontId="30" fillId="18" borderId="20" xfId="8" applyFont="1" applyFill="1" applyBorder="1" applyAlignment="1">
      <alignment vertical="center" wrapText="1"/>
    </xf>
    <xf numFmtId="9" fontId="30" fillId="18" borderId="13" xfId="2" applyFont="1" applyFill="1" applyBorder="1" applyAlignment="1">
      <alignment horizontal="center" vertical="center" wrapText="1"/>
    </xf>
    <xf numFmtId="1" fontId="30" fillId="18" borderId="13" xfId="8" applyNumberFormat="1" applyFont="1" applyFill="1" applyBorder="1" applyAlignment="1">
      <alignment vertical="center" wrapText="1"/>
    </xf>
    <xf numFmtId="171" fontId="30" fillId="18" borderId="13" xfId="0" applyNumberFormat="1" applyFont="1" applyFill="1" applyBorder="1" applyAlignment="1">
      <alignment horizontal="center" vertical="center" wrapText="1"/>
    </xf>
    <xf numFmtId="0" fontId="30" fillId="18" borderId="13" xfId="0" applyFont="1" applyFill="1" applyBorder="1" applyAlignment="1">
      <alignment horizontal="center" vertical="center" wrapText="1"/>
    </xf>
    <xf numFmtId="0" fontId="30" fillId="18" borderId="13" xfId="9" applyFont="1" applyFill="1" applyBorder="1" applyAlignment="1" applyProtection="1">
      <alignment horizontal="center" vertical="center" wrapText="1"/>
    </xf>
    <xf numFmtId="0" fontId="0" fillId="18" borderId="0" xfId="0" applyFill="1"/>
    <xf numFmtId="43" fontId="30" fillId="0" borderId="13" xfId="1" applyFont="1" applyFill="1" applyBorder="1" applyAlignment="1">
      <alignment horizontal="center" vertical="center" wrapText="1"/>
    </xf>
    <xf numFmtId="169" fontId="30" fillId="0" borderId="13" xfId="2" applyNumberFormat="1" applyFont="1" applyFill="1" applyBorder="1" applyAlignment="1" applyProtection="1">
      <alignment horizontal="center" vertical="center" wrapText="1"/>
    </xf>
    <xf numFmtId="9" fontId="30" fillId="0" borderId="13" xfId="2" applyFont="1" applyFill="1" applyBorder="1" applyAlignment="1" applyProtection="1">
      <alignment horizontal="center" vertical="center" wrapText="1"/>
    </xf>
    <xf numFmtId="0" fontId="37" fillId="0" borderId="13" xfId="8" applyFont="1" applyBorder="1" applyAlignment="1">
      <alignment horizontal="center" vertical="top" wrapText="1"/>
    </xf>
    <xf numFmtId="0" fontId="0" fillId="0" borderId="0" xfId="0" applyAlignment="1">
      <alignment vertical="top"/>
    </xf>
    <xf numFmtId="0" fontId="37" fillId="0" borderId="13" xfId="0" applyFont="1" applyBorder="1" applyAlignment="1">
      <alignment horizontal="center" vertical="top" wrapText="1"/>
    </xf>
    <xf numFmtId="0" fontId="15" fillId="0" borderId="13" xfId="0" applyFont="1" applyBorder="1" applyAlignment="1">
      <alignment horizontal="center" vertical="top" wrapText="1" readingOrder="1"/>
    </xf>
    <xf numFmtId="0" fontId="15" fillId="0" borderId="13" xfId="8" applyFont="1" applyBorder="1" applyAlignment="1">
      <alignment horizontal="center" vertical="top" wrapText="1"/>
    </xf>
    <xf numFmtId="0" fontId="15" fillId="0" borderId="13" xfId="2" applyNumberFormat="1" applyFont="1" applyFill="1" applyBorder="1" applyAlignment="1">
      <alignment horizontal="center" vertical="top" wrapText="1"/>
    </xf>
    <xf numFmtId="10" fontId="15" fillId="0" borderId="13" xfId="8" applyNumberFormat="1" applyFont="1" applyBorder="1" applyAlignment="1">
      <alignment horizontal="center" vertical="top" wrapText="1"/>
    </xf>
    <xf numFmtId="9" fontId="15" fillId="0" borderId="13" xfId="2" applyFont="1" applyFill="1" applyBorder="1" applyAlignment="1">
      <alignment horizontal="center" vertical="top" wrapText="1"/>
    </xf>
    <xf numFmtId="170" fontId="15" fillId="0" borderId="13" xfId="8" applyNumberFormat="1" applyFont="1" applyBorder="1" applyAlignment="1">
      <alignment horizontal="center" vertical="top" wrapText="1"/>
    </xf>
    <xf numFmtId="171" fontId="15" fillId="0" borderId="13" xfId="8" applyNumberFormat="1" applyFont="1" applyBorder="1" applyAlignment="1">
      <alignment horizontal="center" vertical="top" wrapText="1"/>
    </xf>
    <xf numFmtId="0" fontId="15" fillId="0" borderId="13" xfId="0" applyFont="1" applyBorder="1" applyAlignment="1">
      <alignment horizontal="center" vertical="top" wrapText="1"/>
    </xf>
    <xf numFmtId="0" fontId="15" fillId="0" borderId="13" xfId="9" applyFont="1" applyFill="1" applyBorder="1" applyAlignment="1" applyProtection="1">
      <alignment horizontal="center" vertical="top" wrapText="1"/>
    </xf>
    <xf numFmtId="0" fontId="16" fillId="0" borderId="13" xfId="9" applyFill="1" applyBorder="1" applyAlignment="1" applyProtection="1">
      <alignment horizontal="center" vertical="top" wrapText="1"/>
    </xf>
    <xf numFmtId="167" fontId="15" fillId="0" borderId="13" xfId="1" applyNumberFormat="1" applyFont="1" applyFill="1" applyBorder="1" applyAlignment="1">
      <alignment horizontal="center" vertical="top" wrapText="1"/>
    </xf>
    <xf numFmtId="0" fontId="33" fillId="0" borderId="13" xfId="9" applyFont="1" applyFill="1" applyBorder="1" applyAlignment="1" applyProtection="1">
      <alignment horizontal="center" vertical="top" wrapText="1"/>
    </xf>
    <xf numFmtId="9" fontId="15" fillId="0" borderId="13" xfId="8" applyNumberFormat="1" applyFont="1" applyBorder="1" applyAlignment="1">
      <alignment horizontal="center" vertical="top" wrapText="1"/>
    </xf>
    <xf numFmtId="171" fontId="15" fillId="0" borderId="13" xfId="0" applyNumberFormat="1" applyFont="1" applyBorder="1" applyAlignment="1">
      <alignment horizontal="center" vertical="top" wrapText="1"/>
    </xf>
    <xf numFmtId="169" fontId="15" fillId="0" borderId="13" xfId="8" applyNumberFormat="1" applyFont="1" applyBorder="1" applyAlignment="1">
      <alignment horizontal="center" vertical="top" wrapText="1"/>
    </xf>
    <xf numFmtId="0" fontId="15" fillId="18" borderId="13" xfId="8" applyFont="1" applyFill="1" applyBorder="1" applyAlignment="1">
      <alignment horizontal="center" vertical="top" wrapText="1"/>
    </xf>
    <xf numFmtId="0" fontId="16" fillId="18" borderId="13" xfId="9" applyFill="1" applyBorder="1" applyAlignment="1" applyProtection="1">
      <alignment horizontal="center" vertical="top" wrapText="1"/>
    </xf>
    <xf numFmtId="10" fontId="15" fillId="0" borderId="13" xfId="2" applyNumberFormat="1" applyFont="1" applyFill="1" applyBorder="1" applyAlignment="1">
      <alignment horizontal="center" vertical="top" wrapText="1"/>
    </xf>
    <xf numFmtId="169" fontId="15" fillId="0" borderId="13" xfId="0" applyNumberFormat="1" applyFont="1" applyBorder="1" applyAlignment="1">
      <alignment horizontal="center" vertical="top" wrapText="1"/>
    </xf>
    <xf numFmtId="169" fontId="15" fillId="0" borderId="13" xfId="2" applyNumberFormat="1" applyFont="1" applyFill="1" applyBorder="1" applyAlignment="1">
      <alignment horizontal="center" vertical="top" wrapText="1"/>
    </xf>
    <xf numFmtId="0" fontId="51" fillId="0" borderId="0" xfId="9" applyFont="1" applyAlignment="1" applyProtection="1">
      <alignment horizontal="center" vertical="top" wrapText="1"/>
    </xf>
    <xf numFmtId="9" fontId="15" fillId="0" borderId="13" xfId="15" applyNumberFormat="1" applyFont="1" applyBorder="1" applyAlignment="1" applyProtection="1">
      <alignment horizontal="center" vertical="top" wrapText="1"/>
    </xf>
    <xf numFmtId="9" fontId="15" fillId="0" borderId="13" xfId="0" applyNumberFormat="1" applyFont="1" applyBorder="1" applyAlignment="1">
      <alignment horizontal="center" vertical="top" wrapText="1"/>
    </xf>
    <xf numFmtId="10" fontId="15" fillId="0" borderId="13" xfId="0" applyNumberFormat="1" applyFont="1" applyBorder="1" applyAlignment="1">
      <alignment horizontal="center" vertical="top" wrapText="1"/>
    </xf>
    <xf numFmtId="193" fontId="15" fillId="0" borderId="13" xfId="0" applyNumberFormat="1" applyFont="1" applyBorder="1" applyAlignment="1">
      <alignment horizontal="center" vertical="top" wrapText="1"/>
    </xf>
    <xf numFmtId="0" fontId="15" fillId="0" borderId="13" xfId="0" applyFont="1" applyBorder="1" applyAlignment="1" applyProtection="1">
      <alignment horizontal="center" vertical="top" wrapText="1"/>
      <protection locked="0"/>
    </xf>
    <xf numFmtId="0" fontId="15" fillId="3" borderId="13" xfId="8" applyFont="1" applyFill="1" applyBorder="1" applyAlignment="1">
      <alignment horizontal="center" vertical="top" wrapText="1"/>
    </xf>
    <xf numFmtId="9" fontId="15" fillId="0" borderId="13" xfId="11" applyNumberFormat="1" applyFont="1" applyFill="1" applyBorder="1" applyAlignment="1">
      <alignment horizontal="center" vertical="top" wrapText="1"/>
    </xf>
    <xf numFmtId="41" fontId="15" fillId="0" borderId="13" xfId="11" applyFont="1" applyFill="1" applyBorder="1" applyAlignment="1">
      <alignment horizontal="center" vertical="top" wrapText="1"/>
    </xf>
    <xf numFmtId="3" fontId="15" fillId="0" borderId="13" xfId="0" applyNumberFormat="1" applyFont="1" applyBorder="1" applyAlignment="1">
      <alignment horizontal="center" vertical="top" wrapText="1"/>
    </xf>
    <xf numFmtId="0" fontId="16" fillId="0" borderId="13" xfId="9" applyBorder="1" applyAlignment="1" applyProtection="1">
      <alignment horizontal="center" vertical="top" wrapText="1"/>
    </xf>
    <xf numFmtId="0" fontId="15" fillId="0" borderId="13" xfId="9" applyFont="1" applyBorder="1" applyAlignment="1" applyProtection="1">
      <alignment horizontal="center" vertical="top" wrapText="1"/>
    </xf>
    <xf numFmtId="0" fontId="15" fillId="0" borderId="20" xfId="8" applyFont="1" applyBorder="1" applyAlignment="1">
      <alignment horizontal="center" vertical="top" wrapText="1"/>
    </xf>
    <xf numFmtId="171" fontId="15" fillId="0" borderId="20" xfId="8" applyNumberFormat="1" applyFont="1" applyBorder="1" applyAlignment="1">
      <alignment horizontal="center" vertical="top" wrapText="1"/>
    </xf>
    <xf numFmtId="0" fontId="33" fillId="0" borderId="20" xfId="9" applyFont="1" applyBorder="1" applyAlignment="1" applyProtection="1">
      <alignment horizontal="center" vertical="top" wrapText="1"/>
    </xf>
    <xf numFmtId="0" fontId="33" fillId="0" borderId="13" xfId="9" applyFont="1" applyBorder="1" applyAlignment="1" applyProtection="1">
      <alignment horizontal="center" vertical="top" wrapText="1"/>
    </xf>
    <xf numFmtId="9" fontId="15" fillId="0" borderId="20" xfId="8" applyNumberFormat="1" applyFont="1" applyBorder="1" applyAlignment="1">
      <alignment horizontal="center" vertical="top" wrapText="1"/>
    </xf>
    <xf numFmtId="9" fontId="29" fillId="0" borderId="20" xfId="8" applyNumberFormat="1" applyFont="1" applyBorder="1" applyAlignment="1">
      <alignment vertical="top" wrapText="1"/>
    </xf>
    <xf numFmtId="0" fontId="33" fillId="0" borderId="20" xfId="9" applyFont="1" applyFill="1" applyBorder="1" applyAlignment="1" applyProtection="1">
      <alignment horizontal="center" vertical="top" wrapText="1"/>
    </xf>
    <xf numFmtId="0" fontId="15" fillId="25" borderId="13" xfId="0" applyFont="1" applyFill="1" applyBorder="1" applyAlignment="1">
      <alignment horizontal="center" vertical="top" wrapText="1"/>
    </xf>
    <xf numFmtId="10" fontId="15" fillId="25" borderId="13" xfId="9" applyNumberFormat="1" applyFont="1" applyFill="1" applyBorder="1" applyAlignment="1" applyProtection="1">
      <alignment horizontal="center" vertical="top" wrapText="1"/>
    </xf>
    <xf numFmtId="173" fontId="15" fillId="0" borderId="13" xfId="0" applyNumberFormat="1" applyFont="1" applyBorder="1" applyAlignment="1">
      <alignment horizontal="center" vertical="top" wrapText="1"/>
    </xf>
    <xf numFmtId="10" fontId="15" fillId="25" borderId="13" xfId="0" applyNumberFormat="1" applyFont="1" applyFill="1" applyBorder="1" applyAlignment="1">
      <alignment horizontal="center" vertical="top" wrapText="1"/>
    </xf>
    <xf numFmtId="194" fontId="15" fillId="0" borderId="13" xfId="0" applyNumberFormat="1" applyFont="1" applyBorder="1" applyAlignment="1">
      <alignment horizontal="center" vertical="top" wrapText="1"/>
    </xf>
    <xf numFmtId="174" fontId="15" fillId="0" borderId="13" xfId="0" applyNumberFormat="1" applyFont="1" applyBorder="1" applyAlignment="1">
      <alignment horizontal="center" vertical="top" wrapText="1"/>
    </xf>
    <xf numFmtId="175" fontId="15" fillId="0" borderId="13" xfId="16" applyFont="1" applyFill="1" applyBorder="1" applyAlignment="1">
      <alignment horizontal="center" vertical="top" wrapText="1"/>
    </xf>
    <xf numFmtId="175" fontId="15" fillId="0" borderId="13" xfId="0" applyNumberFormat="1" applyFont="1" applyBorder="1" applyAlignment="1">
      <alignment horizontal="center" vertical="top" wrapText="1"/>
    </xf>
    <xf numFmtId="0" fontId="15" fillId="0" borderId="13" xfId="0" quotePrefix="1" applyFont="1" applyBorder="1" applyAlignment="1">
      <alignment horizontal="center" vertical="top" wrapText="1"/>
    </xf>
    <xf numFmtId="9" fontId="15" fillId="0" borderId="13" xfId="17" applyFont="1" applyFill="1" applyBorder="1" applyAlignment="1">
      <alignment horizontal="center" vertical="top" wrapText="1"/>
    </xf>
    <xf numFmtId="171" fontId="15" fillId="0" borderId="13" xfId="16" applyNumberFormat="1" applyFont="1" applyFill="1" applyBorder="1" applyAlignment="1">
      <alignment horizontal="center" vertical="top" wrapText="1"/>
    </xf>
    <xf numFmtId="1" fontId="15" fillId="0" borderId="13" xfId="0" applyNumberFormat="1" applyFont="1" applyBorder="1" applyAlignment="1">
      <alignment horizontal="center" vertical="top" wrapText="1"/>
    </xf>
    <xf numFmtId="176" fontId="15" fillId="0" borderId="13" xfId="0" applyNumberFormat="1" applyFont="1" applyBorder="1" applyAlignment="1">
      <alignment horizontal="center" vertical="top" wrapText="1"/>
    </xf>
    <xf numFmtId="1" fontId="15" fillId="0" borderId="13" xfId="8" applyNumberFormat="1" applyFont="1" applyBorder="1" applyAlignment="1">
      <alignment horizontal="center" vertical="top" wrapText="1"/>
    </xf>
    <xf numFmtId="43" fontId="15" fillId="0" borderId="13" xfId="1" applyFont="1" applyBorder="1" applyAlignment="1">
      <alignment horizontal="center" vertical="top" wrapText="1"/>
    </xf>
    <xf numFmtId="0" fontId="15" fillId="0" borderId="13" xfId="15" applyNumberFormat="1" applyFont="1" applyBorder="1" applyAlignment="1" applyProtection="1">
      <alignment horizontal="center" vertical="top" wrapText="1"/>
    </xf>
    <xf numFmtId="176" fontId="15" fillId="0" borderId="13" xfId="25" applyNumberFormat="1" applyFont="1" applyFill="1" applyBorder="1" applyAlignment="1">
      <alignment horizontal="center" vertical="top" wrapText="1"/>
    </xf>
    <xf numFmtId="176" fontId="15" fillId="0" borderId="13" xfId="25" applyNumberFormat="1" applyFont="1" applyBorder="1" applyAlignment="1">
      <alignment horizontal="center" vertical="top" wrapText="1"/>
    </xf>
    <xf numFmtId="10" fontId="15" fillId="0" borderId="13" xfId="15" applyNumberFormat="1" applyFont="1" applyBorder="1" applyAlignment="1" applyProtection="1">
      <alignment horizontal="center" vertical="top" wrapText="1"/>
    </xf>
    <xf numFmtId="174" fontId="15" fillId="0" borderId="13" xfId="8" applyNumberFormat="1" applyFont="1" applyBorder="1" applyAlignment="1">
      <alignment horizontal="center" vertical="top" wrapText="1"/>
    </xf>
    <xf numFmtId="9" fontId="15" fillId="0" borderId="13" xfId="9" applyNumberFormat="1" applyFont="1" applyFill="1" applyBorder="1" applyAlignment="1" applyProtection="1">
      <alignment horizontal="center" vertical="top" wrapText="1"/>
    </xf>
    <xf numFmtId="0" fontId="15" fillId="0" borderId="13" xfId="17" applyNumberFormat="1" applyFont="1" applyFill="1" applyBorder="1" applyAlignment="1">
      <alignment horizontal="center" vertical="top" wrapText="1"/>
    </xf>
    <xf numFmtId="0" fontId="15" fillId="0" borderId="13" xfId="0" applyFont="1" applyBorder="1" applyAlignment="1">
      <alignment vertical="top" wrapText="1"/>
    </xf>
    <xf numFmtId="172" fontId="15" fillId="0" borderId="13" xfId="15" applyFont="1" applyBorder="1" applyAlignment="1" applyProtection="1">
      <alignment horizontal="center" vertical="top" wrapText="1"/>
    </xf>
    <xf numFmtId="1" fontId="15" fillId="0" borderId="13" xfId="2" applyNumberFormat="1" applyFont="1" applyFill="1" applyBorder="1" applyAlignment="1">
      <alignment horizontal="center" vertical="top" wrapText="1"/>
    </xf>
    <xf numFmtId="3" fontId="15" fillId="0" borderId="13" xfId="8" applyNumberFormat="1" applyFont="1" applyBorder="1" applyAlignment="1">
      <alignment horizontal="center" vertical="top" wrapText="1"/>
    </xf>
    <xf numFmtId="4" fontId="15" fillId="0" borderId="13" xfId="8" applyNumberFormat="1" applyFont="1" applyBorder="1" applyAlignment="1">
      <alignment horizontal="center" vertical="top" wrapText="1"/>
    </xf>
    <xf numFmtId="171" fontId="15" fillId="0" borderId="13" xfId="0" applyNumberFormat="1" applyFont="1" applyBorder="1" applyAlignment="1">
      <alignment horizontal="center" vertical="top"/>
    </xf>
    <xf numFmtId="169" fontId="15" fillId="0" borderId="42" xfId="0" applyNumberFormat="1" applyFont="1" applyBorder="1" applyAlignment="1">
      <alignment horizontal="center" vertical="top" wrapText="1"/>
    </xf>
    <xf numFmtId="195" fontId="15" fillId="0" borderId="13" xfId="0" applyNumberFormat="1" applyFont="1" applyBorder="1" applyAlignment="1">
      <alignment horizontal="center" vertical="top" wrapText="1"/>
    </xf>
    <xf numFmtId="196" fontId="15" fillId="0" borderId="13" xfId="0" applyNumberFormat="1" applyFont="1" applyBorder="1" applyAlignment="1">
      <alignment horizontal="center" vertical="top" wrapText="1"/>
    </xf>
    <xf numFmtId="49" fontId="15" fillId="0" borderId="13" xfId="0" applyNumberFormat="1" applyFont="1" applyBorder="1" applyAlignment="1">
      <alignment horizontal="center" vertical="top" wrapText="1"/>
    </xf>
    <xf numFmtId="6" fontId="15" fillId="0" borderId="13" xfId="0" applyNumberFormat="1" applyFont="1" applyBorder="1" applyAlignment="1">
      <alignment horizontal="center" vertical="top" wrapText="1"/>
    </xf>
    <xf numFmtId="0" fontId="15" fillId="0" borderId="13" xfId="126" applyFont="1" applyFill="1" applyBorder="1" applyAlignment="1">
      <alignment horizontal="center" vertical="top" wrapText="1"/>
    </xf>
    <xf numFmtId="8" fontId="15" fillId="0" borderId="13" xfId="0" applyNumberFormat="1" applyFont="1" applyBorder="1" applyAlignment="1">
      <alignment horizontal="center" vertical="top" wrapText="1"/>
    </xf>
    <xf numFmtId="168" fontId="15" fillId="0" borderId="13" xfId="8" applyNumberFormat="1" applyFont="1" applyBorder="1" applyAlignment="1">
      <alignment horizontal="center" vertical="top" wrapText="1"/>
    </xf>
    <xf numFmtId="2" fontId="15" fillId="0" borderId="13" xfId="8" applyNumberFormat="1" applyFont="1" applyBorder="1" applyAlignment="1">
      <alignment horizontal="center" vertical="top" wrapText="1"/>
    </xf>
    <xf numFmtId="170" fontId="15" fillId="0" borderId="13" xfId="0" applyNumberFormat="1" applyFont="1" applyBorder="1" applyAlignment="1">
      <alignment horizontal="center" vertical="top" wrapText="1"/>
    </xf>
    <xf numFmtId="0" fontId="117" fillId="0" borderId="0" xfId="0" applyFont="1"/>
    <xf numFmtId="0" fontId="55" fillId="0" borderId="13" xfId="5" applyFont="1" applyBorder="1" applyAlignment="1">
      <alignment horizontal="left" vertical="center" wrapText="1"/>
    </xf>
    <xf numFmtId="0" fontId="108" fillId="0" borderId="25" xfId="5" applyFont="1" applyBorder="1" applyAlignment="1">
      <alignment horizontal="left" vertical="center" wrapText="1"/>
    </xf>
    <xf numFmtId="0" fontId="55" fillId="3" borderId="5" xfId="5" applyFont="1" applyFill="1" applyBorder="1" applyAlignment="1">
      <alignment horizontal="left" vertical="top" wrapText="1"/>
    </xf>
    <xf numFmtId="0" fontId="55" fillId="0" borderId="13" xfId="9" applyFont="1" applyFill="1" applyBorder="1" applyAlignment="1" applyProtection="1">
      <alignment vertical="center" wrapText="1"/>
    </xf>
    <xf numFmtId="0" fontId="58" fillId="3" borderId="15" xfId="5" applyFont="1" applyFill="1" applyBorder="1" applyAlignment="1">
      <alignment vertical="center" wrapText="1"/>
    </xf>
    <xf numFmtId="0" fontId="58" fillId="3" borderId="0" xfId="3" applyFont="1" applyFill="1" applyBorder="1" applyAlignment="1" applyProtection="1">
      <alignment horizontal="right" vertical="center" wrapText="1"/>
    </xf>
    <xf numFmtId="0" fontId="58" fillId="3" borderId="20" xfId="3" applyFont="1" applyFill="1" applyBorder="1" applyAlignment="1" applyProtection="1">
      <alignment horizontal="justify" vertical="center" wrapText="1"/>
    </xf>
    <xf numFmtId="0" fontId="58" fillId="3" borderId="13" xfId="3" applyFont="1" applyFill="1" applyBorder="1" applyAlignment="1" applyProtection="1">
      <alignment horizontal="right" vertical="center" wrapText="1"/>
    </xf>
    <xf numFmtId="0" fontId="58" fillId="3" borderId="21" xfId="3" applyFont="1" applyFill="1" applyBorder="1" applyAlignment="1" applyProtection="1">
      <alignment vertical="center" wrapText="1"/>
    </xf>
    <xf numFmtId="0" fontId="58" fillId="3" borderId="13" xfId="3" applyFont="1" applyFill="1" applyBorder="1" applyAlignment="1" applyProtection="1">
      <alignment horizontal="center" vertical="center" wrapText="1"/>
    </xf>
    <xf numFmtId="0" fontId="58" fillId="3" borderId="15" xfId="3" applyFont="1" applyFill="1" applyBorder="1" applyAlignment="1" applyProtection="1">
      <alignment vertical="center" wrapText="1"/>
    </xf>
    <xf numFmtId="0" fontId="58" fillId="3" borderId="15" xfId="3" applyFont="1" applyFill="1" applyBorder="1" applyAlignment="1" applyProtection="1">
      <alignment horizontal="right" vertical="center" wrapText="1"/>
    </xf>
    <xf numFmtId="0" fontId="58" fillId="3" borderId="16" xfId="3" applyFont="1" applyFill="1" applyBorder="1" applyAlignment="1" applyProtection="1">
      <alignment vertical="center" wrapText="1"/>
    </xf>
    <xf numFmtId="0" fontId="58" fillId="3" borderId="15" xfId="3" applyFont="1" applyFill="1" applyBorder="1" applyAlignment="1" applyProtection="1">
      <alignment horizontal="center" vertical="center" wrapText="1"/>
    </xf>
    <xf numFmtId="0" fontId="58" fillId="3" borderId="22" xfId="3" applyFont="1" applyFill="1" applyBorder="1" applyAlignment="1" applyProtection="1">
      <alignment horizontal="center" vertical="center" wrapText="1"/>
    </xf>
    <xf numFmtId="0" fontId="58" fillId="3" borderId="18" xfId="3" applyFont="1" applyFill="1" applyBorder="1" applyAlignment="1" applyProtection="1">
      <alignment vertical="center" wrapText="1"/>
    </xf>
    <xf numFmtId="0" fontId="58" fillId="3" borderId="0" xfId="3" applyFont="1" applyFill="1" applyBorder="1" applyAlignment="1" applyProtection="1">
      <alignment horizontal="center" vertical="center" wrapText="1"/>
    </xf>
    <xf numFmtId="0" fontId="58" fillId="3" borderId="13" xfId="0" applyFont="1" applyFill="1" applyBorder="1"/>
    <xf numFmtId="0" fontId="58" fillId="3" borderId="0" xfId="0" applyFont="1" applyFill="1" applyAlignment="1">
      <alignment horizontal="right"/>
    </xf>
    <xf numFmtId="0" fontId="58" fillId="3" borderId="16" xfId="3" applyFont="1" applyFill="1" applyBorder="1" applyAlignment="1" applyProtection="1">
      <alignment horizontal="center" vertical="center" wrapText="1"/>
    </xf>
    <xf numFmtId="0" fontId="58" fillId="3" borderId="23" xfId="3" applyFont="1" applyFill="1" applyBorder="1" applyAlignment="1" applyProtection="1">
      <alignment horizontal="right" vertical="center" wrapText="1"/>
    </xf>
    <xf numFmtId="0" fontId="58" fillId="3" borderId="0" xfId="3" applyFont="1" applyFill="1" applyBorder="1" applyAlignment="1" applyProtection="1">
      <alignment horizontal="right" vertical="center"/>
    </xf>
    <xf numFmtId="1" fontId="58" fillId="3" borderId="13" xfId="6" applyNumberFormat="1" applyFont="1" applyFill="1" applyBorder="1" applyAlignment="1">
      <alignment horizontal="center" vertical="center" wrapText="1"/>
    </xf>
    <xf numFmtId="49" fontId="55" fillId="3" borderId="0" xfId="5" applyNumberFormat="1" applyFont="1" applyFill="1" applyAlignment="1">
      <alignment horizontal="center" vertical="center"/>
    </xf>
    <xf numFmtId="0" fontId="58" fillId="3" borderId="13" xfId="5" applyFont="1" applyFill="1" applyBorder="1" applyAlignment="1">
      <alignment horizontal="center" vertical="center"/>
    </xf>
    <xf numFmtId="166" fontId="58" fillId="3" borderId="15" xfId="6" applyNumberFormat="1" applyFont="1" applyFill="1" applyBorder="1" applyAlignment="1">
      <alignment vertical="center" wrapText="1"/>
    </xf>
    <xf numFmtId="49" fontId="55" fillId="3" borderId="15" xfId="5" applyNumberFormat="1" applyFont="1" applyFill="1" applyBorder="1" applyAlignment="1">
      <alignment horizontal="center" vertical="center"/>
    </xf>
    <xf numFmtId="0" fontId="58" fillId="3" borderId="15" xfId="3" applyFont="1" applyFill="1" applyBorder="1" applyAlignment="1" applyProtection="1">
      <alignment horizontal="right" vertical="center"/>
    </xf>
    <xf numFmtId="0" fontId="58" fillId="3" borderId="12" xfId="5" applyFont="1" applyFill="1" applyBorder="1" applyAlignment="1">
      <alignment horizontal="center" vertical="center" wrapText="1"/>
    </xf>
    <xf numFmtId="2" fontId="58" fillId="3" borderId="14" xfId="5" applyNumberFormat="1" applyFont="1" applyFill="1" applyBorder="1" applyAlignment="1">
      <alignment horizontal="center" vertical="center" wrapText="1"/>
    </xf>
    <xf numFmtId="0" fontId="58" fillId="3" borderId="7" xfId="3" applyFont="1" applyFill="1" applyBorder="1" applyAlignment="1" applyProtection="1">
      <alignment horizontal="left" vertical="center" wrapText="1"/>
    </xf>
    <xf numFmtId="0" fontId="58" fillId="3" borderId="8" xfId="3" applyFont="1" applyFill="1" applyBorder="1" applyAlignment="1" applyProtection="1">
      <alignment horizontal="left" vertical="center" wrapText="1"/>
    </xf>
    <xf numFmtId="0" fontId="30" fillId="0" borderId="0" xfId="0" applyFont="1" applyAlignment="1">
      <alignment horizontal="left"/>
    </xf>
    <xf numFmtId="0" fontId="15" fillId="0" borderId="13" xfId="6" applyNumberFormat="1" applyFont="1" applyFill="1" applyBorder="1" applyAlignment="1">
      <alignment vertical="center" wrapText="1"/>
    </xf>
    <xf numFmtId="0" fontId="15" fillId="0" borderId="0" xfId="5" applyFont="1" applyAlignment="1">
      <alignment horizontal="left" vertical="center" wrapText="1"/>
    </xf>
    <xf numFmtId="0" fontId="15" fillId="0" borderId="16" xfId="5" applyFont="1" applyBorder="1" applyAlignment="1">
      <alignment horizontal="left" vertical="center" wrapText="1"/>
    </xf>
    <xf numFmtId="0" fontId="15" fillId="0" borderId="0" xfId="5" applyFont="1" applyAlignment="1">
      <alignment horizontal="center" vertical="center" wrapText="1"/>
    </xf>
    <xf numFmtId="0" fontId="15" fillId="0" borderId="0" xfId="4" applyFont="1" applyAlignment="1">
      <alignment horizontal="center"/>
    </xf>
    <xf numFmtId="0" fontId="15" fillId="0" borderId="14" xfId="5" applyFont="1" applyBorder="1" applyAlignment="1">
      <alignment horizontal="center" vertical="center" wrapText="1"/>
    </xf>
    <xf numFmtId="0" fontId="15" fillId="0" borderId="12" xfId="5" applyFont="1" applyBorder="1" applyAlignment="1">
      <alignment horizontal="center" vertical="center" wrapText="1"/>
    </xf>
    <xf numFmtId="0" fontId="15" fillId="0" borderId="8" xfId="5" applyFont="1" applyBorder="1" applyAlignment="1">
      <alignment horizontal="center" vertical="center" wrapText="1"/>
    </xf>
    <xf numFmtId="0" fontId="15" fillId="0" borderId="16" xfId="5" applyFont="1" applyBorder="1" applyAlignment="1">
      <alignment vertical="center" wrapText="1"/>
    </xf>
    <xf numFmtId="0" fontId="15" fillId="0" borderId="7" xfId="5" applyFont="1" applyBorder="1" applyAlignment="1">
      <alignment horizontal="center" vertical="center" wrapText="1"/>
    </xf>
    <xf numFmtId="9" fontId="15" fillId="0" borderId="7" xfId="5" applyNumberFormat="1" applyFont="1" applyBorder="1" applyAlignment="1">
      <alignment horizontal="center" vertical="center" wrapText="1"/>
    </xf>
    <xf numFmtId="0" fontId="15" fillId="0" borderId="0" xfId="5" applyFont="1" applyAlignment="1">
      <alignment horizontal="center" vertical="top" wrapText="1"/>
    </xf>
    <xf numFmtId="0" fontId="15" fillId="0" borderId="15" xfId="5" applyFont="1" applyBorder="1" applyAlignment="1">
      <alignment horizontal="center" vertical="top" wrapText="1"/>
    </xf>
    <xf numFmtId="0" fontId="15" fillId="0" borderId="13" xfId="0" applyFont="1" applyBorder="1" applyAlignment="1">
      <alignment horizontal="center"/>
    </xf>
    <xf numFmtId="0" fontId="15" fillId="3" borderId="41" xfId="3" applyFont="1" applyFill="1" applyBorder="1" applyAlignment="1" applyProtection="1">
      <alignment vertical="center" wrapText="1"/>
    </xf>
    <xf numFmtId="0" fontId="15" fillId="0" borderId="18" xfId="0" applyFont="1" applyBorder="1"/>
    <xf numFmtId="0" fontId="15" fillId="0" borderId="40" xfId="0" applyFont="1" applyBorder="1"/>
    <xf numFmtId="0" fontId="15" fillId="3" borderId="35" xfId="3" applyFont="1" applyFill="1" applyBorder="1" applyAlignment="1" applyProtection="1">
      <alignment horizontal="right" vertical="center" wrapText="1"/>
    </xf>
    <xf numFmtId="0" fontId="15" fillId="0" borderId="23" xfId="0" applyFont="1" applyBorder="1"/>
    <xf numFmtId="0" fontId="27" fillId="0" borderId="0" xfId="0" applyFont="1" applyAlignment="1">
      <alignment horizontal="left" vertical="center"/>
    </xf>
    <xf numFmtId="0" fontId="15" fillId="3" borderId="36" xfId="3" applyFont="1" applyFill="1" applyBorder="1" applyAlignment="1" applyProtection="1">
      <alignment horizontal="right" vertical="center" wrapText="1"/>
    </xf>
    <xf numFmtId="0" fontId="15" fillId="3" borderId="15" xfId="0" applyFont="1" applyFill="1" applyBorder="1" applyAlignment="1">
      <alignment horizontal="right"/>
    </xf>
    <xf numFmtId="0" fontId="15" fillId="0" borderId="37" xfId="0" applyFont="1" applyBorder="1"/>
    <xf numFmtId="49" fontId="37" fillId="2" borderId="2" xfId="5" applyNumberFormat="1" applyFont="1" applyFill="1" applyBorder="1" applyAlignment="1">
      <alignment horizontal="centerContinuous" vertical="center"/>
    </xf>
    <xf numFmtId="0" fontId="38" fillId="0" borderId="2" xfId="5" applyFont="1" applyBorder="1" applyAlignment="1">
      <alignment horizontal="left" vertical="center" wrapText="1"/>
    </xf>
    <xf numFmtId="0" fontId="38" fillId="3" borderId="29" xfId="5" applyFont="1" applyFill="1" applyBorder="1" applyAlignment="1">
      <alignment horizontal="left" vertical="center" wrapText="1"/>
    </xf>
    <xf numFmtId="0" fontId="15" fillId="3" borderId="6" xfId="5" applyFont="1" applyFill="1" applyBorder="1" applyAlignment="1">
      <alignment horizontal="left" vertical="center"/>
    </xf>
    <xf numFmtId="0" fontId="38" fillId="0" borderId="14" xfId="5" applyFont="1" applyBorder="1" applyAlignment="1">
      <alignment horizontal="left" vertical="center" wrapText="1"/>
    </xf>
    <xf numFmtId="0" fontId="15" fillId="3" borderId="28" xfId="5" applyFont="1" applyFill="1" applyBorder="1" applyAlignment="1">
      <alignment vertical="center"/>
    </xf>
    <xf numFmtId="0" fontId="15" fillId="3" borderId="17" xfId="5" applyFont="1" applyFill="1" applyBorder="1" applyAlignment="1">
      <alignment vertical="center"/>
    </xf>
    <xf numFmtId="0" fontId="15" fillId="3" borderId="17" xfId="9" applyFont="1" applyFill="1" applyBorder="1" applyAlignment="1" applyProtection="1">
      <alignment horizontal="right" vertical="center" wrapText="1"/>
    </xf>
    <xf numFmtId="0" fontId="15" fillId="3" borderId="0" xfId="9" applyFont="1" applyFill="1" applyBorder="1" applyAlignment="1" applyProtection="1">
      <alignment horizontal="right" vertical="center" wrapText="1"/>
    </xf>
    <xf numFmtId="0" fontId="15" fillId="3" borderId="29" xfId="9" applyFont="1" applyFill="1" applyBorder="1" applyAlignment="1" applyProtection="1">
      <alignment horizontal="center" vertical="center" wrapText="1"/>
    </xf>
    <xf numFmtId="0" fontId="15" fillId="3" borderId="28" xfId="9" applyFont="1" applyFill="1" applyBorder="1" applyAlignment="1" applyProtection="1">
      <alignment vertical="center" wrapText="1"/>
    </xf>
    <xf numFmtId="0" fontId="15" fillId="3" borderId="29" xfId="9" applyFont="1" applyFill="1" applyBorder="1" applyAlignment="1" applyProtection="1">
      <alignment vertical="center" wrapText="1"/>
    </xf>
    <xf numFmtId="0" fontId="15" fillId="3" borderId="17" xfId="9" applyFont="1" applyFill="1" applyBorder="1" applyAlignment="1" applyProtection="1">
      <alignment horizontal="center" vertical="center" wrapText="1"/>
    </xf>
    <xf numFmtId="0" fontId="15" fillId="3" borderId="71" xfId="9" applyFont="1" applyFill="1" applyBorder="1" applyAlignment="1" applyProtection="1">
      <alignment horizontal="right" vertical="center" wrapText="1"/>
    </xf>
    <xf numFmtId="0" fontId="15" fillId="3" borderId="0" xfId="9" applyFont="1" applyFill="1" applyBorder="1" applyAlignment="1" applyProtection="1">
      <alignment horizontal="right" vertical="center"/>
    </xf>
    <xf numFmtId="49" fontId="37" fillId="3" borderId="28" xfId="5" applyNumberFormat="1" applyFont="1" applyFill="1" applyBorder="1" applyAlignment="1">
      <alignment horizontal="center" vertical="center"/>
    </xf>
    <xf numFmtId="9" fontId="15" fillId="3" borderId="17" xfId="17" applyFont="1" applyFill="1" applyBorder="1" applyAlignment="1">
      <alignment horizontal="left" vertical="center" wrapText="1"/>
    </xf>
    <xf numFmtId="9" fontId="15" fillId="3" borderId="0" xfId="17" applyFont="1" applyFill="1" applyBorder="1" applyAlignment="1">
      <alignment horizontal="left" vertical="center" wrapText="1"/>
    </xf>
    <xf numFmtId="9" fontId="15" fillId="3" borderId="17" xfId="17" applyFont="1" applyFill="1" applyBorder="1" applyAlignment="1">
      <alignment horizontal="right" vertical="center" wrapText="1"/>
    </xf>
    <xf numFmtId="0" fontId="15" fillId="0" borderId="17" xfId="0" applyFont="1" applyBorder="1"/>
    <xf numFmtId="0" fontId="15" fillId="3" borderId="0" xfId="9" applyFont="1" applyFill="1" applyBorder="1" applyAlignment="1" applyProtection="1">
      <alignment horizontal="left" vertical="center" wrapText="1"/>
    </xf>
    <xf numFmtId="0" fontId="15" fillId="3" borderId="29" xfId="0" applyFont="1" applyFill="1" applyBorder="1"/>
    <xf numFmtId="0" fontId="41" fillId="0" borderId="6" xfId="5" applyFont="1" applyBorder="1" applyAlignment="1">
      <alignment horizontal="left" vertical="center"/>
    </xf>
    <xf numFmtId="0" fontId="41" fillId="0" borderId="66" xfId="4" applyFont="1" applyBorder="1" applyAlignment="1">
      <alignment horizontal="left"/>
    </xf>
    <xf numFmtId="0" fontId="72" fillId="0" borderId="7" xfId="5" applyFont="1" applyBorder="1" applyAlignment="1">
      <alignment horizontal="left" vertical="center"/>
    </xf>
    <xf numFmtId="0" fontId="72" fillId="0" borderId="12" xfId="5" applyFont="1" applyBorder="1" applyAlignment="1">
      <alignment horizontal="left" vertical="center"/>
    </xf>
    <xf numFmtId="0" fontId="72" fillId="0" borderId="7" xfId="5" applyFont="1" applyBorder="1" applyAlignment="1">
      <alignment vertical="center" wrapText="1"/>
    </xf>
    <xf numFmtId="0" fontId="72" fillId="0" borderId="8" xfId="5" applyFont="1" applyBorder="1" applyAlignment="1">
      <alignment vertical="center" wrapText="1"/>
    </xf>
    <xf numFmtId="0" fontId="72" fillId="0" borderId="7" xfId="0" applyFont="1" applyBorder="1"/>
    <xf numFmtId="0" fontId="72" fillId="0" borderId="8" xfId="0" applyFont="1" applyBorder="1"/>
    <xf numFmtId="0" fontId="72" fillId="0" borderId="0" xfId="0" applyFont="1" applyAlignment="1">
      <alignment horizontal="center"/>
    </xf>
    <xf numFmtId="0" fontId="72" fillId="0" borderId="15" xfId="0" applyFont="1" applyBorder="1"/>
    <xf numFmtId="0" fontId="72" fillId="0" borderId="13" xfId="9" applyFont="1" applyFill="1" applyBorder="1" applyAlignment="1" applyProtection="1">
      <alignment horizontal="left" vertical="center" wrapText="1"/>
    </xf>
    <xf numFmtId="0" fontId="72" fillId="0" borderId="0" xfId="9" applyFont="1" applyFill="1" applyBorder="1" applyAlignment="1" applyProtection="1">
      <alignment horizontal="center" vertical="center" wrapText="1"/>
    </xf>
    <xf numFmtId="0" fontId="72" fillId="0" borderId="18" xfId="5" applyFont="1" applyBorder="1" applyAlignment="1">
      <alignment vertical="center"/>
    </xf>
    <xf numFmtId="0" fontId="72" fillId="0" borderId="18" xfId="5" applyFont="1" applyBorder="1" applyAlignment="1">
      <alignment vertical="center" wrapText="1"/>
    </xf>
    <xf numFmtId="0" fontId="72" fillId="0" borderId="19" xfId="5" applyFont="1" applyBorder="1" applyAlignment="1">
      <alignment vertical="center" wrapText="1"/>
    </xf>
    <xf numFmtId="0" fontId="72" fillId="0" borderId="0" xfId="5" applyFont="1" applyAlignment="1">
      <alignment vertical="center"/>
    </xf>
    <xf numFmtId="0" fontId="72" fillId="0" borderId="15" xfId="5" applyFont="1" applyBorder="1" applyAlignment="1">
      <alignment vertical="center" wrapText="1"/>
    </xf>
    <xf numFmtId="0" fontId="72" fillId="0" borderId="0" xfId="5" applyFont="1" applyAlignment="1">
      <alignment vertical="center" wrapText="1"/>
    </xf>
    <xf numFmtId="0" fontId="72" fillId="0" borderId="0" xfId="9" applyFont="1" applyFill="1" applyBorder="1" applyAlignment="1" applyProtection="1">
      <alignment horizontal="right" vertical="center" wrapText="1"/>
    </xf>
    <xf numFmtId="0" fontId="72" fillId="0" borderId="20" xfId="9" applyFont="1" applyFill="1" applyBorder="1" applyAlignment="1" applyProtection="1">
      <alignment horizontal="justify" vertical="center" wrapText="1"/>
    </xf>
    <xf numFmtId="0" fontId="72" fillId="0" borderId="13" xfId="9" applyFont="1" applyFill="1" applyBorder="1" applyAlignment="1" applyProtection="1">
      <alignment horizontal="right" vertical="center" wrapText="1"/>
    </xf>
    <xf numFmtId="0" fontId="72" fillId="0" borderId="21" xfId="9" applyFont="1" applyFill="1" applyBorder="1" applyAlignment="1" applyProtection="1">
      <alignment vertical="center" wrapText="1"/>
    </xf>
    <xf numFmtId="0" fontId="72" fillId="0" borderId="13" xfId="9" applyFont="1" applyFill="1" applyBorder="1" applyAlignment="1" applyProtection="1">
      <alignment horizontal="center" vertical="center" wrapText="1"/>
    </xf>
    <xf numFmtId="0" fontId="72" fillId="0" borderId="13" xfId="9" applyFont="1" applyFill="1" applyBorder="1" applyAlignment="1" applyProtection="1">
      <alignment vertical="center" wrapText="1"/>
    </xf>
    <xf numFmtId="0" fontId="72" fillId="0" borderId="15" xfId="9" applyFont="1" applyFill="1" applyBorder="1" applyAlignment="1" applyProtection="1">
      <alignment vertical="center" wrapText="1"/>
    </xf>
    <xf numFmtId="0" fontId="72" fillId="0" borderId="15" xfId="9" applyFont="1" applyFill="1" applyBorder="1" applyAlignment="1" applyProtection="1">
      <alignment horizontal="right" vertical="center" wrapText="1"/>
    </xf>
    <xf numFmtId="0" fontId="72" fillId="0" borderId="16" xfId="9" applyFont="1" applyFill="1" applyBorder="1" applyAlignment="1" applyProtection="1">
      <alignment vertical="center" wrapText="1"/>
    </xf>
    <xf numFmtId="0" fontId="72" fillId="0" borderId="22" xfId="4" applyFont="1" applyBorder="1" applyAlignment="1">
      <alignment horizontal="center"/>
    </xf>
    <xf numFmtId="0" fontId="72" fillId="0" borderId="15" xfId="9" applyFont="1" applyFill="1" applyBorder="1" applyAlignment="1" applyProtection="1">
      <alignment horizontal="center" vertical="center" wrapText="1"/>
    </xf>
    <xf numFmtId="0" fontId="72" fillId="0" borderId="22" xfId="9" applyFont="1" applyFill="1" applyBorder="1" applyAlignment="1" applyProtection="1">
      <alignment horizontal="center" vertical="center" wrapText="1"/>
    </xf>
    <xf numFmtId="0" fontId="72" fillId="0" borderId="18" xfId="9" applyFont="1" applyFill="1" applyBorder="1" applyAlignment="1" applyProtection="1">
      <alignment vertical="center" wrapText="1"/>
    </xf>
    <xf numFmtId="0" fontId="72" fillId="0" borderId="13" xfId="0" applyFont="1" applyBorder="1"/>
    <xf numFmtId="0" fontId="72" fillId="0" borderId="0" xfId="0" applyFont="1" applyAlignment="1">
      <alignment horizontal="right"/>
    </xf>
    <xf numFmtId="0" fontId="72" fillId="0" borderId="16" xfId="9" applyFont="1" applyFill="1" applyBorder="1" applyAlignment="1" applyProtection="1">
      <alignment horizontal="center" vertical="center" wrapText="1"/>
    </xf>
    <xf numFmtId="0" fontId="72" fillId="0" borderId="23" xfId="9" applyFont="1" applyFill="1" applyBorder="1" applyAlignment="1" applyProtection="1">
      <alignment horizontal="right" vertical="center" wrapText="1"/>
    </xf>
    <xf numFmtId="0" fontId="77" fillId="0" borderId="13" xfId="9" applyFont="1" applyFill="1" applyBorder="1" applyAlignment="1" applyProtection="1">
      <alignment vertical="center" wrapText="1"/>
    </xf>
    <xf numFmtId="0" fontId="72" fillId="0" borderId="0" xfId="9" applyFont="1" applyFill="1" applyBorder="1" applyAlignment="1" applyProtection="1">
      <alignment horizontal="right" vertical="center"/>
    </xf>
    <xf numFmtId="0" fontId="72" fillId="0" borderId="14" xfId="9" applyFont="1" applyFill="1" applyBorder="1" applyAlignment="1" applyProtection="1">
      <alignment horizontal="center" vertical="center" wrapText="1"/>
    </xf>
    <xf numFmtId="0" fontId="72" fillId="0" borderId="7" xfId="9" applyFont="1" applyFill="1" applyBorder="1" applyAlignment="1" applyProtection="1">
      <alignment horizontal="center" vertical="center" wrapText="1"/>
    </xf>
    <xf numFmtId="0" fontId="72" fillId="0" borderId="12" xfId="9" applyFont="1" applyFill="1" applyBorder="1" applyAlignment="1" applyProtection="1">
      <alignment horizontal="center" vertical="center" wrapText="1"/>
    </xf>
    <xf numFmtId="49" fontId="74" fillId="0" borderId="18" xfId="5" applyNumberFormat="1" applyFont="1" applyBorder="1" applyAlignment="1">
      <alignment horizontal="center" vertical="center"/>
    </xf>
    <xf numFmtId="0" fontId="72" fillId="0" borderId="13" xfId="6" applyNumberFormat="1" applyFont="1" applyFill="1" applyBorder="1" applyAlignment="1">
      <alignment horizontal="center" vertical="center" wrapText="1"/>
    </xf>
    <xf numFmtId="49" fontId="74" fillId="0" borderId="0" xfId="5" applyNumberFormat="1" applyFont="1" applyAlignment="1">
      <alignment horizontal="center" vertical="center"/>
    </xf>
    <xf numFmtId="166" fontId="72" fillId="0" borderId="15" xfId="6" applyNumberFormat="1" applyFont="1" applyFill="1" applyBorder="1" applyAlignment="1">
      <alignment vertical="center" wrapText="1"/>
    </xf>
    <xf numFmtId="49" fontId="74" fillId="0" borderId="15" xfId="5" applyNumberFormat="1" applyFont="1" applyBorder="1" applyAlignment="1">
      <alignment horizontal="center" vertical="center"/>
    </xf>
    <xf numFmtId="0" fontId="72" fillId="0" borderId="15" xfId="9" applyFont="1" applyFill="1" applyBorder="1" applyAlignment="1" applyProtection="1">
      <alignment horizontal="right" vertical="center"/>
    </xf>
    <xf numFmtId="0" fontId="72" fillId="0" borderId="0" xfId="5" applyFont="1" applyAlignment="1">
      <alignment horizontal="left" vertical="center" wrapText="1"/>
    </xf>
    <xf numFmtId="0" fontId="72" fillId="0" borderId="16" xfId="5" applyFont="1" applyBorder="1" applyAlignment="1">
      <alignment horizontal="left" vertical="center" wrapText="1"/>
    </xf>
    <xf numFmtId="0" fontId="72" fillId="0" borderId="0" xfId="5" applyFont="1" applyAlignment="1">
      <alignment horizontal="right" vertical="center" wrapText="1"/>
    </xf>
    <xf numFmtId="0" fontId="3" fillId="0" borderId="15" xfId="5" applyFont="1" applyBorder="1" applyAlignment="1">
      <alignment horizontal="center" vertical="center" wrapText="1"/>
    </xf>
    <xf numFmtId="9" fontId="72" fillId="0" borderId="14" xfId="5" applyNumberFormat="1" applyFont="1" applyBorder="1" applyAlignment="1">
      <alignment horizontal="center" vertical="center" wrapText="1"/>
    </xf>
    <xf numFmtId="9" fontId="72" fillId="0" borderId="12" xfId="5" applyNumberFormat="1" applyFont="1" applyBorder="1" applyAlignment="1">
      <alignment horizontal="center" vertical="center" wrapText="1"/>
    </xf>
    <xf numFmtId="9" fontId="72" fillId="0" borderId="7" xfId="5" applyNumberFormat="1" applyFont="1" applyBorder="1" applyAlignment="1">
      <alignment horizontal="center" vertical="center" wrapText="1"/>
    </xf>
    <xf numFmtId="0" fontId="72" fillId="0" borderId="7" xfId="5" applyFont="1" applyBorder="1" applyAlignment="1">
      <alignment horizontal="center" vertical="center" wrapText="1"/>
    </xf>
    <xf numFmtId="0" fontId="72" fillId="0" borderId="0" xfId="5" applyFont="1" applyAlignment="1">
      <alignment horizontal="center" vertical="top" wrapText="1"/>
    </xf>
    <xf numFmtId="0" fontId="72" fillId="0" borderId="15" xfId="5" applyFont="1" applyBorder="1" applyAlignment="1">
      <alignment horizontal="center" vertical="top" wrapText="1"/>
    </xf>
    <xf numFmtId="0" fontId="72" fillId="0" borderId="13" xfId="0" applyFont="1" applyBorder="1" applyAlignment="1">
      <alignment horizontal="center"/>
    </xf>
    <xf numFmtId="0" fontId="72" fillId="0" borderId="8" xfId="9" applyFont="1" applyFill="1" applyBorder="1" applyAlignment="1" applyProtection="1">
      <alignment horizontal="left" vertical="center" wrapText="1"/>
    </xf>
    <xf numFmtId="0" fontId="74" fillId="2" borderId="32" xfId="5" applyFont="1" applyFill="1" applyBorder="1" applyAlignment="1">
      <alignment horizontal="centerContinuous" vertical="center" wrapText="1"/>
    </xf>
    <xf numFmtId="0" fontId="20" fillId="0" borderId="111" xfId="5" applyFont="1" applyBorder="1" applyAlignment="1">
      <alignment horizontal="left" vertical="center" wrapText="1"/>
    </xf>
    <xf numFmtId="0" fontId="20" fillId="0" borderId="25" xfId="5" applyFont="1" applyBorder="1" applyAlignment="1">
      <alignment horizontal="left" vertical="center" wrapText="1"/>
    </xf>
    <xf numFmtId="0" fontId="20" fillId="0" borderId="55" xfId="5" applyFont="1" applyBorder="1" applyAlignment="1">
      <alignment horizontal="left" vertical="center" wrapText="1"/>
    </xf>
    <xf numFmtId="0" fontId="75" fillId="2" borderId="25" xfId="5" applyFont="1" applyFill="1" applyBorder="1" applyAlignment="1">
      <alignment horizontal="left" vertical="center" wrapText="1"/>
    </xf>
    <xf numFmtId="0" fontId="74" fillId="3" borderId="25" xfId="9" applyFont="1" applyFill="1" applyBorder="1" applyAlignment="1" applyProtection="1">
      <alignment vertical="center" wrapText="1"/>
    </xf>
    <xf numFmtId="0" fontId="74" fillId="3" borderId="68" xfId="9" applyFont="1" applyFill="1" applyBorder="1" applyAlignment="1" applyProtection="1">
      <alignment horizontal="left" vertical="center" wrapText="1"/>
    </xf>
    <xf numFmtId="0" fontId="12" fillId="3" borderId="2" xfId="5" applyFont="1" applyFill="1" applyBorder="1" applyAlignment="1">
      <alignment vertical="center"/>
    </xf>
    <xf numFmtId="0" fontId="13" fillId="3" borderId="3" xfId="5" applyFont="1" applyFill="1" applyBorder="1" applyAlignment="1">
      <alignment vertical="center" wrapText="1"/>
    </xf>
    <xf numFmtId="0" fontId="13" fillId="3" borderId="4" xfId="5" applyFont="1" applyFill="1" applyBorder="1" applyAlignment="1">
      <alignment vertical="center" wrapText="1"/>
    </xf>
    <xf numFmtId="0" fontId="13" fillId="3" borderId="66" xfId="9" applyFont="1" applyFill="1" applyBorder="1" applyAlignment="1" applyProtection="1">
      <alignment horizontal="center" vertical="center" wrapText="1"/>
    </xf>
    <xf numFmtId="0" fontId="13" fillId="3" borderId="65" xfId="9" applyFont="1" applyFill="1" applyBorder="1" applyAlignment="1" applyProtection="1">
      <alignment horizontal="center" vertical="center" wrapText="1"/>
    </xf>
    <xf numFmtId="0" fontId="6" fillId="0" borderId="107" xfId="0" applyFont="1" applyBorder="1"/>
    <xf numFmtId="0" fontId="13" fillId="3" borderId="22" xfId="5" applyFont="1" applyFill="1" applyBorder="1" applyAlignment="1">
      <alignment horizontal="left" vertical="center" wrapText="1"/>
    </xf>
    <xf numFmtId="0" fontId="13" fillId="3" borderId="2" xfId="5" applyFont="1" applyFill="1" applyBorder="1" applyAlignment="1">
      <alignment horizontal="left" vertical="center" wrapText="1"/>
    </xf>
    <xf numFmtId="0" fontId="13" fillId="3" borderId="3" xfId="5" applyFont="1" applyFill="1" applyBorder="1" applyAlignment="1">
      <alignment horizontal="left" vertical="center" wrapText="1"/>
    </xf>
    <xf numFmtId="0" fontId="13" fillId="3" borderId="4" xfId="5" applyFont="1" applyFill="1" applyBorder="1" applyAlignment="1">
      <alignment horizontal="left" vertical="center" wrapText="1"/>
    </xf>
    <xf numFmtId="0" fontId="13" fillId="3" borderId="66" xfId="5" applyFont="1" applyFill="1" applyBorder="1" applyAlignment="1">
      <alignment horizontal="right" vertical="center" wrapText="1"/>
    </xf>
    <xf numFmtId="9" fontId="13" fillId="3" borderId="26" xfId="5" applyNumberFormat="1" applyFont="1" applyFill="1" applyBorder="1" applyAlignment="1">
      <alignment horizontal="center" vertical="center" wrapText="1"/>
    </xf>
    <xf numFmtId="0" fontId="13" fillId="3" borderId="26" xfId="5" applyFont="1" applyFill="1" applyBorder="1" applyAlignment="1">
      <alignment horizontal="center" vertical="center" wrapText="1"/>
    </xf>
    <xf numFmtId="0" fontId="12" fillId="3" borderId="0" xfId="9" applyFont="1" applyFill="1" applyBorder="1" applyAlignment="1" applyProtection="1">
      <alignment vertical="center" wrapText="1"/>
    </xf>
    <xf numFmtId="0" fontId="13" fillId="0" borderId="11" xfId="5" applyFont="1" applyBorder="1" applyAlignment="1">
      <alignment horizontal="left" vertical="center" wrapText="1"/>
    </xf>
    <xf numFmtId="0" fontId="16" fillId="3" borderId="0" xfId="9" applyFill="1" applyBorder="1" applyAlignment="1" applyProtection="1">
      <alignment vertical="center" wrapText="1"/>
    </xf>
    <xf numFmtId="0" fontId="11" fillId="2" borderId="55" xfId="5" applyFont="1" applyFill="1" applyBorder="1" applyAlignment="1">
      <alignment horizontal="centerContinuous" vertical="center" wrapText="1"/>
    </xf>
    <xf numFmtId="0" fontId="10" fillId="0" borderId="55" xfId="4" applyFont="1" applyBorder="1" applyAlignment="1">
      <alignment horizontal="left"/>
    </xf>
    <xf numFmtId="166" fontId="13" fillId="3" borderId="0" xfId="6" applyNumberFormat="1" applyFont="1" applyFill="1" applyBorder="1" applyAlignment="1">
      <alignment vertical="center" wrapText="1"/>
    </xf>
    <xf numFmtId="0" fontId="58" fillId="0" borderId="14" xfId="5" applyFont="1" applyBorder="1" applyAlignment="1">
      <alignment horizontal="center" vertical="center" wrapText="1"/>
    </xf>
    <xf numFmtId="0" fontId="58" fillId="0" borderId="0" xfId="22" applyNumberFormat="1" applyFont="1" applyFill="1"/>
    <xf numFmtId="9" fontId="3" fillId="0" borderId="26" xfId="5" applyNumberFormat="1" applyFont="1" applyBorder="1" applyAlignment="1">
      <alignment horizontal="center" vertical="center" wrapText="1"/>
    </xf>
    <xf numFmtId="0" fontId="3" fillId="0" borderId="26" xfId="5" applyFont="1" applyBorder="1" applyAlignment="1">
      <alignment horizontal="center" vertical="center" wrapText="1"/>
    </xf>
    <xf numFmtId="0" fontId="3" fillId="0" borderId="27" xfId="5" applyFont="1" applyBorder="1" applyAlignment="1">
      <alignment horizontal="center" vertical="center" wrapText="1"/>
    </xf>
    <xf numFmtId="0" fontId="72" fillId="0" borderId="12" xfId="5" applyFont="1" applyBorder="1" applyAlignment="1">
      <alignment horizontal="center" vertical="center" wrapText="1"/>
    </xf>
    <xf numFmtId="0" fontId="58" fillId="0" borderId="0" xfId="0" applyFont="1" applyAlignment="1">
      <alignment vertical="center"/>
    </xf>
    <xf numFmtId="0" fontId="58" fillId="0" borderId="18" xfId="5" applyFont="1" applyBorder="1" applyAlignment="1">
      <alignment vertical="center"/>
    </xf>
    <xf numFmtId="0" fontId="58" fillId="0" borderId="19" xfId="5" applyFont="1" applyBorder="1" applyAlignment="1">
      <alignment vertical="center" wrapText="1"/>
    </xf>
    <xf numFmtId="0" fontId="58" fillId="0" borderId="0" xfId="5" applyFont="1" applyAlignment="1">
      <alignment vertical="center"/>
    </xf>
    <xf numFmtId="0" fontId="58" fillId="0" borderId="16" xfId="5" applyFont="1" applyBorder="1" applyAlignment="1">
      <alignment vertical="center" wrapText="1"/>
    </xf>
    <xf numFmtId="0" fontId="58" fillId="0" borderId="0" xfId="9" applyFont="1" applyFill="1" applyBorder="1" applyAlignment="1" applyProtection="1">
      <alignment horizontal="right" vertical="center" wrapText="1"/>
    </xf>
    <xf numFmtId="0" fontId="58" fillId="0" borderId="13" xfId="9" applyFont="1" applyFill="1" applyBorder="1" applyAlignment="1" applyProtection="1">
      <alignment horizontal="right" vertical="center" wrapText="1"/>
    </xf>
    <xf numFmtId="0" fontId="58" fillId="0" borderId="21" xfId="9" applyFont="1" applyFill="1" applyBorder="1" applyAlignment="1" applyProtection="1">
      <alignment vertical="center" wrapText="1"/>
    </xf>
    <xf numFmtId="0" fontId="58" fillId="0" borderId="15" xfId="9" applyFont="1" applyFill="1" applyBorder="1" applyAlignment="1" applyProtection="1">
      <alignment horizontal="right" vertical="center" wrapText="1"/>
    </xf>
    <xf numFmtId="0" fontId="58" fillId="0" borderId="16" xfId="9" applyFont="1" applyFill="1" applyBorder="1" applyAlignment="1" applyProtection="1">
      <alignment vertical="center" wrapText="1"/>
    </xf>
    <xf numFmtId="0" fontId="58" fillId="0" borderId="0" xfId="9" applyFont="1" applyFill="1" applyBorder="1" applyAlignment="1" applyProtection="1">
      <alignment horizontal="right" wrapText="1"/>
    </xf>
    <xf numFmtId="0" fontId="58" fillId="0" borderId="22" xfId="9" applyFont="1" applyFill="1" applyBorder="1" applyAlignment="1" applyProtection="1">
      <alignment horizontal="center" vertical="center" wrapText="1"/>
    </xf>
    <xf numFmtId="0" fontId="58" fillId="0" borderId="0" xfId="9" applyFont="1" applyFill="1" applyBorder="1" applyAlignment="1" applyProtection="1">
      <alignment horizontal="center" vertical="center" wrapText="1"/>
    </xf>
    <xf numFmtId="0" fontId="58" fillId="0" borderId="16" xfId="9" applyFont="1" applyFill="1" applyBorder="1" applyAlignment="1" applyProtection="1">
      <alignment horizontal="center" vertical="center" wrapText="1"/>
    </xf>
    <xf numFmtId="0" fontId="58" fillId="0" borderId="23" xfId="9" applyFont="1" applyFill="1" applyBorder="1" applyAlignment="1" applyProtection="1">
      <alignment horizontal="right" vertical="center" wrapText="1"/>
    </xf>
    <xf numFmtId="0" fontId="58" fillId="0" borderId="0" xfId="9" applyFont="1" applyFill="1" applyBorder="1" applyAlignment="1" applyProtection="1">
      <alignment horizontal="right" vertical="center"/>
    </xf>
    <xf numFmtId="0" fontId="58" fillId="0" borderId="12" xfId="9" applyFont="1" applyFill="1" applyBorder="1" applyAlignment="1" applyProtection="1">
      <alignment horizontal="center" vertical="center" wrapText="1"/>
    </xf>
    <xf numFmtId="0" fontId="58" fillId="0" borderId="0" xfId="5" applyFont="1" applyAlignment="1">
      <alignment horizontal="left" vertical="center" wrapText="1"/>
    </xf>
    <xf numFmtId="0" fontId="58" fillId="0" borderId="16" xfId="5" applyFont="1" applyBorder="1" applyAlignment="1">
      <alignment horizontal="left" vertical="center" wrapText="1"/>
    </xf>
    <xf numFmtId="0" fontId="58" fillId="0" borderId="0" xfId="5" applyFont="1" applyAlignment="1">
      <alignment horizontal="right" vertical="center" wrapText="1"/>
    </xf>
    <xf numFmtId="0" fontId="58" fillId="0" borderId="0" xfId="5" applyFont="1" applyAlignment="1">
      <alignment horizontal="center" vertical="center" wrapText="1"/>
    </xf>
    <xf numFmtId="1" fontId="58" fillId="0" borderId="14" xfId="5" applyNumberFormat="1" applyFont="1" applyBorder="1" applyAlignment="1">
      <alignment horizontal="center" vertical="center" wrapText="1"/>
    </xf>
    <xf numFmtId="1" fontId="58" fillId="0" borderId="12" xfId="5" applyNumberFormat="1" applyFont="1" applyBorder="1" applyAlignment="1">
      <alignment horizontal="center" vertical="center" wrapText="1"/>
    </xf>
    <xf numFmtId="1" fontId="58" fillId="0" borderId="8" xfId="5" applyNumberFormat="1" applyFont="1" applyBorder="1" applyAlignment="1">
      <alignment horizontal="center" vertical="center" wrapText="1"/>
    </xf>
    <xf numFmtId="1" fontId="58" fillId="0" borderId="7" xfId="5" applyNumberFormat="1" applyFont="1" applyBorder="1" applyAlignment="1">
      <alignment horizontal="center" vertical="center" wrapText="1"/>
    </xf>
    <xf numFmtId="0" fontId="58" fillId="0" borderId="7" xfId="5" applyFont="1" applyBorder="1" applyAlignment="1">
      <alignment horizontal="center" vertical="center" wrapText="1"/>
    </xf>
    <xf numFmtId="9" fontId="58" fillId="0" borderId="7" xfId="5" applyNumberFormat="1" applyFont="1" applyBorder="1" applyAlignment="1">
      <alignment horizontal="center" vertical="center" wrapText="1"/>
    </xf>
    <xf numFmtId="0" fontId="58" fillId="0" borderId="8" xfId="5" applyFont="1" applyBorder="1" applyAlignment="1">
      <alignment horizontal="center" vertical="center" wrapText="1"/>
    </xf>
    <xf numFmtId="0" fontId="58" fillId="0" borderId="0" xfId="5" applyFont="1" applyAlignment="1">
      <alignment horizontal="center" vertical="top" wrapText="1"/>
    </xf>
    <xf numFmtId="0" fontId="58" fillId="0" borderId="15" xfId="5" applyFont="1" applyBorder="1" applyAlignment="1">
      <alignment horizontal="center" vertical="top" wrapText="1"/>
    </xf>
    <xf numFmtId="0" fontId="30" fillId="0" borderId="13" xfId="9" applyFont="1" applyFill="1" applyBorder="1" applyAlignment="1" applyProtection="1">
      <alignment horizontal="center" vertical="center"/>
    </xf>
    <xf numFmtId="0" fontId="15" fillId="0" borderId="0" xfId="3" applyFont="1" applyFill="1" applyBorder="1" applyAlignment="1" applyProtection="1">
      <alignment vertical="center" wrapText="1"/>
    </xf>
    <xf numFmtId="0" fontId="40" fillId="3" borderId="13" xfId="9" applyFont="1" applyFill="1" applyBorder="1" applyAlignment="1" applyProtection="1">
      <alignment horizontal="center" vertical="center" wrapText="1"/>
    </xf>
    <xf numFmtId="0" fontId="58" fillId="3" borderId="0" xfId="3" applyFont="1" applyFill="1" applyBorder="1" applyAlignment="1" applyProtection="1">
      <alignment horizontal="left" vertical="center" wrapText="1"/>
    </xf>
    <xf numFmtId="0" fontId="58" fillId="3" borderId="13" xfId="3" applyFont="1" applyFill="1" applyBorder="1" applyAlignment="1" applyProtection="1">
      <alignment vertical="center" wrapText="1"/>
    </xf>
    <xf numFmtId="0" fontId="3" fillId="3" borderId="0" xfId="3" applyFont="1" applyFill="1" applyBorder="1" applyAlignment="1" applyProtection="1">
      <alignment horizontal="left" vertical="center" wrapText="1"/>
    </xf>
    <xf numFmtId="0" fontId="15" fillId="0" borderId="7" xfId="5" applyFont="1" applyBorder="1" applyAlignment="1">
      <alignment vertical="center" wrapText="1"/>
    </xf>
    <xf numFmtId="167" fontId="15" fillId="0" borderId="13" xfId="1" applyNumberFormat="1" applyFont="1" applyBorder="1" applyAlignment="1">
      <alignment horizontal="center" vertical="top" wrapText="1"/>
    </xf>
    <xf numFmtId="10" fontId="15" fillId="0" borderId="42" xfId="8" applyNumberFormat="1" applyFont="1" applyBorder="1" applyAlignment="1">
      <alignment horizontal="center" vertical="top" wrapText="1"/>
    </xf>
    <xf numFmtId="0" fontId="3" fillId="3" borderId="0" xfId="3" applyFont="1" applyFill="1" applyBorder="1" applyAlignment="1" applyProtection="1">
      <alignment horizontal="right" vertical="center" wrapText="1"/>
    </xf>
    <xf numFmtId="0" fontId="3" fillId="3" borderId="0" xfId="3" applyFont="1" applyFill="1" applyBorder="1" applyAlignment="1" applyProtection="1">
      <alignment horizontal="right" vertical="center"/>
    </xf>
    <xf numFmtId="0" fontId="9" fillId="3" borderId="55" xfId="5" applyFont="1" applyFill="1" applyBorder="1" applyAlignment="1">
      <alignment horizontal="left" vertical="center"/>
    </xf>
    <xf numFmtId="0" fontId="5" fillId="2" borderId="24" xfId="5" applyFont="1" applyFill="1" applyBorder="1" applyAlignment="1">
      <alignment horizontal="centerContinuous" vertical="center" wrapText="1"/>
    </xf>
    <xf numFmtId="0" fontId="15" fillId="0" borderId="7" xfId="5" applyFont="1" applyBorder="1" applyAlignment="1">
      <alignment vertical="center"/>
    </xf>
    <xf numFmtId="0" fontId="15" fillId="0" borderId="14" xfId="5" applyFont="1" applyBorder="1" applyAlignment="1">
      <alignment vertical="center" wrapText="1"/>
    </xf>
    <xf numFmtId="0" fontId="15" fillId="3" borderId="6" xfId="0" applyFont="1" applyFill="1" applyBorder="1"/>
    <xf numFmtId="10" fontId="15" fillId="3" borderId="14" xfId="17" applyNumberFormat="1" applyFont="1" applyFill="1" applyBorder="1" applyAlignment="1">
      <alignment horizontal="center" vertical="center" wrapText="1"/>
    </xf>
    <xf numFmtId="9" fontId="15" fillId="3" borderId="14" xfId="17" applyFont="1" applyFill="1" applyBorder="1" applyAlignment="1">
      <alignment horizontal="center" vertical="center" wrapText="1"/>
    </xf>
    <xf numFmtId="0" fontId="41" fillId="0" borderId="24" xfId="4" applyFont="1" applyBorder="1" applyAlignment="1">
      <alignment horizontal="left" wrapText="1"/>
    </xf>
    <xf numFmtId="0" fontId="124" fillId="0" borderId="30" xfId="8" applyFont="1" applyBorder="1" applyAlignment="1">
      <alignment vertical="center"/>
    </xf>
    <xf numFmtId="0" fontId="124" fillId="0" borderId="41" xfId="8" applyFont="1" applyBorder="1" applyAlignment="1">
      <alignment vertical="center"/>
    </xf>
    <xf numFmtId="14" fontId="30" fillId="0" borderId="13" xfId="8" applyNumberFormat="1" applyFont="1" applyBorder="1" applyAlignment="1">
      <alignment horizontal="center" vertical="center"/>
    </xf>
    <xf numFmtId="0" fontId="30" fillId="0" borderId="14" xfId="8" applyFont="1" applyBorder="1" applyAlignment="1">
      <alignment vertical="center"/>
    </xf>
    <xf numFmtId="0" fontId="3" fillId="3" borderId="18" xfId="3" applyFont="1" applyFill="1" applyBorder="1" applyAlignment="1" applyProtection="1">
      <alignment horizontal="center" vertical="center" wrapText="1"/>
    </xf>
    <xf numFmtId="0" fontId="5" fillId="3" borderId="13" xfId="5" applyFont="1" applyFill="1" applyBorder="1" applyAlignment="1">
      <alignment horizontal="left" vertical="center" wrapText="1"/>
    </xf>
    <xf numFmtId="0" fontId="5" fillId="3" borderId="10" xfId="5" applyFont="1" applyFill="1" applyBorder="1" applyAlignment="1">
      <alignment horizontal="left" vertical="center" wrapText="1"/>
    </xf>
    <xf numFmtId="9" fontId="8" fillId="3" borderId="13" xfId="3" applyNumberFormat="1" applyFont="1" applyFill="1" applyBorder="1" applyAlignment="1" applyProtection="1">
      <alignment vertical="center" wrapText="1"/>
    </xf>
    <xf numFmtId="0" fontId="3" fillId="3" borderId="20" xfId="3" applyFont="1" applyFill="1" applyBorder="1" applyAlignment="1" applyProtection="1">
      <alignment horizontal="center" vertical="center" wrapText="1"/>
    </xf>
    <xf numFmtId="0" fontId="3" fillId="3" borderId="0" xfId="3" applyFont="1" applyFill="1" applyAlignment="1" applyProtection="1">
      <alignment vertical="center" wrapText="1"/>
    </xf>
    <xf numFmtId="0" fontId="3" fillId="3" borderId="13" xfId="4" applyFont="1" applyFill="1" applyBorder="1" applyAlignment="1">
      <alignment horizontal="center" wrapText="1"/>
    </xf>
    <xf numFmtId="0" fontId="3" fillId="3" borderId="7" xfId="0" applyFont="1" applyFill="1" applyBorder="1" applyAlignment="1">
      <alignment horizontal="center" vertical="top" wrapText="1"/>
    </xf>
    <xf numFmtId="0" fontId="3" fillId="3" borderId="7" xfId="0" applyFont="1" applyFill="1" applyBorder="1" applyAlignment="1">
      <alignment horizontal="left" vertical="top" wrapText="1"/>
    </xf>
    <xf numFmtId="1" fontId="3" fillId="3" borderId="0" xfId="5" applyNumberFormat="1" applyFont="1" applyFill="1" applyAlignment="1">
      <alignment horizontal="center" vertical="center" wrapText="1"/>
    </xf>
    <xf numFmtId="1" fontId="3" fillId="3" borderId="0" xfId="4" applyNumberFormat="1" applyFont="1" applyFill="1" applyAlignment="1">
      <alignment horizontal="center"/>
    </xf>
    <xf numFmtId="0" fontId="3" fillId="3" borderId="7" xfId="5" applyFont="1" applyFill="1" applyBorder="1" applyAlignment="1">
      <alignment horizontal="left" vertical="top" wrapText="1"/>
    </xf>
    <xf numFmtId="0" fontId="3" fillId="0" borderId="0" xfId="3" applyFont="1" applyFill="1" applyAlignment="1" applyProtection="1">
      <alignment horizontal="center" vertical="center" wrapText="1"/>
    </xf>
    <xf numFmtId="0" fontId="3" fillId="0" borderId="18" xfId="3" applyFont="1" applyFill="1" applyBorder="1" applyAlignment="1" applyProtection="1">
      <alignment horizontal="center" vertical="center" wrapText="1"/>
    </xf>
    <xf numFmtId="0" fontId="27" fillId="0" borderId="13" xfId="0" applyFont="1" applyBorder="1"/>
    <xf numFmtId="0" fontId="15" fillId="3" borderId="18" xfId="3" applyFont="1" applyFill="1" applyBorder="1" applyAlignment="1" applyProtection="1">
      <alignment horizontal="center" vertical="center" wrapText="1"/>
    </xf>
    <xf numFmtId="0" fontId="34" fillId="3" borderId="13" xfId="3" applyFont="1" applyFill="1" applyBorder="1" applyAlignment="1" applyProtection="1">
      <alignment vertical="center" wrapText="1"/>
    </xf>
    <xf numFmtId="1" fontId="15" fillId="3" borderId="7" xfId="5" applyNumberFormat="1" applyFont="1" applyFill="1" applyBorder="1" applyAlignment="1">
      <alignment horizontal="justify" vertical="justify" wrapText="1"/>
    </xf>
    <xf numFmtId="0" fontId="15" fillId="3" borderId="24" xfId="4" applyFont="1" applyFill="1" applyBorder="1" applyAlignment="1">
      <alignment horizontal="left"/>
    </xf>
    <xf numFmtId="0" fontId="40" fillId="3" borderId="13" xfId="9" applyFont="1" applyFill="1" applyBorder="1" applyAlignment="1" applyProtection="1">
      <alignment vertical="center" wrapText="1"/>
    </xf>
    <xf numFmtId="1" fontId="15" fillId="0" borderId="7" xfId="5" applyNumberFormat="1" applyFont="1" applyBorder="1" applyAlignment="1">
      <alignment horizontal="center" vertical="center" wrapText="1"/>
    </xf>
    <xf numFmtId="9" fontId="15" fillId="3" borderId="13" xfId="17" applyFont="1" applyFill="1" applyBorder="1" applyAlignment="1">
      <alignment vertical="center" wrapText="1"/>
    </xf>
    <xf numFmtId="0" fontId="15" fillId="0" borderId="15" xfId="0" applyFont="1" applyBorder="1" applyAlignment="1">
      <alignment vertical="center" wrapText="1"/>
    </xf>
    <xf numFmtId="0" fontId="15" fillId="0" borderId="16" xfId="0" applyFont="1" applyBorder="1" applyAlignment="1">
      <alignment vertical="top" wrapText="1"/>
    </xf>
    <xf numFmtId="0" fontId="32" fillId="0" borderId="0" xfId="0" applyFont="1" applyAlignment="1">
      <alignment wrapText="1"/>
    </xf>
    <xf numFmtId="0" fontId="28" fillId="0" borderId="10" xfId="5" applyFont="1" applyBorder="1" applyAlignment="1">
      <alignment horizontal="left" vertical="center" wrapText="1"/>
    </xf>
    <xf numFmtId="0" fontId="15" fillId="0" borderId="18" xfId="3" applyFont="1" applyFill="1" applyBorder="1" applyAlignment="1" applyProtection="1">
      <alignment horizontal="center" vertical="center" wrapText="1"/>
    </xf>
    <xf numFmtId="0" fontId="40" fillId="0" borderId="13" xfId="0" applyFont="1" applyBorder="1" applyAlignment="1">
      <alignment horizontal="center" vertical="center"/>
    </xf>
    <xf numFmtId="9" fontId="33" fillId="3" borderId="13" xfId="9" applyNumberFormat="1" applyFont="1" applyFill="1" applyBorder="1" applyAlignment="1" applyProtection="1">
      <alignment vertical="center" wrapText="1"/>
    </xf>
    <xf numFmtId="9" fontId="15" fillId="3" borderId="0" xfId="5" applyNumberFormat="1" applyFont="1" applyFill="1" applyAlignment="1">
      <alignment horizontal="right" vertical="center" wrapText="1"/>
    </xf>
    <xf numFmtId="9" fontId="15" fillId="3" borderId="0" xfId="5" applyNumberFormat="1" applyFont="1" applyFill="1" applyAlignment="1">
      <alignment horizontal="left" vertical="center" wrapText="1"/>
    </xf>
    <xf numFmtId="10" fontId="15" fillId="3" borderId="0" xfId="5" applyNumberFormat="1" applyFont="1" applyFill="1" applyAlignment="1">
      <alignment horizontal="left" vertical="center" wrapText="1"/>
    </xf>
    <xf numFmtId="0" fontId="15" fillId="3" borderId="0" xfId="9" applyFont="1" applyFill="1" applyBorder="1" applyAlignment="1" applyProtection="1">
      <alignment horizontal="center" vertical="center" wrapText="1"/>
    </xf>
    <xf numFmtId="0" fontId="15" fillId="3" borderId="7" xfId="3" applyFont="1" applyFill="1" applyBorder="1" applyAlignment="1" applyProtection="1">
      <alignment vertical="center" wrapText="1"/>
    </xf>
    <xf numFmtId="0" fontId="15" fillId="3" borderId="8" xfId="3" applyFont="1" applyFill="1" applyBorder="1" applyAlignment="1" applyProtection="1">
      <alignment vertical="center" wrapText="1"/>
    </xf>
    <xf numFmtId="0" fontId="15" fillId="3" borderId="8" xfId="5" applyFont="1" applyFill="1" applyBorder="1" applyAlignment="1">
      <alignment vertical="center" wrapText="1"/>
    </xf>
    <xf numFmtId="0" fontId="15" fillId="0" borderId="8" xfId="5" applyFont="1" applyBorder="1" applyAlignment="1">
      <alignment horizontal="left" vertical="center"/>
    </xf>
    <xf numFmtId="0" fontId="37" fillId="0" borderId="9" xfId="5" applyFont="1" applyBorder="1" applyAlignment="1">
      <alignment horizontal="left" vertical="center" wrapText="1"/>
    </xf>
    <xf numFmtId="0" fontId="3" fillId="3" borderId="7" xfId="3" applyFont="1" applyFill="1" applyBorder="1" applyAlignment="1" applyProtection="1">
      <alignment horizontal="center" vertical="center" wrapText="1"/>
    </xf>
    <xf numFmtId="0" fontId="3" fillId="3" borderId="14" xfId="3" applyFont="1" applyFill="1" applyBorder="1" applyAlignment="1" applyProtection="1">
      <alignment horizontal="center" vertical="center" wrapText="1"/>
    </xf>
    <xf numFmtId="0" fontId="3" fillId="3" borderId="12" xfId="3" applyFont="1" applyFill="1" applyBorder="1" applyAlignment="1" applyProtection="1">
      <alignment horizontal="center" vertical="center" wrapText="1"/>
    </xf>
    <xf numFmtId="0" fontId="15" fillId="3" borderId="15" xfId="0" applyFont="1" applyFill="1" applyBorder="1" applyAlignment="1">
      <alignment horizontal="center" vertical="top" wrapText="1"/>
    </xf>
    <xf numFmtId="0" fontId="3" fillId="3" borderId="7" xfId="5" applyFont="1" applyFill="1" applyBorder="1" applyAlignment="1">
      <alignment vertical="center" wrapText="1"/>
    </xf>
    <xf numFmtId="0" fontId="3" fillId="3" borderId="8" xfId="5" applyFont="1" applyFill="1" applyBorder="1" applyAlignment="1">
      <alignment vertical="center" wrapText="1"/>
    </xf>
    <xf numFmtId="0" fontId="3" fillId="0" borderId="7" xfId="3" applyFont="1" applyFill="1" applyBorder="1" applyAlignment="1" applyProtection="1">
      <alignment horizontal="left" vertical="center" wrapText="1"/>
    </xf>
    <xf numFmtId="0" fontId="3" fillId="0" borderId="8" xfId="3" applyFont="1" applyFill="1" applyBorder="1" applyAlignment="1" applyProtection="1">
      <alignment horizontal="left" vertical="center" wrapText="1"/>
    </xf>
    <xf numFmtId="1" fontId="3" fillId="3" borderId="12" xfId="5" applyNumberFormat="1" applyFont="1" applyFill="1" applyBorder="1" applyAlignment="1">
      <alignment horizontal="center" vertical="center" wrapText="1"/>
    </xf>
    <xf numFmtId="0" fontId="15" fillId="3" borderId="14" xfId="5" applyFont="1" applyFill="1" applyBorder="1" applyAlignment="1">
      <alignment horizontal="center" vertical="center" wrapText="1"/>
    </xf>
    <xf numFmtId="2" fontId="3" fillId="3" borderId="14" xfId="5" applyNumberFormat="1" applyFont="1" applyFill="1" applyBorder="1" applyAlignment="1">
      <alignment horizontal="center" vertical="center" wrapText="1"/>
    </xf>
    <xf numFmtId="9" fontId="15" fillId="3" borderId="12" xfId="5" applyNumberFormat="1" applyFont="1" applyFill="1" applyBorder="1" applyAlignment="1">
      <alignment horizontal="center" vertical="center" wrapText="1"/>
    </xf>
    <xf numFmtId="0" fontId="15" fillId="0" borderId="6" xfId="5" applyFont="1" applyBorder="1" applyAlignment="1">
      <alignment horizontal="left" vertical="center" wrapText="1"/>
    </xf>
    <xf numFmtId="169" fontId="3" fillId="3" borderId="14" xfId="5" applyNumberFormat="1" applyFont="1" applyFill="1" applyBorder="1" applyAlignment="1">
      <alignment horizontal="center" vertical="center" wrapText="1"/>
    </xf>
    <xf numFmtId="169" fontId="3" fillId="3" borderId="12" xfId="5" applyNumberFormat="1" applyFont="1" applyFill="1" applyBorder="1" applyAlignment="1">
      <alignment horizontal="center" vertical="center" wrapText="1"/>
    </xf>
    <xf numFmtId="0" fontId="58" fillId="3" borderId="7" xfId="5" applyFont="1" applyFill="1" applyBorder="1" applyAlignment="1">
      <alignment horizontal="center" vertical="center" wrapText="1"/>
    </xf>
    <xf numFmtId="0" fontId="58" fillId="3" borderId="8" xfId="5" applyFont="1" applyFill="1" applyBorder="1" applyAlignment="1">
      <alignment horizontal="center" vertical="center" wrapText="1"/>
    </xf>
    <xf numFmtId="0" fontId="124" fillId="0" borderId="14" xfId="8" applyFont="1" applyBorder="1" applyAlignment="1">
      <alignment vertical="center"/>
    </xf>
    <xf numFmtId="0" fontId="30" fillId="3" borderId="12" xfId="8" applyFont="1" applyFill="1" applyBorder="1" applyAlignment="1">
      <alignment horizontal="left" vertical="center"/>
    </xf>
    <xf numFmtId="0" fontId="124" fillId="0" borderId="37" xfId="8" applyFont="1" applyBorder="1" applyAlignment="1">
      <alignment vertical="center"/>
    </xf>
    <xf numFmtId="0" fontId="124" fillId="0" borderId="20" xfId="8" applyFont="1" applyBorder="1" applyAlignment="1">
      <alignment vertical="center"/>
    </xf>
    <xf numFmtId="0" fontId="124" fillId="0" borderId="36" xfId="8" applyFont="1" applyBorder="1" applyAlignment="1">
      <alignment vertical="center"/>
    </xf>
    <xf numFmtId="0" fontId="124" fillId="3" borderId="15" xfId="8" applyFont="1" applyFill="1" applyBorder="1" applyAlignment="1">
      <alignment vertical="center"/>
    </xf>
    <xf numFmtId="0" fontId="124" fillId="3" borderId="37" xfId="8" applyFont="1" applyFill="1" applyBorder="1" applyAlignment="1">
      <alignment vertical="center"/>
    </xf>
    <xf numFmtId="0" fontId="30" fillId="3" borderId="15" xfId="8" applyFont="1" applyFill="1" applyBorder="1" applyAlignment="1">
      <alignment vertical="center"/>
    </xf>
    <xf numFmtId="0" fontId="30" fillId="3" borderId="37" xfId="8" applyFont="1" applyFill="1" applyBorder="1" applyAlignment="1">
      <alignment vertical="center"/>
    </xf>
    <xf numFmtId="0" fontId="124" fillId="2" borderId="58" xfId="0" applyFont="1" applyFill="1" applyBorder="1" applyAlignment="1">
      <alignment horizontal="center" vertical="center"/>
    </xf>
    <xf numFmtId="0" fontId="124" fillId="2" borderId="59" xfId="0" applyFont="1" applyFill="1" applyBorder="1" applyAlignment="1">
      <alignment horizontal="center" vertical="center"/>
    </xf>
    <xf numFmtId="0" fontId="124" fillId="2" borderId="61" xfId="8" applyFont="1" applyFill="1" applyBorder="1" applyAlignment="1">
      <alignment horizontal="center" vertical="center" wrapText="1"/>
    </xf>
    <xf numFmtId="0" fontId="124" fillId="2" borderId="42" xfId="0" applyFont="1" applyFill="1" applyBorder="1" applyAlignment="1">
      <alignment horizontal="center" vertical="center" wrapText="1"/>
    </xf>
    <xf numFmtId="0" fontId="124" fillId="9" borderId="42" xfId="0" applyFont="1" applyFill="1" applyBorder="1" applyAlignment="1">
      <alignment horizontal="center" vertical="center" wrapText="1"/>
    </xf>
    <xf numFmtId="167" fontId="30" fillId="0" borderId="13" xfId="127" applyNumberFormat="1" applyFont="1" applyFill="1" applyBorder="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xf>
    <xf numFmtId="167" fontId="15" fillId="3" borderId="12" xfId="1" applyNumberFormat="1" applyFont="1" applyFill="1" applyBorder="1" applyAlignment="1">
      <alignment horizontal="center" vertical="center" wrapText="1"/>
    </xf>
    <xf numFmtId="167" fontId="15" fillId="3" borderId="14" xfId="1" applyNumberFormat="1" applyFont="1" applyFill="1" applyBorder="1" applyAlignment="1">
      <alignment horizontal="center" vertical="center" wrapText="1"/>
    </xf>
    <xf numFmtId="167" fontId="15" fillId="3" borderId="8" xfId="1" applyNumberFormat="1" applyFont="1" applyFill="1" applyBorder="1" applyAlignment="1">
      <alignment horizontal="center" vertical="center" wrapText="1"/>
    </xf>
    <xf numFmtId="167" fontId="15" fillId="0" borderId="13" xfId="30" applyNumberFormat="1" applyFont="1" applyFill="1" applyBorder="1" applyAlignment="1">
      <alignment horizontal="center" vertical="center" wrapText="1"/>
    </xf>
    <xf numFmtId="49" fontId="64" fillId="3" borderId="13" xfId="5" applyNumberFormat="1" applyFont="1" applyFill="1" applyBorder="1" applyAlignment="1">
      <alignment horizontal="center" vertical="center"/>
    </xf>
    <xf numFmtId="0" fontId="64" fillId="3" borderId="0" xfId="5" applyFont="1" applyFill="1" applyAlignment="1">
      <alignment horizontal="center" vertical="center" wrapText="1"/>
    </xf>
    <xf numFmtId="0" fontId="64" fillId="3" borderId="0" xfId="4" applyFont="1" applyFill="1" applyAlignment="1">
      <alignment horizontal="center"/>
    </xf>
    <xf numFmtId="9" fontId="64" fillId="3" borderId="14" xfId="5" applyNumberFormat="1" applyFont="1" applyFill="1" applyBorder="1" applyAlignment="1">
      <alignment horizontal="center" vertical="center" wrapText="1"/>
    </xf>
    <xf numFmtId="0" fontId="64" fillId="3" borderId="12" xfId="5" applyFont="1" applyFill="1" applyBorder="1" applyAlignment="1">
      <alignment horizontal="center" vertical="center" wrapText="1"/>
    </xf>
    <xf numFmtId="169" fontId="64" fillId="3" borderId="12" xfId="5" applyNumberFormat="1" applyFont="1" applyFill="1" applyBorder="1" applyAlignment="1">
      <alignment horizontal="center" vertical="center" wrapText="1"/>
    </xf>
    <xf numFmtId="169" fontId="64" fillId="3" borderId="14" xfId="5" applyNumberFormat="1" applyFont="1" applyFill="1" applyBorder="1" applyAlignment="1">
      <alignment horizontal="center" vertical="center" wrapText="1"/>
    </xf>
    <xf numFmtId="166" fontId="15" fillId="0" borderId="13" xfId="6" applyNumberFormat="1" applyFont="1" applyFill="1" applyBorder="1" applyAlignment="1">
      <alignment vertical="center" wrapText="1"/>
    </xf>
    <xf numFmtId="1" fontId="15" fillId="0" borderId="14" xfId="5" applyNumberFormat="1" applyFont="1" applyBorder="1" applyAlignment="1">
      <alignment horizontal="center" vertical="center" wrapText="1"/>
    </xf>
    <xf numFmtId="1" fontId="34" fillId="0" borderId="14" xfId="5" applyNumberFormat="1" applyFont="1" applyBorder="1" applyAlignment="1">
      <alignment horizontal="center" vertical="center" wrapText="1"/>
    </xf>
    <xf numFmtId="9" fontId="15" fillId="0" borderId="14" xfId="5" applyNumberFormat="1" applyFont="1" applyBorder="1" applyAlignment="1">
      <alignment horizontal="center" vertical="center" wrapText="1"/>
    </xf>
    <xf numFmtId="166" fontId="13" fillId="3" borderId="15" xfId="27" applyNumberFormat="1" applyFont="1" applyFill="1" applyBorder="1" applyAlignment="1" applyProtection="1">
      <alignment vertical="center" wrapText="1"/>
    </xf>
    <xf numFmtId="166" fontId="13" fillId="3" borderId="13" xfId="27" applyNumberFormat="1" applyFont="1" applyFill="1" applyBorder="1" applyAlignment="1" applyProtection="1">
      <alignment vertical="center" wrapText="1"/>
    </xf>
    <xf numFmtId="9" fontId="3" fillId="3" borderId="14" xfId="5" applyNumberFormat="1" applyFont="1" applyFill="1" applyBorder="1" applyAlignment="1">
      <alignment vertical="center" wrapText="1"/>
    </xf>
    <xf numFmtId="0" fontId="7" fillId="0" borderId="29" xfId="5" applyFont="1" applyBorder="1" applyAlignment="1">
      <alignment horizontal="left" vertical="center" wrapText="1"/>
    </xf>
    <xf numFmtId="0" fontId="3" fillId="3" borderId="13" xfId="5" applyFont="1" applyFill="1" applyBorder="1" applyAlignment="1">
      <alignment horizontal="left" vertical="center" wrapText="1"/>
    </xf>
    <xf numFmtId="0" fontId="30" fillId="0" borderId="0" xfId="0" applyFont="1" applyAlignment="1">
      <alignment wrapText="1"/>
    </xf>
    <xf numFmtId="0" fontId="59" fillId="3" borderId="7" xfId="5" applyFont="1" applyFill="1" applyBorder="1" applyAlignment="1">
      <alignment vertical="center" wrapText="1"/>
    </xf>
    <xf numFmtId="0" fontId="59" fillId="3" borderId="8" xfId="5" applyFont="1" applyFill="1" applyBorder="1" applyAlignment="1">
      <alignment vertical="center" wrapText="1"/>
    </xf>
    <xf numFmtId="0" fontId="58" fillId="3" borderId="14" xfId="0" applyFont="1" applyFill="1" applyBorder="1"/>
    <xf numFmtId="0" fontId="58" fillId="3" borderId="7" xfId="0" applyFont="1" applyFill="1" applyBorder="1"/>
    <xf numFmtId="0" fontId="59" fillId="3" borderId="8" xfId="5" applyFont="1" applyFill="1" applyBorder="1" applyAlignment="1">
      <alignment horizontal="left" vertical="center"/>
    </xf>
    <xf numFmtId="49" fontId="5" fillId="2" borderId="0" xfId="5" applyNumberFormat="1" applyFont="1" applyFill="1" applyAlignment="1">
      <alignment horizontal="centerContinuous" vertical="center"/>
    </xf>
    <xf numFmtId="0" fontId="3" fillId="3" borderId="0" xfId="5" applyFont="1" applyFill="1" applyAlignment="1">
      <alignment horizontal="left" vertical="center"/>
    </xf>
    <xf numFmtId="0" fontId="3" fillId="3" borderId="0" xfId="9" applyFont="1" applyFill="1" applyBorder="1" applyAlignment="1" applyProtection="1">
      <alignment horizontal="left" vertical="top" wrapText="1"/>
    </xf>
    <xf numFmtId="166" fontId="3" fillId="0" borderId="13" xfId="6" applyNumberFormat="1" applyFont="1" applyFill="1" applyBorder="1" applyAlignment="1">
      <alignment vertical="center" wrapText="1"/>
    </xf>
    <xf numFmtId="49" fontId="5" fillId="0" borderId="13" xfId="5" applyNumberFormat="1" applyFont="1" applyBorder="1" applyAlignment="1">
      <alignment horizontal="center" vertical="center"/>
    </xf>
    <xf numFmtId="3" fontId="3" fillId="3" borderId="14" xfId="5" applyNumberFormat="1" applyFont="1" applyFill="1" applyBorder="1" applyAlignment="1">
      <alignment horizontal="center" vertical="center" wrapText="1"/>
    </xf>
    <xf numFmtId="0" fontId="3" fillId="0" borderId="0" xfId="7" applyFont="1"/>
    <xf numFmtId="0" fontId="9" fillId="0" borderId="0" xfId="0" applyFont="1" applyAlignment="1">
      <alignment horizontal="left"/>
    </xf>
    <xf numFmtId="0" fontId="13" fillId="3" borderId="29" xfId="9" applyFont="1" applyFill="1" applyBorder="1" applyAlignment="1" applyProtection="1">
      <alignment horizontal="center" vertical="center" wrapText="1"/>
    </xf>
    <xf numFmtId="0" fontId="13" fillId="3" borderId="28" xfId="9" applyFont="1" applyFill="1" applyBorder="1" applyAlignment="1" applyProtection="1">
      <alignment vertical="center" wrapText="1"/>
    </xf>
    <xf numFmtId="0" fontId="13" fillId="3" borderId="29" xfId="9" applyFont="1" applyFill="1" applyBorder="1" applyAlignment="1" applyProtection="1">
      <alignment vertical="center" wrapText="1"/>
    </xf>
    <xf numFmtId="0" fontId="13" fillId="3" borderId="17" xfId="9" applyFont="1" applyFill="1" applyBorder="1" applyAlignment="1" applyProtection="1">
      <alignment horizontal="center" vertical="center" wrapText="1"/>
    </xf>
    <xf numFmtId="0" fontId="13" fillId="3" borderId="71" xfId="9" applyFont="1" applyFill="1" applyBorder="1" applyAlignment="1" applyProtection="1">
      <alignment horizontal="right" vertical="center" wrapText="1"/>
    </xf>
    <xf numFmtId="49" fontId="11" fillId="3" borderId="28" xfId="5" applyNumberFormat="1" applyFont="1" applyFill="1" applyBorder="1" applyAlignment="1">
      <alignment horizontal="center" vertical="center"/>
    </xf>
    <xf numFmtId="9" fontId="15" fillId="3" borderId="14" xfId="5" applyNumberFormat="1" applyFont="1" applyFill="1" applyBorder="1" applyAlignment="1">
      <alignment vertical="center" wrapText="1"/>
    </xf>
    <xf numFmtId="9" fontId="15" fillId="3" borderId="12" xfId="5" applyNumberFormat="1" applyFont="1" applyFill="1" applyBorder="1" applyAlignment="1">
      <alignment vertical="center" wrapText="1"/>
    </xf>
    <xf numFmtId="0" fontId="0" fillId="0" borderId="0" xfId="0" applyAlignment="1">
      <alignment horizontal="center" vertical="center"/>
    </xf>
    <xf numFmtId="180" fontId="30" fillId="0" borderId="13" xfId="132" applyNumberFormat="1" applyFont="1" applyFill="1" applyBorder="1" applyAlignment="1">
      <alignment horizontal="center" vertical="center" wrapText="1"/>
    </xf>
    <xf numFmtId="0" fontId="13" fillId="3" borderId="6" xfId="9" applyFont="1" applyFill="1" applyBorder="1" applyAlignment="1" applyProtection="1">
      <alignment horizontal="left" vertical="center" wrapText="1"/>
    </xf>
    <xf numFmtId="0" fontId="13" fillId="3" borderId="15" xfId="0" applyFont="1" applyFill="1" applyBorder="1" applyAlignment="1">
      <alignment horizontal="center"/>
    </xf>
    <xf numFmtId="0" fontId="13" fillId="3" borderId="28" xfId="9" applyFont="1" applyFill="1" applyBorder="1" applyAlignment="1" applyProtection="1">
      <alignment horizontal="center" vertical="center" wrapText="1"/>
    </xf>
    <xf numFmtId="0" fontId="13" fillId="3" borderId="18" xfId="5" applyFont="1" applyFill="1" applyBorder="1" applyAlignment="1">
      <alignment horizontal="center" vertical="center" wrapText="1"/>
    </xf>
    <xf numFmtId="0" fontId="13" fillId="3" borderId="15" xfId="5" applyFont="1" applyFill="1" applyBorder="1" applyAlignment="1">
      <alignment horizontal="center" vertical="center" wrapText="1"/>
    </xf>
    <xf numFmtId="0" fontId="20" fillId="3" borderId="9" xfId="5" applyFont="1" applyFill="1" applyBorder="1" applyAlignment="1">
      <alignment horizontal="left" vertical="center" wrapText="1"/>
    </xf>
    <xf numFmtId="0" fontId="6" fillId="0" borderId="0" xfId="4" applyFont="1"/>
    <xf numFmtId="0" fontId="20" fillId="0" borderId="42" xfId="5" applyFont="1" applyBorder="1" applyAlignment="1">
      <alignment horizontal="left" vertical="center" wrapText="1"/>
    </xf>
    <xf numFmtId="0" fontId="13" fillId="3" borderId="41" xfId="4" applyFont="1" applyFill="1" applyBorder="1"/>
    <xf numFmtId="0" fontId="13" fillId="3" borderId="18" xfId="4" applyFont="1" applyFill="1" applyBorder="1"/>
    <xf numFmtId="0" fontId="13" fillId="3" borderId="18" xfId="4" applyFont="1" applyFill="1" applyBorder="1" applyAlignment="1">
      <alignment horizontal="center"/>
    </xf>
    <xf numFmtId="0" fontId="13" fillId="3" borderId="19" xfId="4" applyFont="1" applyFill="1" applyBorder="1"/>
    <xf numFmtId="0" fontId="13" fillId="3" borderId="17" xfId="0" applyFont="1" applyFill="1" applyBorder="1" applyAlignment="1">
      <alignment horizontal="center"/>
    </xf>
    <xf numFmtId="0" fontId="13" fillId="3" borderId="0" xfId="4" applyFont="1" applyFill="1"/>
    <xf numFmtId="0" fontId="13" fillId="3" borderId="16" xfId="4" applyFont="1" applyFill="1" applyBorder="1"/>
    <xf numFmtId="0" fontId="6" fillId="3" borderId="65" xfId="4" applyFont="1" applyFill="1" applyBorder="1"/>
    <xf numFmtId="0" fontId="6" fillId="3" borderId="107" xfId="4" applyFont="1" applyFill="1" applyBorder="1"/>
    <xf numFmtId="0" fontId="13" fillId="3" borderId="28" xfId="5" applyFont="1" applyFill="1" applyBorder="1" applyAlignment="1">
      <alignment vertical="center"/>
    </xf>
    <xf numFmtId="0" fontId="13" fillId="3" borderId="13" xfId="9" applyFont="1" applyFill="1" applyBorder="1" applyAlignment="1" applyProtection="1">
      <alignment horizontal="justify" vertical="center" wrapText="1"/>
    </xf>
    <xf numFmtId="0" fontId="112" fillId="0" borderId="13" xfId="0" applyFont="1" applyBorder="1" applyAlignment="1">
      <alignment horizontal="left" vertical="center" wrapText="1"/>
    </xf>
    <xf numFmtId="0" fontId="27" fillId="0" borderId="13" xfId="0" applyFont="1" applyBorder="1" applyAlignment="1">
      <alignment horizontal="left" vertical="center" wrapText="1"/>
    </xf>
    <xf numFmtId="0" fontId="13" fillId="3" borderId="13" xfId="4" applyFont="1" applyFill="1" applyBorder="1"/>
    <xf numFmtId="0" fontId="13" fillId="3" borderId="0" xfId="4" applyFont="1" applyFill="1" applyAlignment="1">
      <alignment horizontal="right"/>
    </xf>
    <xf numFmtId="0" fontId="13" fillId="3" borderId="15" xfId="4" applyFont="1" applyFill="1" applyBorder="1"/>
    <xf numFmtId="0" fontId="13" fillId="3" borderId="22" xfId="4" applyFont="1" applyFill="1" applyBorder="1"/>
    <xf numFmtId="0" fontId="13" fillId="3" borderId="28" xfId="5" applyFont="1" applyFill="1" applyBorder="1" applyAlignment="1">
      <alignment horizontal="left" vertical="center" wrapText="1"/>
    </xf>
    <xf numFmtId="0" fontId="13" fillId="3" borderId="18" xfId="5" applyFont="1" applyFill="1" applyBorder="1" applyAlignment="1">
      <alignment horizontal="left" vertical="center" wrapText="1"/>
    </xf>
    <xf numFmtId="0" fontId="13" fillId="3" borderId="19" xfId="5" applyFont="1" applyFill="1" applyBorder="1" applyAlignment="1">
      <alignment horizontal="left" vertical="center" wrapText="1"/>
    </xf>
    <xf numFmtId="9" fontId="13" fillId="3" borderId="18" xfId="5" applyNumberFormat="1" applyFont="1" applyFill="1" applyBorder="1" applyAlignment="1">
      <alignment horizontal="center" vertical="center" wrapText="1"/>
    </xf>
    <xf numFmtId="0" fontId="13" fillId="3" borderId="19" xfId="5" applyFont="1" applyFill="1" applyBorder="1" applyAlignment="1">
      <alignment horizontal="center" vertical="center" wrapText="1"/>
    </xf>
    <xf numFmtId="9" fontId="13" fillId="3" borderId="0" xfId="5" applyNumberFormat="1" applyFont="1" applyFill="1" applyAlignment="1">
      <alignment horizontal="center" vertical="center" wrapText="1"/>
    </xf>
    <xf numFmtId="0" fontId="13" fillId="3" borderId="16" xfId="5" applyFont="1" applyFill="1" applyBorder="1" applyAlignment="1">
      <alignment horizontal="center" vertical="center" wrapText="1"/>
    </xf>
    <xf numFmtId="0" fontId="13" fillId="3" borderId="29" xfId="5" applyFont="1" applyFill="1" applyBorder="1" applyAlignment="1">
      <alignment horizontal="right" vertical="center" wrapText="1"/>
    </xf>
    <xf numFmtId="9" fontId="13" fillId="3" borderId="15" xfId="5" applyNumberFormat="1" applyFont="1" applyFill="1" applyBorder="1" applyAlignment="1">
      <alignment horizontal="center" vertical="center" wrapText="1"/>
    </xf>
    <xf numFmtId="0" fontId="13" fillId="3" borderId="22" xfId="5" applyFont="1" applyFill="1" applyBorder="1" applyAlignment="1">
      <alignment horizontal="center" vertical="center" wrapText="1"/>
    </xf>
    <xf numFmtId="0" fontId="13" fillId="3" borderId="17" xfId="4" applyFont="1" applyFill="1" applyBorder="1"/>
    <xf numFmtId="0" fontId="13" fillId="3" borderId="13" xfId="4" applyFont="1" applyFill="1" applyBorder="1" applyAlignment="1">
      <alignment horizontal="center"/>
    </xf>
    <xf numFmtId="0" fontId="13" fillId="3" borderId="29" xfId="4" applyFont="1" applyFill="1" applyBorder="1"/>
    <xf numFmtId="0" fontId="11" fillId="2" borderId="32" xfId="5" applyFont="1" applyFill="1" applyBorder="1" applyAlignment="1">
      <alignment horizontal="centerContinuous" vertical="center" wrapText="1"/>
    </xf>
    <xf numFmtId="0" fontId="10" fillId="0" borderId="0" xfId="4" applyFont="1" applyAlignment="1">
      <alignment horizontal="left"/>
    </xf>
    <xf numFmtId="0" fontId="3" fillId="3" borderId="13" xfId="5" applyFont="1" applyFill="1" applyBorder="1" applyAlignment="1">
      <alignment horizontal="center" vertical="center" wrapText="1"/>
    </xf>
    <xf numFmtId="0" fontId="15" fillId="3" borderId="6" xfId="5" applyFont="1" applyFill="1" applyBorder="1" applyAlignment="1">
      <alignment horizontal="left" vertical="center" wrapText="1"/>
    </xf>
    <xf numFmtId="0" fontId="5" fillId="0" borderId="5" xfId="5" applyFont="1" applyBorder="1" applyAlignment="1">
      <alignment horizontal="left" vertical="center" wrapText="1"/>
    </xf>
    <xf numFmtId="0" fontId="13" fillId="3" borderId="14" xfId="9" applyFont="1" applyFill="1" applyBorder="1" applyAlignment="1" applyProtection="1">
      <alignment horizontal="left" vertical="center" wrapText="1"/>
    </xf>
    <xf numFmtId="0" fontId="12" fillId="3" borderId="26" xfId="9" applyFont="1" applyFill="1" applyBorder="1" applyAlignment="1" applyProtection="1">
      <alignment horizontal="left" vertical="center" wrapText="1"/>
    </xf>
    <xf numFmtId="0" fontId="13" fillId="0" borderId="26" xfId="7" applyFont="1" applyBorder="1" applyAlignment="1">
      <alignment horizontal="left"/>
    </xf>
    <xf numFmtId="0" fontId="13" fillId="0" borderId="27" xfId="7" applyFont="1" applyBorder="1" applyAlignment="1">
      <alignment horizontal="left"/>
    </xf>
    <xf numFmtId="9" fontId="3" fillId="3" borderId="13" xfId="5" applyNumberFormat="1" applyFont="1" applyFill="1" applyBorder="1" applyAlignment="1">
      <alignment horizontal="center" vertical="center" wrapText="1"/>
    </xf>
    <xf numFmtId="0" fontId="6" fillId="3" borderId="7" xfId="9" applyFont="1" applyFill="1" applyBorder="1" applyAlignment="1" applyProtection="1">
      <alignment horizontal="left" vertical="center" wrapText="1"/>
    </xf>
    <xf numFmtId="0" fontId="6" fillId="3" borderId="8" xfId="9" applyFont="1" applyFill="1" applyBorder="1" applyAlignment="1" applyProtection="1">
      <alignment horizontal="left" vertical="center" wrapText="1"/>
    </xf>
    <xf numFmtId="0" fontId="15" fillId="3" borderId="18" xfId="9" applyFont="1" applyFill="1" applyBorder="1" applyAlignment="1" applyProtection="1">
      <alignment horizontal="center" vertical="center" wrapText="1"/>
    </xf>
    <xf numFmtId="9" fontId="15" fillId="3" borderId="8" xfId="17" applyFont="1" applyFill="1" applyBorder="1" applyAlignment="1">
      <alignment horizontal="center" vertical="center" wrapText="1"/>
    </xf>
    <xf numFmtId="0" fontId="15" fillId="0" borderId="6" xfId="5" applyFont="1" applyBorder="1" applyAlignment="1">
      <alignment horizontal="left" vertical="center"/>
    </xf>
    <xf numFmtId="0" fontId="15" fillId="3" borderId="14" xfId="9" applyFont="1" applyFill="1" applyBorder="1" applyAlignment="1" applyProtection="1">
      <alignment horizontal="center" vertical="center" wrapText="1"/>
    </xf>
    <xf numFmtId="0" fontId="15" fillId="3" borderId="7" xfId="9" applyFont="1" applyFill="1" applyBorder="1" applyAlignment="1" applyProtection="1">
      <alignment horizontal="center" vertical="center" wrapText="1"/>
    </xf>
    <xf numFmtId="0" fontId="15" fillId="3" borderId="12" xfId="9" applyFont="1" applyFill="1" applyBorder="1" applyAlignment="1" applyProtection="1">
      <alignment horizontal="center" vertical="center" wrapText="1"/>
    </xf>
    <xf numFmtId="0" fontId="3" fillId="3" borderId="6" xfId="5" applyFont="1" applyFill="1" applyBorder="1" applyAlignment="1">
      <alignment vertical="center" wrapText="1"/>
    </xf>
    <xf numFmtId="0" fontId="13" fillId="3" borderId="13" xfId="5" applyFont="1" applyFill="1" applyBorder="1" applyAlignment="1">
      <alignment horizontal="left" vertical="center" wrapText="1"/>
    </xf>
    <xf numFmtId="0" fontId="15" fillId="3" borderId="28" xfId="9" applyFont="1" applyFill="1" applyBorder="1" applyAlignment="1" applyProtection="1">
      <alignment horizontal="center" vertical="center" wrapText="1"/>
    </xf>
    <xf numFmtId="0" fontId="124" fillId="2" borderId="58" xfId="8" applyFont="1" applyFill="1" applyBorder="1" applyAlignment="1">
      <alignment horizontal="center" vertical="center" wrapText="1"/>
    </xf>
    <xf numFmtId="0" fontId="124" fillId="2" borderId="13" xfId="0" applyFont="1" applyFill="1" applyBorder="1" applyAlignment="1">
      <alignment horizontal="center" vertical="center"/>
    </xf>
    <xf numFmtId="0" fontId="124" fillId="2" borderId="13" xfId="8" applyFont="1" applyFill="1" applyBorder="1" applyAlignment="1">
      <alignment horizontal="center" vertical="center" wrapText="1"/>
    </xf>
    <xf numFmtId="0" fontId="30" fillId="3" borderId="7" xfId="8" applyFont="1" applyFill="1" applyBorder="1" applyAlignment="1">
      <alignment horizontal="left" vertical="center"/>
    </xf>
    <xf numFmtId="0" fontId="30" fillId="3" borderId="15" xfId="8" applyFont="1" applyFill="1" applyBorder="1" applyAlignment="1">
      <alignment horizontal="left" vertical="center"/>
    </xf>
    <xf numFmtId="0" fontId="30" fillId="0" borderId="14" xfId="8" applyFont="1" applyBorder="1" applyAlignment="1">
      <alignment horizontal="center" vertical="center"/>
    </xf>
    <xf numFmtId="0" fontId="124" fillId="0" borderId="15" xfId="8" applyFont="1" applyBorder="1" applyAlignment="1">
      <alignment horizontal="left" vertical="center"/>
    </xf>
    <xf numFmtId="0" fontId="13" fillId="3" borderId="13" xfId="9" applyFont="1" applyFill="1" applyBorder="1" applyAlignment="1" applyProtection="1">
      <alignment horizontal="left" vertical="center" wrapText="1"/>
    </xf>
    <xf numFmtId="0" fontId="20" fillId="0" borderId="17" xfId="5" applyFont="1" applyBorder="1" applyAlignment="1">
      <alignment horizontal="left" vertical="center" wrapText="1"/>
    </xf>
    <xf numFmtId="3" fontId="13" fillId="3" borderId="13" xfId="5" applyNumberFormat="1" applyFont="1" applyFill="1" applyBorder="1" applyAlignment="1">
      <alignment horizontal="center" vertical="center" wrapText="1"/>
    </xf>
    <xf numFmtId="0" fontId="12" fillId="3" borderId="13" xfId="9" applyFont="1" applyFill="1" applyBorder="1" applyAlignment="1" applyProtection="1">
      <alignment horizontal="left" vertical="center" wrapText="1"/>
    </xf>
    <xf numFmtId="0" fontId="55" fillId="2" borderId="17" xfId="4" applyFont="1" applyFill="1" applyBorder="1" applyAlignment="1">
      <alignment horizontal="center" vertical="center" wrapText="1"/>
    </xf>
    <xf numFmtId="0" fontId="38" fillId="0" borderId="29" xfId="5" applyFont="1" applyBorder="1" applyAlignment="1">
      <alignment horizontal="left" vertical="center" wrapText="1"/>
    </xf>
    <xf numFmtId="0" fontId="15" fillId="3" borderId="12" xfId="17" applyNumberFormat="1" applyFont="1" applyFill="1" applyBorder="1" applyAlignment="1">
      <alignment horizontal="center" vertical="center" wrapText="1"/>
    </xf>
    <xf numFmtId="1" fontId="13" fillId="18" borderId="14" xfId="5" applyNumberFormat="1" applyFont="1" applyFill="1" applyBorder="1" applyAlignment="1">
      <alignment horizontal="center" vertical="center" wrapText="1"/>
    </xf>
    <xf numFmtId="1" fontId="13" fillId="18" borderId="12" xfId="5" applyNumberFormat="1" applyFont="1" applyFill="1" applyBorder="1" applyAlignment="1">
      <alignment horizontal="center" vertical="center" wrapText="1"/>
    </xf>
    <xf numFmtId="0" fontId="13" fillId="18" borderId="7" xfId="5" applyFont="1" applyFill="1" applyBorder="1" applyAlignment="1">
      <alignment horizontal="left" vertical="center" wrapText="1"/>
    </xf>
    <xf numFmtId="0" fontId="6" fillId="3" borderId="6" xfId="9" applyFont="1" applyFill="1" applyBorder="1" applyAlignment="1" applyProtection="1">
      <alignment horizontal="left" vertical="center" wrapText="1"/>
    </xf>
    <xf numFmtId="0" fontId="13" fillId="18" borderId="14" xfId="5" applyFont="1" applyFill="1" applyBorder="1" applyAlignment="1">
      <alignment horizontal="center" vertical="center" wrapText="1"/>
    </xf>
    <xf numFmtId="0" fontId="13" fillId="18" borderId="12" xfId="5" applyFont="1" applyFill="1" applyBorder="1" applyAlignment="1">
      <alignment horizontal="center" vertical="center" wrapText="1"/>
    </xf>
    <xf numFmtId="0" fontId="4" fillId="3" borderId="12" xfId="5" applyFill="1" applyBorder="1" applyAlignment="1">
      <alignment horizontal="left" vertical="center"/>
    </xf>
    <xf numFmtId="0" fontId="79" fillId="0" borderId="15" xfId="0" applyFont="1" applyBorder="1" applyAlignment="1">
      <alignment horizontal="center"/>
    </xf>
    <xf numFmtId="0" fontId="13" fillId="5" borderId="7" xfId="9" applyFont="1" applyFill="1" applyBorder="1" applyAlignment="1" applyProtection="1">
      <alignment horizontal="left" vertical="center" wrapText="1"/>
    </xf>
    <xf numFmtId="0" fontId="13" fillId="5" borderId="14" xfId="5" applyFont="1" applyFill="1" applyBorder="1" applyAlignment="1">
      <alignment horizontal="center" vertical="center" wrapText="1"/>
    </xf>
    <xf numFmtId="0" fontId="13" fillId="5" borderId="12" xfId="5" applyFont="1" applyFill="1" applyBorder="1" applyAlignment="1">
      <alignment horizontal="center" vertical="center" wrapText="1"/>
    </xf>
    <xf numFmtId="0" fontId="79" fillId="5" borderId="15" xfId="4" applyFont="1" applyFill="1" applyBorder="1" applyAlignment="1">
      <alignment horizontal="left"/>
    </xf>
    <xf numFmtId="0" fontId="7" fillId="0" borderId="14" xfId="5" applyFont="1" applyBorder="1" applyAlignment="1">
      <alignment horizontal="left" vertical="center" wrapText="1"/>
    </xf>
    <xf numFmtId="0" fontId="13" fillId="3" borderId="13" xfId="5" applyFont="1" applyFill="1" applyBorder="1" applyAlignment="1">
      <alignment horizontal="left" vertical="center"/>
    </xf>
    <xf numFmtId="0" fontId="12" fillId="3" borderId="13" xfId="5" applyFont="1" applyFill="1" applyBorder="1" applyAlignment="1">
      <alignment vertical="center"/>
    </xf>
    <xf numFmtId="0" fontId="13" fillId="3" borderId="13" xfId="5" applyFont="1" applyFill="1" applyBorder="1" applyAlignment="1">
      <alignment vertical="center" wrapText="1"/>
    </xf>
    <xf numFmtId="0" fontId="13" fillId="3" borderId="13" xfId="5" applyFont="1" applyFill="1" applyBorder="1" applyAlignment="1">
      <alignment vertical="center"/>
    </xf>
    <xf numFmtId="0" fontId="6" fillId="3" borderId="13" xfId="4" applyFont="1" applyFill="1" applyBorder="1" applyAlignment="1">
      <alignment horizontal="center"/>
    </xf>
    <xf numFmtId="0" fontId="13" fillId="3" borderId="13" xfId="0" applyFont="1" applyFill="1" applyBorder="1" applyAlignment="1">
      <alignment horizontal="right"/>
    </xf>
    <xf numFmtId="0" fontId="13" fillId="0" borderId="13" xfId="9" applyFont="1" applyBorder="1" applyAlignment="1" applyProtection="1">
      <alignment horizontal="right" vertical="center"/>
    </xf>
    <xf numFmtId="0" fontId="13" fillId="3" borderId="13" xfId="9" applyFont="1" applyFill="1" applyBorder="1" applyAlignment="1" applyProtection="1">
      <alignment horizontal="right" vertical="center"/>
    </xf>
    <xf numFmtId="0" fontId="12" fillId="3" borderId="13" xfId="9" applyFont="1" applyFill="1" applyBorder="1" applyAlignment="1" applyProtection="1">
      <alignment vertical="center" wrapText="1"/>
    </xf>
    <xf numFmtId="0" fontId="13" fillId="3" borderId="13" xfId="5" applyFont="1" applyFill="1" applyBorder="1" applyAlignment="1">
      <alignment horizontal="center" vertical="top" wrapText="1"/>
    </xf>
    <xf numFmtId="10" fontId="126" fillId="0" borderId="13" xfId="9" applyNumberFormat="1" applyFont="1" applyFill="1" applyBorder="1" applyAlignment="1" applyProtection="1">
      <alignment vertical="center" wrapText="1"/>
    </xf>
    <xf numFmtId="0" fontId="64" fillId="0" borderId="0" xfId="9" applyFont="1" applyFill="1" applyAlignment="1" applyProtection="1">
      <alignment horizontal="center" vertical="center" wrapText="1"/>
    </xf>
    <xf numFmtId="0" fontId="64" fillId="0" borderId="0" xfId="9" applyFont="1" applyFill="1" applyAlignment="1" applyProtection="1">
      <alignment horizontal="right" vertical="center"/>
    </xf>
    <xf numFmtId="0" fontId="64" fillId="0" borderId="13" xfId="9" applyFont="1" applyFill="1" applyBorder="1" applyAlignment="1" applyProtection="1">
      <alignment vertical="center" wrapText="1"/>
    </xf>
    <xf numFmtId="0" fontId="64" fillId="0" borderId="13" xfId="0" applyFont="1" applyBorder="1" applyAlignment="1">
      <alignment horizontal="center" vertical="center" wrapText="1"/>
    </xf>
    <xf numFmtId="0" fontId="64" fillId="0" borderId="12" xfId="5" applyFont="1" applyBorder="1" applyAlignment="1">
      <alignment horizontal="center" vertical="center" wrapText="1"/>
    </xf>
    <xf numFmtId="169" fontId="64" fillId="0" borderId="13" xfId="0" applyNumberFormat="1" applyFont="1" applyBorder="1" applyAlignment="1">
      <alignment horizontal="center" vertical="center" wrapText="1"/>
    </xf>
    <xf numFmtId="0" fontId="64" fillId="0" borderId="8" xfId="5" applyFont="1" applyBorder="1" applyAlignment="1">
      <alignment horizontal="center" vertical="center" wrapText="1"/>
    </xf>
    <xf numFmtId="0" fontId="64" fillId="0" borderId="0" xfId="5" applyFont="1" applyAlignment="1">
      <alignment horizontal="center" vertical="center" wrapText="1"/>
    </xf>
    <xf numFmtId="0" fontId="64" fillId="0" borderId="0" xfId="4" applyFont="1" applyAlignment="1">
      <alignment horizontal="center"/>
    </xf>
    <xf numFmtId="0" fontId="64" fillId="0" borderId="16" xfId="5" applyFont="1" applyBorder="1" applyAlignment="1">
      <alignment vertical="center" wrapText="1"/>
    </xf>
    <xf numFmtId="0" fontId="64" fillId="0" borderId="7" xfId="5" applyFont="1" applyBorder="1" applyAlignment="1">
      <alignment horizontal="center" vertical="center" wrapText="1"/>
    </xf>
    <xf numFmtId="9" fontId="64" fillId="0" borderId="7" xfId="5" applyNumberFormat="1" applyFont="1" applyBorder="1" applyAlignment="1">
      <alignment horizontal="center" vertical="center" wrapText="1"/>
    </xf>
    <xf numFmtId="10" fontId="30" fillId="0" borderId="13" xfId="9" applyNumberFormat="1" applyFont="1" applyFill="1" applyBorder="1" applyAlignment="1" applyProtection="1">
      <alignment horizontal="center" vertical="center" wrapText="1"/>
    </xf>
    <xf numFmtId="9" fontId="8" fillId="3" borderId="13" xfId="2" applyFont="1" applyFill="1" applyBorder="1" applyAlignment="1" applyProtection="1">
      <alignment vertical="center" wrapText="1"/>
    </xf>
    <xf numFmtId="169" fontId="3" fillId="3" borderId="8" xfId="5" applyNumberFormat="1" applyFont="1" applyFill="1" applyBorder="1" applyAlignment="1">
      <alignment horizontal="center" vertical="center" wrapText="1"/>
    </xf>
    <xf numFmtId="9" fontId="3" fillId="3" borderId="13" xfId="9" applyNumberFormat="1" applyFont="1" applyFill="1" applyBorder="1" applyAlignment="1" applyProtection="1">
      <alignment vertical="center" wrapText="1"/>
    </xf>
    <xf numFmtId="0" fontId="59" fillId="3" borderId="0" xfId="9" applyFont="1" applyFill="1" applyBorder="1" applyAlignment="1" applyProtection="1">
      <alignment horizontal="left" vertical="center" wrapText="1"/>
    </xf>
    <xf numFmtId="0" fontId="4" fillId="2" borderId="115" xfId="4" applyFont="1" applyFill="1" applyBorder="1"/>
    <xf numFmtId="49" fontId="48" fillId="2" borderId="116" xfId="5" applyNumberFormat="1" applyFont="1" applyFill="1" applyBorder="1" applyAlignment="1">
      <alignment horizontal="left" vertical="center"/>
    </xf>
    <xf numFmtId="49" fontId="49" fillId="2" borderId="76" xfId="5" applyNumberFormat="1" applyFont="1" applyFill="1" applyBorder="1" applyAlignment="1">
      <alignment horizontal="centerContinuous" vertical="center"/>
    </xf>
    <xf numFmtId="49" fontId="49" fillId="2" borderId="77" xfId="5" applyNumberFormat="1" applyFont="1" applyFill="1" applyBorder="1" applyAlignment="1">
      <alignment horizontal="centerContinuous" vertical="center"/>
    </xf>
    <xf numFmtId="0" fontId="49" fillId="2" borderId="117" xfId="4" applyFont="1" applyFill="1" applyBorder="1" applyAlignment="1">
      <alignment horizontal="center" vertical="center" wrapText="1"/>
    </xf>
    <xf numFmtId="0" fontId="4" fillId="3" borderId="72" xfId="9" applyFont="1" applyFill="1" applyBorder="1" applyAlignment="1" applyProtection="1">
      <alignment horizontal="left" vertical="center" wrapText="1"/>
    </xf>
    <xf numFmtId="0" fontId="49" fillId="2" borderId="118" xfId="4" applyFont="1" applyFill="1" applyBorder="1" applyAlignment="1">
      <alignment horizontal="center" vertical="center" wrapText="1"/>
    </xf>
    <xf numFmtId="0" fontId="4" fillId="3" borderId="72" xfId="5" applyFill="1" applyBorder="1" applyAlignment="1">
      <alignment horizontal="left" vertical="center" wrapText="1"/>
    </xf>
    <xf numFmtId="0" fontId="4" fillId="3" borderId="72" xfId="5" applyFill="1" applyBorder="1" applyAlignment="1">
      <alignment horizontal="left" vertical="center"/>
    </xf>
    <xf numFmtId="0" fontId="49" fillId="2" borderId="80" xfId="4" applyFont="1" applyFill="1" applyBorder="1" applyAlignment="1">
      <alignment horizontal="center" vertical="center" wrapText="1"/>
    </xf>
    <xf numFmtId="0" fontId="4" fillId="0" borderId="89" xfId="0" applyFont="1" applyBorder="1"/>
    <xf numFmtId="0" fontId="49" fillId="2" borderId="119" xfId="4" applyFont="1" applyFill="1" applyBorder="1" applyAlignment="1">
      <alignment horizontal="center" vertical="center" wrapText="1"/>
    </xf>
    <xf numFmtId="0" fontId="49" fillId="2" borderId="117" xfId="4" applyFont="1" applyFill="1" applyBorder="1" applyAlignment="1">
      <alignment horizontal="center" vertical="center"/>
    </xf>
    <xf numFmtId="0" fontId="49" fillId="2" borderId="118" xfId="4" applyFont="1" applyFill="1" applyBorder="1" applyAlignment="1">
      <alignment horizontal="center" vertical="center"/>
    </xf>
    <xf numFmtId="0" fontId="4" fillId="3" borderId="120" xfId="5" applyFill="1" applyBorder="1" applyAlignment="1">
      <alignment vertical="center" wrapText="1"/>
    </xf>
    <xf numFmtId="0" fontId="4" fillId="3" borderId="89" xfId="5" applyFill="1" applyBorder="1" applyAlignment="1">
      <alignment vertical="center" wrapText="1"/>
    </xf>
    <xf numFmtId="0" fontId="4" fillId="3" borderId="0" xfId="9" applyFont="1" applyFill="1" applyBorder="1" applyAlignment="1" applyProtection="1">
      <alignment horizontal="right" vertical="center" wrapText="1"/>
    </xf>
    <xf numFmtId="0" fontId="4" fillId="3" borderId="121" xfId="9" applyFont="1" applyFill="1" applyBorder="1" applyAlignment="1" applyProtection="1">
      <alignment vertical="center" wrapText="1"/>
    </xf>
    <xf numFmtId="0" fontId="4" fillId="3" borderId="89" xfId="9" applyFont="1" applyFill="1" applyBorder="1" applyAlignment="1" applyProtection="1">
      <alignment vertical="center" wrapText="1"/>
    </xf>
    <xf numFmtId="0" fontId="4" fillId="3" borderId="122" xfId="4" applyFont="1" applyFill="1" applyBorder="1" applyAlignment="1">
      <alignment horizontal="center"/>
    </xf>
    <xf numFmtId="0" fontId="4" fillId="3" borderId="122" xfId="9" applyFont="1" applyFill="1" applyBorder="1" applyAlignment="1" applyProtection="1">
      <alignment horizontal="center" vertical="center" wrapText="1"/>
    </xf>
    <xf numFmtId="0" fontId="49" fillId="2" borderId="80" xfId="4" applyFont="1" applyFill="1" applyBorder="1" applyAlignment="1">
      <alignment horizontal="center" vertical="center"/>
    </xf>
    <xf numFmtId="0" fontId="4" fillId="3" borderId="0" xfId="9" applyFont="1" applyFill="1" applyBorder="1" applyAlignment="1" applyProtection="1">
      <alignment horizontal="center" vertical="center" wrapText="1"/>
    </xf>
    <xf numFmtId="0" fontId="4" fillId="0" borderId="88" xfId="0" applyFont="1" applyBorder="1"/>
    <xf numFmtId="0" fontId="4" fillId="0" borderId="95" xfId="0" applyFont="1" applyBorder="1"/>
    <xf numFmtId="0" fontId="4" fillId="3" borderId="89" xfId="9" applyFont="1" applyFill="1" applyBorder="1" applyAlignment="1" applyProtection="1">
      <alignment horizontal="center" vertical="center" wrapText="1"/>
    </xf>
    <xf numFmtId="0" fontId="4" fillId="3" borderId="0" xfId="9" applyFont="1" applyFill="1" applyBorder="1" applyAlignment="1" applyProtection="1">
      <alignment horizontal="right" vertical="center"/>
    </xf>
    <xf numFmtId="0" fontId="4" fillId="3" borderId="89" xfId="5" applyFill="1" applyBorder="1" applyAlignment="1">
      <alignment horizontal="left" vertical="center" wrapText="1"/>
    </xf>
    <xf numFmtId="0" fontId="4" fillId="3" borderId="12" xfId="5" applyFill="1" applyBorder="1" applyAlignment="1">
      <alignment horizontal="right" vertical="center" wrapText="1"/>
    </xf>
    <xf numFmtId="0" fontId="4" fillId="3" borderId="13" xfId="5" applyFill="1" applyBorder="1" applyAlignment="1">
      <alignment horizontal="center" vertical="center" wrapText="1"/>
    </xf>
    <xf numFmtId="0" fontId="4" fillId="3" borderId="124" xfId="5" applyFill="1" applyBorder="1" applyAlignment="1">
      <alignment horizontal="center" vertical="center" wrapText="1"/>
    </xf>
    <xf numFmtId="0" fontId="4" fillId="3" borderId="124" xfId="5" applyFill="1" applyBorder="1" applyAlignment="1">
      <alignment vertical="center" wrapText="1"/>
    </xf>
    <xf numFmtId="0" fontId="4" fillId="3" borderId="36" xfId="5" applyFill="1" applyBorder="1" applyAlignment="1">
      <alignment horizontal="center" vertical="center" wrapText="1"/>
    </xf>
    <xf numFmtId="0" fontId="4" fillId="3" borderId="37" xfId="5" applyFill="1" applyBorder="1" applyAlignment="1">
      <alignment horizontal="center" vertical="center" wrapText="1"/>
    </xf>
    <xf numFmtId="0" fontId="4" fillId="3" borderId="20" xfId="5" applyFill="1" applyBorder="1" applyAlignment="1">
      <alignment horizontal="center" vertical="center" wrapText="1"/>
    </xf>
    <xf numFmtId="0" fontId="4" fillId="3" borderId="15" xfId="5" applyFill="1" applyBorder="1" applyAlignment="1">
      <alignment horizontal="center" vertical="center" wrapText="1"/>
    </xf>
    <xf numFmtId="0" fontId="4" fillId="3" borderId="122" xfId="5" applyFill="1" applyBorder="1" applyAlignment="1">
      <alignment horizontal="center" vertical="center" wrapText="1"/>
    </xf>
    <xf numFmtId="0" fontId="4" fillId="3" borderId="0" xfId="9" applyFont="1" applyFill="1" applyBorder="1" applyAlignment="1" applyProtection="1">
      <alignment horizontal="left" vertical="center" wrapText="1"/>
    </xf>
    <xf numFmtId="0" fontId="49" fillId="2" borderId="119" xfId="4" applyFont="1" applyFill="1" applyBorder="1" applyAlignment="1">
      <alignment horizontal="center" vertical="center"/>
    </xf>
    <xf numFmtId="0" fontId="49" fillId="2" borderId="127" xfId="5" applyFont="1" applyFill="1" applyBorder="1" applyAlignment="1">
      <alignment horizontal="centerContinuous" vertical="center" wrapText="1"/>
    </xf>
    <xf numFmtId="0" fontId="52" fillId="0" borderId="128" xfId="4" applyFont="1" applyBorder="1" applyAlignment="1">
      <alignment horizontal="left"/>
    </xf>
    <xf numFmtId="0" fontId="3" fillId="3" borderId="6" xfId="0" applyFont="1" applyFill="1" applyBorder="1"/>
    <xf numFmtId="0" fontId="3" fillId="3" borderId="132" xfId="5" applyFont="1" applyFill="1" applyBorder="1" applyAlignment="1">
      <alignment horizontal="left" vertical="center"/>
    </xf>
    <xf numFmtId="0" fontId="3" fillId="3" borderId="133" xfId="5" applyFont="1" applyFill="1" applyBorder="1" applyAlignment="1">
      <alignment horizontal="left" vertical="center"/>
    </xf>
    <xf numFmtId="0" fontId="5" fillId="3" borderId="134" xfId="5" applyFont="1" applyFill="1" applyBorder="1" applyAlignment="1">
      <alignment horizontal="left" vertical="center" wrapText="1"/>
    </xf>
    <xf numFmtId="0" fontId="3" fillId="3" borderId="136" xfId="5" applyFont="1" applyFill="1" applyBorder="1" applyAlignment="1">
      <alignment horizontal="left" vertical="center"/>
    </xf>
    <xf numFmtId="0" fontId="3" fillId="0" borderId="96" xfId="0" applyFont="1" applyBorder="1"/>
    <xf numFmtId="9" fontId="25" fillId="3" borderId="14" xfId="5" applyNumberFormat="1" applyFont="1" applyFill="1" applyBorder="1" applyAlignment="1">
      <alignment horizontal="center" vertical="center" wrapText="1"/>
    </xf>
    <xf numFmtId="169" fontId="0" fillId="0" borderId="0" xfId="0" applyNumberFormat="1" applyAlignment="1">
      <alignment vertical="top"/>
    </xf>
    <xf numFmtId="0" fontId="28" fillId="0" borderId="47" xfId="8" applyFont="1" applyBorder="1" applyAlignment="1">
      <alignment horizontal="center" vertical="top" wrapText="1"/>
    </xf>
    <xf numFmtId="180" fontId="30" fillId="0" borderId="0" xfId="25" applyNumberFormat="1" applyFont="1" applyFill="1" applyBorder="1" applyAlignment="1">
      <alignment horizontal="center" vertical="center" wrapText="1" readingOrder="1"/>
    </xf>
    <xf numFmtId="14" fontId="8" fillId="3" borderId="13" xfId="9" applyNumberFormat="1" applyFont="1" applyFill="1" applyBorder="1" applyAlignment="1" applyProtection="1">
      <alignment vertical="center" wrapText="1"/>
    </xf>
    <xf numFmtId="1" fontId="3" fillId="0" borderId="13" xfId="9" applyNumberFormat="1" applyFont="1" applyBorder="1" applyAlignment="1" applyProtection="1">
      <alignment vertical="center" wrapText="1"/>
    </xf>
    <xf numFmtId="9" fontId="64" fillId="0" borderId="14" xfId="5" applyNumberFormat="1" applyFont="1" applyBorder="1" applyAlignment="1">
      <alignment horizontal="center" vertical="center" wrapText="1"/>
    </xf>
    <xf numFmtId="0" fontId="96" fillId="5" borderId="7" xfId="9" applyFont="1" applyFill="1" applyBorder="1" applyAlignment="1" applyProtection="1">
      <alignment horizontal="left" vertical="center" wrapText="1"/>
    </xf>
    <xf numFmtId="0" fontId="96" fillId="5" borderId="8" xfId="9" applyFont="1" applyFill="1" applyBorder="1" applyAlignment="1" applyProtection="1">
      <alignment horizontal="left" vertical="center" wrapText="1"/>
    </xf>
    <xf numFmtId="0" fontId="58" fillId="0" borderId="18" xfId="0" applyFont="1" applyBorder="1" applyAlignment="1">
      <alignment horizontal="center"/>
    </xf>
    <xf numFmtId="0" fontId="79" fillId="0" borderId="6" xfId="0" applyFont="1" applyBorder="1" applyAlignment="1">
      <alignment horizontal="center"/>
    </xf>
    <xf numFmtId="0" fontId="79" fillId="0" borderId="7" xfId="0" applyFont="1" applyBorder="1" applyAlignment="1">
      <alignment horizontal="center"/>
    </xf>
    <xf numFmtId="0" fontId="79" fillId="0" borderId="0" xfId="0" applyFont="1" applyAlignment="1">
      <alignment horizontal="center"/>
    </xf>
    <xf numFmtId="166" fontId="13" fillId="21" borderId="13" xfId="6" applyNumberFormat="1" applyFont="1" applyFill="1" applyBorder="1" applyAlignment="1">
      <alignment vertical="center" wrapText="1"/>
    </xf>
    <xf numFmtId="0" fontId="13" fillId="21" borderId="14" xfId="5" applyFont="1" applyFill="1" applyBorder="1" applyAlignment="1">
      <alignment horizontal="center" vertical="center" wrapText="1"/>
    </xf>
    <xf numFmtId="10" fontId="30" fillId="0" borderId="13" xfId="17" applyNumberFormat="1" applyFont="1" applyFill="1" applyBorder="1" applyAlignment="1">
      <alignment horizontal="center" vertical="center" wrapText="1"/>
    </xf>
    <xf numFmtId="169" fontId="30" fillId="0" borderId="13" xfId="17" applyNumberFormat="1" applyFont="1" applyFill="1" applyBorder="1" applyAlignment="1">
      <alignment horizontal="center" vertical="center" wrapText="1"/>
    </xf>
    <xf numFmtId="9" fontId="30" fillId="0" borderId="13" xfId="17" applyFont="1" applyFill="1" applyBorder="1" applyAlignment="1" applyProtection="1">
      <alignment horizontal="center" vertical="center" wrapText="1"/>
    </xf>
    <xf numFmtId="0" fontId="25" fillId="3" borderId="8" xfId="5" applyFont="1" applyFill="1" applyBorder="1" applyAlignment="1">
      <alignment horizontal="center" vertical="center" wrapText="1"/>
    </xf>
    <xf numFmtId="0" fontId="25" fillId="3" borderId="13" xfId="9" applyFont="1" applyFill="1" applyBorder="1" applyAlignment="1" applyProtection="1">
      <alignment vertical="center" wrapText="1"/>
    </xf>
    <xf numFmtId="0" fontId="25" fillId="3" borderId="15" xfId="4" applyFont="1" applyFill="1" applyBorder="1" applyAlignment="1">
      <alignment horizontal="center"/>
    </xf>
    <xf numFmtId="0" fontId="124" fillId="0" borderId="20" xfId="8" applyFont="1" applyBorder="1" applyAlignment="1">
      <alignment horizontal="center" vertical="center"/>
    </xf>
    <xf numFmtId="0" fontId="124" fillId="0" borderId="15" xfId="8" applyFont="1" applyBorder="1" applyAlignment="1">
      <alignment horizontal="center" vertical="center"/>
    </xf>
    <xf numFmtId="0" fontId="30" fillId="3" borderId="15" xfId="8" applyFont="1" applyFill="1" applyBorder="1" applyAlignment="1">
      <alignment horizontal="center" vertical="center"/>
    </xf>
    <xf numFmtId="0" fontId="3" fillId="3" borderId="40" xfId="5" applyFont="1" applyFill="1" applyBorder="1" applyAlignment="1">
      <alignment horizontal="center" vertical="center" wrapText="1"/>
    </xf>
    <xf numFmtId="0" fontId="3" fillId="3" borderId="6" xfId="5" applyFont="1" applyFill="1" applyBorder="1" applyAlignment="1">
      <alignment horizontal="left" vertical="center" wrapText="1"/>
    </xf>
    <xf numFmtId="0" fontId="3" fillId="5" borderId="6" xfId="5" applyFont="1" applyFill="1" applyBorder="1" applyAlignment="1">
      <alignment horizontal="left" vertical="center" wrapText="1"/>
    </xf>
    <xf numFmtId="0" fontId="3" fillId="5" borderId="7" xfId="5" applyFont="1" applyFill="1" applyBorder="1" applyAlignment="1">
      <alignment horizontal="left" vertical="center" wrapText="1"/>
    </xf>
    <xf numFmtId="0" fontId="3" fillId="5" borderId="8" xfId="5" applyFont="1" applyFill="1" applyBorder="1" applyAlignment="1">
      <alignment horizontal="left" vertical="center" wrapText="1"/>
    </xf>
    <xf numFmtId="1" fontId="13" fillId="3" borderId="14" xfId="5" applyNumberFormat="1" applyFont="1" applyFill="1" applyBorder="1" applyAlignment="1">
      <alignment horizontal="center" vertical="center" wrapText="1"/>
    </xf>
    <xf numFmtId="0" fontId="25" fillId="3" borderId="12" xfId="5" applyFont="1" applyFill="1" applyBorder="1" applyAlignment="1">
      <alignment horizontal="center" vertical="center" wrapText="1"/>
    </xf>
    <xf numFmtId="10" fontId="3" fillId="3" borderId="41" xfId="5" applyNumberFormat="1" applyFont="1" applyFill="1" applyBorder="1" applyAlignment="1">
      <alignment horizontal="center" vertical="center" wrapText="1"/>
    </xf>
    <xf numFmtId="0" fontId="3" fillId="3" borderId="19" xfId="5" applyFont="1" applyFill="1" applyBorder="1" applyAlignment="1">
      <alignment horizontal="center" vertical="center" wrapText="1"/>
    </xf>
    <xf numFmtId="0" fontId="59" fillId="3" borderId="2" xfId="9" applyFont="1" applyFill="1" applyBorder="1" applyAlignment="1" applyProtection="1">
      <alignment vertical="center" wrapText="1"/>
    </xf>
    <xf numFmtId="0" fontId="59" fillId="3" borderId="3" xfId="9" applyFont="1" applyFill="1" applyBorder="1" applyAlignment="1" applyProtection="1">
      <alignment vertical="center" wrapText="1"/>
    </xf>
    <xf numFmtId="0" fontId="58" fillId="3" borderId="66" xfId="0" applyFont="1" applyFill="1" applyBorder="1"/>
    <xf numFmtId="0" fontId="58" fillId="3" borderId="65" xfId="0" applyFont="1" applyFill="1" applyBorder="1"/>
    <xf numFmtId="0" fontId="58" fillId="3" borderId="3" xfId="0" applyFont="1" applyFill="1" applyBorder="1"/>
    <xf numFmtId="0" fontId="58" fillId="3" borderId="4" xfId="0" applyFont="1" applyFill="1" applyBorder="1"/>
    <xf numFmtId="0" fontId="58" fillId="3" borderId="17" xfId="0" applyFont="1" applyFill="1" applyBorder="1"/>
    <xf numFmtId="0" fontId="58" fillId="3" borderId="16" xfId="0" applyFont="1" applyFill="1" applyBorder="1"/>
    <xf numFmtId="0" fontId="58" fillId="3" borderId="107" xfId="0" applyFont="1" applyFill="1" applyBorder="1"/>
    <xf numFmtId="0" fontId="58" fillId="3" borderId="8" xfId="0" applyFont="1" applyFill="1" applyBorder="1"/>
    <xf numFmtId="0" fontId="58" fillId="3" borderId="22" xfId="0" applyFont="1" applyFill="1" applyBorder="1"/>
    <xf numFmtId="0" fontId="59" fillId="3" borderId="14" xfId="5" applyFont="1" applyFill="1" applyBorder="1" applyAlignment="1">
      <alignment horizontal="left" vertical="center"/>
    </xf>
    <xf numFmtId="0" fontId="106" fillId="0" borderId="0" xfId="0" applyFont="1"/>
    <xf numFmtId="0" fontId="30" fillId="0" borderId="13" xfId="17" applyNumberFormat="1" applyFont="1" applyFill="1" applyBorder="1" applyAlignment="1" applyProtection="1">
      <alignment horizontal="center" vertical="center" wrapText="1"/>
    </xf>
    <xf numFmtId="180" fontId="30" fillId="0" borderId="13" xfId="158" applyNumberFormat="1" applyFont="1" applyFill="1" applyBorder="1" applyAlignment="1">
      <alignment horizontal="center" vertical="center" wrapText="1"/>
    </xf>
    <xf numFmtId="3" fontId="3" fillId="0" borderId="13" xfId="9" applyNumberFormat="1" applyFont="1" applyFill="1" applyBorder="1" applyAlignment="1" applyProtection="1">
      <alignment horizontal="center" vertical="center" wrapText="1"/>
    </xf>
    <xf numFmtId="0" fontId="127" fillId="0" borderId="0" xfId="0" applyFont="1" applyAlignment="1">
      <alignment horizontal="center" vertical="center"/>
    </xf>
    <xf numFmtId="0" fontId="128" fillId="0" borderId="0" xfId="0" applyFont="1" applyAlignment="1">
      <alignment horizontal="center" vertical="center"/>
    </xf>
    <xf numFmtId="3" fontId="128" fillId="0" borderId="0" xfId="0" applyNumberFormat="1" applyFont="1" applyAlignment="1">
      <alignment horizontal="right" vertical="center"/>
    </xf>
    <xf numFmtId="0" fontId="3" fillId="3" borderId="13" xfId="6" applyNumberFormat="1" applyFont="1" applyFill="1" applyBorder="1" applyAlignment="1">
      <alignment horizontal="center" vertical="center" wrapText="1"/>
    </xf>
    <xf numFmtId="3" fontId="127" fillId="0" borderId="0" xfId="0" applyNumberFormat="1" applyFont="1" applyAlignment="1">
      <alignment horizontal="right" vertical="center"/>
    </xf>
    <xf numFmtId="0" fontId="3" fillId="0" borderId="15" xfId="5" applyFont="1" applyBorder="1" applyAlignment="1">
      <alignment horizontal="left" vertical="center"/>
    </xf>
    <xf numFmtId="0" fontId="3" fillId="0" borderId="37" xfId="5" applyFont="1" applyBorder="1" applyAlignment="1">
      <alignment horizontal="left" vertical="center"/>
    </xf>
    <xf numFmtId="0" fontId="7" fillId="0" borderId="36" xfId="5" applyFont="1" applyBorder="1" applyAlignment="1">
      <alignment horizontal="left" vertical="center" wrapText="1"/>
    </xf>
    <xf numFmtId="0" fontId="3" fillId="0" borderId="0" xfId="9" applyFont="1" applyFill="1" applyBorder="1" applyAlignment="1" applyProtection="1">
      <alignment horizontal="left" vertical="center"/>
    </xf>
    <xf numFmtId="0" fontId="3" fillId="0" borderId="0" xfId="9" applyFont="1" applyFill="1" applyBorder="1" applyAlignment="1" applyProtection="1">
      <alignment horizontal="center" vertical="top" wrapText="1"/>
    </xf>
    <xf numFmtId="0" fontId="3" fillId="0" borderId="15" xfId="4" applyFont="1" applyBorder="1" applyAlignment="1">
      <alignment horizontal="left"/>
    </xf>
    <xf numFmtId="0" fontId="38" fillId="0" borderId="32" xfId="5" applyFont="1" applyBorder="1" applyAlignment="1">
      <alignment horizontal="left" vertical="center" wrapText="1"/>
    </xf>
    <xf numFmtId="0" fontId="15" fillId="0" borderId="18" xfId="9" applyFont="1" applyFill="1" applyBorder="1" applyAlignment="1" applyProtection="1">
      <alignment horizontal="center" vertical="center" wrapText="1"/>
    </xf>
    <xf numFmtId="0" fontId="13" fillId="3" borderId="40" xfId="5" applyFont="1" applyFill="1" applyBorder="1" applyAlignment="1">
      <alignment horizontal="left" vertical="center"/>
    </xf>
    <xf numFmtId="0" fontId="13" fillId="0" borderId="14" xfId="9" applyFont="1" applyFill="1" applyBorder="1" applyAlignment="1" applyProtection="1">
      <alignment horizontal="center" vertical="center" wrapText="1"/>
    </xf>
    <xf numFmtId="0" fontId="13" fillId="0" borderId="7" xfId="9" applyFont="1" applyFill="1" applyBorder="1" applyAlignment="1" applyProtection="1">
      <alignment horizontal="center" vertical="center" wrapText="1"/>
    </xf>
    <xf numFmtId="0" fontId="13" fillId="3" borderId="14" xfId="5" applyFont="1" applyFill="1" applyBorder="1" applyAlignment="1">
      <alignment horizontal="left" vertical="center" wrapText="1"/>
    </xf>
    <xf numFmtId="0" fontId="13" fillId="2" borderId="1" xfId="4" applyFont="1" applyFill="1" applyBorder="1"/>
    <xf numFmtId="49" fontId="11" fillId="2" borderId="2" xfId="5" applyNumberFormat="1" applyFont="1" applyFill="1" applyBorder="1" applyAlignment="1">
      <alignment horizontal="left" vertical="center"/>
    </xf>
    <xf numFmtId="49" fontId="11" fillId="2" borderId="3" xfId="5" applyNumberFormat="1" applyFont="1" applyFill="1" applyBorder="1" applyAlignment="1">
      <alignment horizontal="centerContinuous" vertical="center"/>
    </xf>
    <xf numFmtId="49" fontId="11" fillId="2" borderId="4" xfId="5" applyNumberFormat="1" applyFont="1" applyFill="1" applyBorder="1" applyAlignment="1">
      <alignment horizontal="centerContinuous" vertical="center"/>
    </xf>
    <xf numFmtId="0" fontId="13" fillId="3" borderId="0" xfId="0" applyFont="1" applyFill="1" applyAlignment="1">
      <alignment horizontal="center" vertical="center" wrapText="1"/>
    </xf>
    <xf numFmtId="0" fontId="13" fillId="27" borderId="13" xfId="9" applyFont="1" applyFill="1" applyBorder="1" applyAlignment="1" applyProtection="1">
      <alignment vertical="center" wrapText="1"/>
    </xf>
    <xf numFmtId="9" fontId="13" fillId="27" borderId="14" xfId="5" applyNumberFormat="1" applyFont="1" applyFill="1" applyBorder="1" applyAlignment="1">
      <alignment horizontal="center" vertical="center" wrapText="1"/>
    </xf>
    <xf numFmtId="0" fontId="13" fillId="0" borderId="18" xfId="9" applyFont="1" applyBorder="1" applyAlignment="1" applyProtection="1">
      <alignment vertical="center" wrapText="1"/>
    </xf>
    <xf numFmtId="0" fontId="19" fillId="0" borderId="24" xfId="4" applyFont="1" applyBorder="1" applyAlignment="1">
      <alignment horizontal="left"/>
    </xf>
    <xf numFmtId="0" fontId="20" fillId="3" borderId="42" xfId="5" applyFont="1" applyFill="1" applyBorder="1" applyAlignment="1">
      <alignment horizontal="left" vertical="center" wrapText="1"/>
    </xf>
    <xf numFmtId="0" fontId="13" fillId="3" borderId="41" xfId="5" applyFont="1" applyFill="1" applyBorder="1" applyAlignment="1">
      <alignment vertical="center"/>
    </xf>
    <xf numFmtId="0" fontId="27" fillId="3" borderId="3" xfId="0" applyFont="1" applyFill="1" applyBorder="1"/>
    <xf numFmtId="0" fontId="13" fillId="3" borderId="3" xfId="0" applyFont="1" applyFill="1" applyBorder="1" applyAlignment="1">
      <alignment vertical="center" wrapText="1"/>
    </xf>
    <xf numFmtId="0" fontId="13" fillId="3" borderId="0" xfId="0" applyFont="1" applyFill="1" applyAlignment="1">
      <alignment vertical="center" wrapText="1"/>
    </xf>
    <xf numFmtId="0" fontId="13" fillId="3" borderId="17" xfId="0" applyFont="1" applyFill="1" applyBorder="1" applyAlignment="1">
      <alignment horizontal="center" vertical="center" wrapText="1"/>
    </xf>
    <xf numFmtId="0" fontId="13" fillId="3" borderId="16" xfId="0" applyFont="1" applyFill="1" applyBorder="1" applyAlignment="1">
      <alignment horizontal="center" vertical="center"/>
    </xf>
    <xf numFmtId="0" fontId="27" fillId="3" borderId="65" xfId="0" applyFont="1" applyFill="1" applyBorder="1"/>
    <xf numFmtId="0" fontId="13" fillId="3" borderId="65" xfId="0" applyFont="1" applyFill="1" applyBorder="1"/>
    <xf numFmtId="0" fontId="13" fillId="27" borderId="15" xfId="4" applyFont="1" applyFill="1" applyBorder="1" applyAlignment="1">
      <alignment horizontal="left"/>
    </xf>
    <xf numFmtId="0" fontId="13" fillId="3" borderId="16" xfId="0" applyFont="1" applyFill="1" applyBorder="1"/>
    <xf numFmtId="0" fontId="13" fillId="3" borderId="0" xfId="5" applyFont="1" applyFill="1" applyAlignment="1">
      <alignment horizontal="center" wrapText="1"/>
    </xf>
    <xf numFmtId="1" fontId="13" fillId="3" borderId="0" xfId="5" applyNumberFormat="1" applyFont="1" applyFill="1" applyAlignment="1">
      <alignment horizontal="center" wrapText="1"/>
    </xf>
    <xf numFmtId="1" fontId="13" fillId="3" borderId="0" xfId="4" applyNumberFormat="1" applyFont="1" applyFill="1" applyAlignment="1">
      <alignment horizontal="center"/>
    </xf>
    <xf numFmtId="1" fontId="13" fillId="27" borderId="0" xfId="5" applyNumberFormat="1" applyFont="1" applyFill="1" applyAlignment="1">
      <alignment horizontal="center" wrapText="1"/>
    </xf>
    <xf numFmtId="0" fontId="57" fillId="29" borderId="74" xfId="0" applyFont="1" applyFill="1" applyBorder="1"/>
    <xf numFmtId="49" fontId="14" fillId="29" borderId="75" xfId="0" applyNumberFormat="1" applyFont="1" applyFill="1" applyBorder="1" applyAlignment="1">
      <alignment horizontal="left" vertical="center"/>
    </xf>
    <xf numFmtId="49" fontId="65" fillId="29" borderId="76" xfId="0" applyNumberFormat="1" applyFont="1" applyFill="1" applyBorder="1" applyAlignment="1">
      <alignment horizontal="center" vertical="center"/>
    </xf>
    <xf numFmtId="49" fontId="65" fillId="29" borderId="77" xfId="0" applyNumberFormat="1" applyFont="1" applyFill="1" applyBorder="1" applyAlignment="1">
      <alignment horizontal="center" vertical="center"/>
    </xf>
    <xf numFmtId="0" fontId="108" fillId="0" borderId="74" xfId="0" applyFont="1" applyBorder="1" applyAlignment="1">
      <alignment horizontal="left" vertical="center" wrapText="1"/>
    </xf>
    <xf numFmtId="0" fontId="108" fillId="0" borderId="81" xfId="0" applyFont="1" applyBorder="1" applyAlignment="1">
      <alignment horizontal="left" vertical="center" wrapText="1"/>
    </xf>
    <xf numFmtId="0" fontId="108" fillId="0" borderId="82" xfId="0" applyFont="1" applyBorder="1" applyAlignment="1">
      <alignment horizontal="left" vertical="center" wrapText="1"/>
    </xf>
    <xf numFmtId="0" fontId="58" fillId="28" borderId="39" xfId="0" applyFont="1" applyFill="1" applyBorder="1" applyAlignment="1">
      <alignment horizontal="left" vertical="center" wrapText="1"/>
    </xf>
    <xf numFmtId="0" fontId="108" fillId="6" borderId="82" xfId="0" applyFont="1" applyFill="1" applyBorder="1" applyAlignment="1">
      <alignment horizontal="left" vertical="center" wrapText="1"/>
    </xf>
    <xf numFmtId="0" fontId="108" fillId="6" borderId="84" xfId="0" applyFont="1" applyFill="1" applyBorder="1" applyAlignment="1">
      <alignment horizontal="left" vertical="center" wrapText="1"/>
    </xf>
    <xf numFmtId="0" fontId="58" fillId="6" borderId="79" xfId="0" applyFont="1" applyFill="1" applyBorder="1" applyAlignment="1">
      <alignment horizontal="center"/>
    </xf>
    <xf numFmtId="0" fontId="58" fillId="6" borderId="39" xfId="0" applyFont="1" applyFill="1" applyBorder="1" applyAlignment="1">
      <alignment horizontal="center"/>
    </xf>
    <xf numFmtId="0" fontId="58" fillId="0" borderId="39" xfId="0" applyFont="1" applyBorder="1"/>
    <xf numFmtId="0" fontId="58" fillId="0" borderId="38" xfId="0" applyFont="1" applyBorder="1"/>
    <xf numFmtId="0" fontId="58" fillId="0" borderId="92" xfId="0" applyFont="1" applyBorder="1"/>
    <xf numFmtId="0" fontId="57" fillId="0" borderId="90" xfId="0" applyFont="1" applyBorder="1"/>
    <xf numFmtId="0" fontId="58" fillId="6" borderId="88" xfId="0" applyFont="1" applyFill="1" applyBorder="1"/>
    <xf numFmtId="0" fontId="58" fillId="0" borderId="95" xfId="0" applyFont="1" applyBorder="1"/>
    <xf numFmtId="0" fontId="67" fillId="29" borderId="78" xfId="0" applyFont="1" applyFill="1" applyBorder="1" applyAlignment="1">
      <alignment horizontal="center" vertical="center" wrapText="1"/>
    </xf>
    <xf numFmtId="0" fontId="108" fillId="0" borderId="84" xfId="0" applyFont="1" applyBorder="1" applyAlignment="1">
      <alignment horizontal="left" vertical="center" wrapText="1"/>
    </xf>
    <xf numFmtId="0" fontId="55" fillId="0" borderId="84" xfId="0" applyFont="1" applyBorder="1" applyAlignment="1">
      <alignment horizontal="center" vertical="center" wrapText="1"/>
    </xf>
    <xf numFmtId="0" fontId="58" fillId="6" borderId="91" xfId="0" applyFont="1" applyFill="1" applyBorder="1" applyAlignment="1">
      <alignment vertical="center"/>
    </xf>
    <xf numFmtId="0" fontId="58" fillId="6" borderId="91" xfId="0" applyFont="1" applyFill="1" applyBorder="1" applyAlignment="1">
      <alignment vertical="center" wrapText="1"/>
    </xf>
    <xf numFmtId="0" fontId="58" fillId="6" borderId="92" xfId="0" applyFont="1" applyFill="1" applyBorder="1" applyAlignment="1">
      <alignment vertical="center" wrapText="1"/>
    </xf>
    <xf numFmtId="0" fontId="58" fillId="6" borderId="0" xfId="0" applyFont="1" applyFill="1" applyAlignment="1">
      <alignment vertical="center"/>
    </xf>
    <xf numFmtId="0" fontId="58" fillId="6" borderId="88" xfId="0" applyFont="1" applyFill="1" applyBorder="1" applyAlignment="1">
      <alignment vertical="center" wrapText="1"/>
    </xf>
    <xf numFmtId="0" fontId="58" fillId="6" borderId="0" xfId="0" applyFont="1" applyFill="1" applyAlignment="1">
      <alignment vertical="center" wrapText="1"/>
    </xf>
    <xf numFmtId="0" fontId="58" fillId="6" borderId="89" xfId="0" applyFont="1" applyFill="1" applyBorder="1" applyAlignment="1">
      <alignment vertical="center" wrapText="1"/>
    </xf>
    <xf numFmtId="0" fontId="58" fillId="6" borderId="0" xfId="0" applyFont="1" applyFill="1" applyAlignment="1">
      <alignment horizontal="right" vertical="center" wrapText="1"/>
    </xf>
    <xf numFmtId="0" fontId="58" fillId="6" borderId="94" xfId="0" applyFont="1" applyFill="1" applyBorder="1" applyAlignment="1">
      <alignment horizontal="left" vertical="center" wrapText="1"/>
    </xf>
    <xf numFmtId="0" fontId="58" fillId="6" borderId="84" xfId="0" applyFont="1" applyFill="1" applyBorder="1" applyAlignment="1">
      <alignment horizontal="right" vertical="center" wrapText="1"/>
    </xf>
    <xf numFmtId="0" fontId="58" fillId="6" borderId="93" xfId="0" applyFont="1" applyFill="1" applyBorder="1" applyAlignment="1">
      <alignment vertical="center" wrapText="1"/>
    </xf>
    <xf numFmtId="0" fontId="58" fillId="6" borderId="84" xfId="0" applyFont="1" applyFill="1" applyBorder="1" applyAlignment="1">
      <alignment horizontal="center" vertical="center" wrapText="1"/>
    </xf>
    <xf numFmtId="0" fontId="58" fillId="6" borderId="84" xfId="0" applyFont="1" applyFill="1" applyBorder="1" applyAlignment="1">
      <alignment vertical="center" wrapText="1"/>
    </xf>
    <xf numFmtId="0" fontId="58" fillId="6" borderId="88" xfId="0" applyFont="1" applyFill="1" applyBorder="1" applyAlignment="1">
      <alignment horizontal="center"/>
    </xf>
    <xf numFmtId="0" fontId="58" fillId="6" borderId="95" xfId="0" applyFont="1" applyFill="1" applyBorder="1" applyAlignment="1">
      <alignment horizontal="center"/>
    </xf>
    <xf numFmtId="0" fontId="58" fillId="6" borderId="88" xfId="0" applyFont="1" applyFill="1" applyBorder="1" applyAlignment="1">
      <alignment horizontal="center" vertical="center" wrapText="1"/>
    </xf>
    <xf numFmtId="0" fontId="58" fillId="6" borderId="95" xfId="0" applyFont="1" applyFill="1" applyBorder="1" applyAlignment="1">
      <alignment horizontal="center" vertical="center" wrapText="1"/>
    </xf>
    <xf numFmtId="0" fontId="58" fillId="0" borderId="89" xfId="0" applyFont="1" applyBorder="1"/>
    <xf numFmtId="0" fontId="58" fillId="6" borderId="0" xfId="0" applyFont="1" applyFill="1" applyAlignment="1">
      <alignment horizontal="center" vertical="center" wrapText="1"/>
    </xf>
    <xf numFmtId="0" fontId="58" fillId="6" borderId="84" xfId="0" applyFont="1" applyFill="1" applyBorder="1"/>
    <xf numFmtId="0" fontId="58" fillId="6" borderId="0" xfId="0" applyFont="1" applyFill="1"/>
    <xf numFmtId="0" fontId="58" fillId="6" borderId="0" xfId="0" applyFont="1" applyFill="1" applyAlignment="1">
      <alignment horizontal="right"/>
    </xf>
    <xf numFmtId="0" fontId="58" fillId="6" borderId="0" xfId="0" applyFont="1" applyFill="1" applyAlignment="1">
      <alignment horizontal="center"/>
    </xf>
    <xf numFmtId="0" fontId="108" fillId="0" borderId="87" xfId="0" applyFont="1" applyBorder="1" applyAlignment="1">
      <alignment horizontal="left" vertical="center" wrapText="1"/>
    </xf>
    <xf numFmtId="0" fontId="58" fillId="6" borderId="89" xfId="0" applyFont="1" applyFill="1" applyBorder="1" applyAlignment="1">
      <alignment horizontal="center" vertical="center" wrapText="1"/>
    </xf>
    <xf numFmtId="0" fontId="58" fillId="6" borderId="96" xfId="0" applyFont="1" applyFill="1" applyBorder="1" applyAlignment="1">
      <alignment horizontal="right" vertical="center" wrapText="1"/>
    </xf>
    <xf numFmtId="0" fontId="58" fillId="6" borderId="0" xfId="0" applyFont="1" applyFill="1" applyAlignment="1">
      <alignment horizontal="right" vertical="center"/>
    </xf>
    <xf numFmtId="49" fontId="55" fillId="6" borderId="91" xfId="0" applyNumberFormat="1" applyFont="1" applyFill="1" applyBorder="1" applyAlignment="1">
      <alignment horizontal="center" vertical="center"/>
    </xf>
    <xf numFmtId="0" fontId="58" fillId="28" borderId="84" xfId="0" applyFont="1" applyFill="1" applyBorder="1" applyAlignment="1">
      <alignment vertical="center" wrapText="1"/>
    </xf>
    <xf numFmtId="49" fontId="55" fillId="28" borderId="0" xfId="0" applyNumberFormat="1" applyFont="1" applyFill="1" applyAlignment="1">
      <alignment horizontal="center" vertical="center"/>
    </xf>
    <xf numFmtId="0" fontId="58" fillId="28" borderId="0" xfId="0" applyFont="1" applyFill="1" applyAlignment="1">
      <alignment horizontal="center" vertical="center" wrapText="1"/>
    </xf>
    <xf numFmtId="49" fontId="58" fillId="28" borderId="84" xfId="0" applyNumberFormat="1" applyFont="1" applyFill="1" applyBorder="1" applyAlignment="1">
      <alignment horizontal="center" vertical="center"/>
    </xf>
    <xf numFmtId="49" fontId="55" fillId="6" borderId="0" xfId="0" applyNumberFormat="1" applyFont="1" applyFill="1" applyAlignment="1">
      <alignment horizontal="center" vertical="center"/>
    </xf>
    <xf numFmtId="177" fontId="58" fillId="6" borderId="88" xfId="0" applyNumberFormat="1" applyFont="1" applyFill="1" applyBorder="1" applyAlignment="1">
      <alignment vertical="center" wrapText="1"/>
    </xf>
    <xf numFmtId="49" fontId="55" fillId="6" borderId="88" xfId="0" applyNumberFormat="1" applyFont="1" applyFill="1" applyBorder="1" applyAlignment="1">
      <alignment horizontal="center" vertical="center"/>
    </xf>
    <xf numFmtId="0" fontId="58" fillId="6" borderId="88" xfId="0" applyFont="1" applyFill="1" applyBorder="1" applyAlignment="1">
      <alignment horizontal="right" vertical="center"/>
    </xf>
    <xf numFmtId="0" fontId="58" fillId="28" borderId="0" xfId="0" applyFont="1" applyFill="1" applyAlignment="1">
      <alignment horizontal="left" vertical="center" wrapText="1"/>
    </xf>
    <xf numFmtId="0" fontId="58" fillId="28" borderId="89" xfId="0" applyFont="1" applyFill="1" applyBorder="1" applyAlignment="1">
      <alignment horizontal="left" vertical="center" wrapText="1"/>
    </xf>
    <xf numFmtId="0" fontId="58" fillId="28" borderId="0" xfId="0" applyFont="1" applyFill="1" applyAlignment="1">
      <alignment horizontal="right" vertical="center" wrapText="1"/>
    </xf>
    <xf numFmtId="0" fontId="58" fillId="28" borderId="0" xfId="0" applyFont="1" applyFill="1" applyAlignment="1">
      <alignment horizontal="center"/>
    </xf>
    <xf numFmtId="0" fontId="58" fillId="28" borderId="89" xfId="0" applyFont="1" applyFill="1" applyBorder="1" applyAlignment="1">
      <alignment vertical="center" wrapText="1"/>
    </xf>
    <xf numFmtId="9" fontId="58" fillId="28" borderId="85" xfId="0" applyNumberFormat="1" applyFont="1" applyFill="1" applyBorder="1" applyAlignment="1">
      <alignment horizontal="center" vertical="center" wrapText="1"/>
    </xf>
    <xf numFmtId="0" fontId="58" fillId="28" borderId="83" xfId="0" applyFont="1" applyFill="1" applyBorder="1" applyAlignment="1">
      <alignment horizontal="center" vertical="center" wrapText="1"/>
    </xf>
    <xf numFmtId="0" fontId="58" fillId="28" borderId="38" xfId="0" applyFont="1" applyFill="1" applyBorder="1" applyAlignment="1">
      <alignment horizontal="center" vertical="center" wrapText="1"/>
    </xf>
    <xf numFmtId="0" fontId="58" fillId="28" borderId="39" xfId="0" applyFont="1" applyFill="1" applyBorder="1" applyAlignment="1">
      <alignment horizontal="center" vertical="center" wrapText="1"/>
    </xf>
    <xf numFmtId="9" fontId="58" fillId="28" borderId="39" xfId="0" applyNumberFormat="1" applyFont="1" applyFill="1" applyBorder="1" applyAlignment="1">
      <alignment horizontal="center" vertical="center" wrapText="1"/>
    </xf>
    <xf numFmtId="0" fontId="58" fillId="6" borderId="0" xfId="0" applyFont="1" applyFill="1" applyAlignment="1">
      <alignment horizontal="center" vertical="top" wrapText="1"/>
    </xf>
    <xf numFmtId="0" fontId="58" fillId="6" borderId="88" xfId="0" applyFont="1" applyFill="1" applyBorder="1" applyAlignment="1">
      <alignment horizontal="center" vertical="top" wrapText="1"/>
    </xf>
    <xf numFmtId="0" fontId="58" fillId="6" borderId="0" xfId="0" applyFont="1" applyFill="1" applyAlignment="1">
      <alignment horizontal="left" vertical="center" wrapText="1"/>
    </xf>
    <xf numFmtId="0" fontId="58" fillId="6" borderId="84" xfId="0" applyFont="1" applyFill="1" applyBorder="1" applyAlignment="1">
      <alignment horizontal="center"/>
    </xf>
    <xf numFmtId="0" fontId="58" fillId="0" borderId="81" xfId="0" applyFont="1" applyBorder="1" applyAlignment="1">
      <alignment horizontal="left" vertical="center" wrapText="1"/>
    </xf>
    <xf numFmtId="0" fontId="58" fillId="0" borderId="81" xfId="0" applyFont="1" applyBorder="1" applyAlignment="1">
      <alignment vertical="center" wrapText="1"/>
    </xf>
    <xf numFmtId="0" fontId="58" fillId="0" borderId="81" xfId="0" applyFont="1" applyBorder="1" applyAlignment="1">
      <alignment horizontal="left" vertical="center"/>
    </xf>
    <xf numFmtId="0" fontId="60" fillId="0" borderId="81" xfId="0" applyFont="1" applyBorder="1" applyAlignment="1">
      <alignment horizontal="left" vertical="center"/>
    </xf>
    <xf numFmtId="0" fontId="55" fillId="29" borderId="103" xfId="0" applyFont="1" applyFill="1" applyBorder="1" applyAlignment="1">
      <alignment horizontal="center" vertical="center" wrapText="1"/>
    </xf>
    <xf numFmtId="0" fontId="69" fillId="0" borderId="101" xfId="0" applyFont="1" applyBorder="1" applyAlignment="1">
      <alignment horizontal="left"/>
    </xf>
    <xf numFmtId="0" fontId="85" fillId="0" borderId="0" xfId="0" applyFont="1" applyAlignment="1">
      <alignment horizontal="left"/>
    </xf>
    <xf numFmtId="0" fontId="58" fillId="6" borderId="113" xfId="0" applyFont="1" applyFill="1" applyBorder="1" applyAlignment="1">
      <alignment horizontal="center" vertical="center" wrapText="1"/>
    </xf>
    <xf numFmtId="0" fontId="13" fillId="6" borderId="85" xfId="20" applyFont="1" applyFill="1" applyBorder="1" applyAlignment="1">
      <alignment horizontal="center" vertical="center" wrapText="1"/>
    </xf>
    <xf numFmtId="49" fontId="130" fillId="30" borderId="13" xfId="5" applyNumberFormat="1" applyFont="1" applyFill="1" applyBorder="1" applyAlignment="1">
      <alignment horizontal="center" vertical="center"/>
    </xf>
    <xf numFmtId="0" fontId="25" fillId="30" borderId="12" xfId="5" applyFont="1" applyFill="1" applyBorder="1" applyAlignment="1">
      <alignment horizontal="center" vertical="center" wrapText="1"/>
    </xf>
    <xf numFmtId="0" fontId="25" fillId="30" borderId="8" xfId="5" applyFont="1" applyFill="1" applyBorder="1" applyAlignment="1">
      <alignment horizontal="center" vertical="center" wrapText="1"/>
    </xf>
    <xf numFmtId="0" fontId="25" fillId="31" borderId="83" xfId="20" applyFont="1" applyFill="1" applyBorder="1" applyAlignment="1">
      <alignment horizontal="center" vertical="center" wrapText="1"/>
    </xf>
    <xf numFmtId="0" fontId="25" fillId="31" borderId="38" xfId="20" applyFont="1" applyFill="1" applyBorder="1" applyAlignment="1">
      <alignment horizontal="center" vertical="center" wrapText="1"/>
    </xf>
    <xf numFmtId="49" fontId="23" fillId="14" borderId="75" xfId="20" applyNumberFormat="1" applyFont="1" applyFill="1" applyBorder="1" applyAlignment="1">
      <alignment horizontal="left" vertical="center"/>
    </xf>
    <xf numFmtId="0" fontId="13" fillId="0" borderId="39" xfId="20" applyFont="1" applyBorder="1" applyAlignment="1">
      <alignment horizontal="left" vertical="center"/>
    </xf>
    <xf numFmtId="0" fontId="13" fillId="6" borderId="79" xfId="20" applyFont="1" applyFill="1" applyBorder="1" applyAlignment="1">
      <alignment horizontal="center"/>
    </xf>
    <xf numFmtId="0" fontId="13" fillId="6" borderId="39" xfId="20" applyFont="1" applyFill="1" applyBorder="1" applyAlignment="1">
      <alignment horizontal="center"/>
    </xf>
    <xf numFmtId="0" fontId="13" fillId="0" borderId="39" xfId="20" applyFont="1" applyBorder="1"/>
    <xf numFmtId="0" fontId="13" fillId="0" borderId="38" xfId="20" applyFont="1" applyBorder="1"/>
    <xf numFmtId="0" fontId="13" fillId="6" borderId="88" xfId="20" applyFont="1" applyFill="1" applyBorder="1" applyAlignment="1">
      <alignment horizontal="center"/>
    </xf>
    <xf numFmtId="0" fontId="13" fillId="0" borderId="89" xfId="20" applyFont="1" applyBorder="1"/>
    <xf numFmtId="0" fontId="13" fillId="31" borderId="83" xfId="20" applyFont="1" applyFill="1" applyBorder="1" applyAlignment="1">
      <alignment horizontal="center" vertical="center" wrapText="1"/>
    </xf>
    <xf numFmtId="0" fontId="13" fillId="31" borderId="38" xfId="20" applyFont="1" applyFill="1" applyBorder="1" applyAlignment="1">
      <alignment horizontal="center" vertical="center" wrapText="1"/>
    </xf>
    <xf numFmtId="0" fontId="30" fillId="0" borderId="0" xfId="9" applyFont="1" applyFill="1" applyBorder="1" applyAlignment="1" applyProtection="1">
      <alignment horizontal="center" vertical="center" wrapText="1"/>
    </xf>
    <xf numFmtId="0" fontId="109" fillId="0" borderId="13" xfId="3" applyFont="1" applyFill="1" applyBorder="1" applyAlignment="1" applyProtection="1">
      <alignment horizontal="center" vertical="center" wrapText="1"/>
    </xf>
    <xf numFmtId="0" fontId="109" fillId="0" borderId="13" xfId="9" applyFont="1" applyFill="1" applyBorder="1" applyAlignment="1" applyProtection="1">
      <alignment horizontal="center" vertical="center"/>
    </xf>
    <xf numFmtId="180" fontId="30" fillId="0" borderId="13" xfId="25" applyNumberFormat="1" applyFont="1" applyFill="1" applyBorder="1" applyAlignment="1">
      <alignment horizontal="center" vertical="center"/>
    </xf>
    <xf numFmtId="0" fontId="109" fillId="0" borderId="0" xfId="9" applyFont="1" applyFill="1" applyBorder="1" applyAlignment="1" applyProtection="1">
      <alignment horizontal="center" vertical="center"/>
    </xf>
    <xf numFmtId="180" fontId="30" fillId="0" borderId="13" xfId="158" applyNumberFormat="1" applyFont="1" applyFill="1" applyBorder="1" applyAlignment="1">
      <alignment horizontal="center"/>
    </xf>
    <xf numFmtId="0" fontId="109" fillId="0" borderId="0" xfId="9" applyFont="1" applyFill="1" applyBorder="1" applyAlignment="1" applyProtection="1">
      <alignment horizontal="center" vertical="center" wrapText="1"/>
    </xf>
    <xf numFmtId="0" fontId="109" fillId="0" borderId="13" xfId="3" applyFont="1" applyFill="1" applyBorder="1" applyAlignment="1" applyProtection="1">
      <alignment horizontal="center" vertical="center" readingOrder="1"/>
    </xf>
    <xf numFmtId="10" fontId="30" fillId="0" borderId="13" xfId="0" applyNumberFormat="1" applyFont="1" applyBorder="1" applyAlignment="1">
      <alignment horizontal="center"/>
    </xf>
    <xf numFmtId="14" fontId="30" fillId="0" borderId="13" xfId="8" applyNumberFormat="1" applyFont="1" applyBorder="1" applyAlignment="1">
      <alignment horizontal="center" vertical="center" wrapText="1"/>
    </xf>
    <xf numFmtId="180" fontId="30" fillId="0" borderId="13" xfId="37" applyNumberFormat="1" applyFont="1" applyBorder="1" applyAlignment="1" applyProtection="1">
      <alignment horizontal="center" vertical="center" wrapText="1"/>
    </xf>
    <xf numFmtId="180" fontId="30" fillId="0" borderId="14" xfId="37" applyNumberFormat="1" applyFont="1" applyBorder="1" applyAlignment="1" applyProtection="1">
      <alignment horizontal="center" vertical="center" wrapText="1"/>
    </xf>
    <xf numFmtId="0" fontId="30" fillId="0" borderId="0" xfId="0" applyFont="1" applyAlignment="1">
      <alignment horizontal="center" vertical="center"/>
    </xf>
    <xf numFmtId="180" fontId="30" fillId="0" borderId="13" xfId="8" applyNumberFormat="1" applyFont="1" applyBorder="1" applyAlignment="1">
      <alignment horizontal="center" vertical="center" wrapText="1"/>
    </xf>
    <xf numFmtId="171" fontId="30" fillId="0" borderId="13" xfId="0" applyNumberFormat="1" applyFont="1" applyBorder="1" applyAlignment="1">
      <alignment horizontal="center" vertical="center" wrapText="1"/>
    </xf>
    <xf numFmtId="0" fontId="30" fillId="0" borderId="13" xfId="8" applyFont="1" applyBorder="1" applyAlignment="1">
      <alignment horizontal="center" vertical="top" wrapText="1"/>
    </xf>
    <xf numFmtId="14" fontId="30" fillId="0" borderId="13" xfId="8" applyNumberFormat="1" applyFont="1" applyBorder="1" applyAlignment="1">
      <alignment horizontal="center" vertical="top" wrapText="1"/>
    </xf>
    <xf numFmtId="14" fontId="30" fillId="0" borderId="13" xfId="0" applyNumberFormat="1" applyFont="1" applyBorder="1" applyAlignment="1">
      <alignment horizontal="center" vertical="center" wrapText="1"/>
    </xf>
    <xf numFmtId="49" fontId="30" fillId="0" borderId="13" xfId="8" applyNumberFormat="1" applyFont="1" applyBorder="1" applyAlignment="1">
      <alignment horizontal="center" vertical="center" wrapText="1"/>
    </xf>
    <xf numFmtId="0" fontId="30" fillId="0" borderId="13" xfId="0" applyFont="1" applyBorder="1"/>
    <xf numFmtId="0" fontId="30" fillId="0" borderId="20" xfId="8" applyFont="1" applyBorder="1" applyAlignment="1">
      <alignment horizontal="left" vertical="center" wrapText="1"/>
    </xf>
    <xf numFmtId="14" fontId="30" fillId="0" borderId="20" xfId="8" applyNumberFormat="1" applyFont="1" applyBorder="1" applyAlignment="1">
      <alignment horizontal="center" vertical="center" wrapText="1"/>
    </xf>
    <xf numFmtId="6" fontId="30" fillId="0" borderId="13" xfId="0" applyNumberFormat="1" applyFont="1" applyBorder="1" applyAlignment="1">
      <alignment horizontal="center" vertical="center" wrapText="1"/>
    </xf>
    <xf numFmtId="0" fontId="30" fillId="0" borderId="13" xfId="0" applyFont="1" applyBorder="1" applyAlignment="1">
      <alignment horizontal="center" vertical="center"/>
    </xf>
    <xf numFmtId="1" fontId="30" fillId="0" borderId="13" xfId="0" applyNumberFormat="1" applyFont="1" applyBorder="1" applyAlignment="1">
      <alignment horizontal="center" vertical="center"/>
    </xf>
    <xf numFmtId="9" fontId="30" fillId="0" borderId="20" xfId="8" applyNumberFormat="1" applyFont="1" applyBorder="1" applyAlignment="1">
      <alignment horizontal="center" vertical="center" wrapText="1"/>
    </xf>
    <xf numFmtId="0" fontId="30" fillId="0" borderId="12" xfId="8" applyFont="1" applyBorder="1" applyAlignment="1">
      <alignment horizontal="justify" vertical="center" wrapText="1"/>
    </xf>
    <xf numFmtId="1" fontId="30" fillId="0" borderId="13" xfId="17" applyNumberFormat="1" applyFont="1" applyFill="1" applyBorder="1" applyAlignment="1" applyProtection="1">
      <alignment horizontal="center" vertical="center" wrapText="1"/>
    </xf>
    <xf numFmtId="6" fontId="30" fillId="0" borderId="20" xfId="8" applyNumberFormat="1" applyFont="1" applyBorder="1" applyAlignment="1">
      <alignment horizontal="center" vertical="center" wrapText="1"/>
    </xf>
    <xf numFmtId="197" fontId="18" fillId="0" borderId="84" xfId="0" applyNumberFormat="1" applyFont="1" applyBorder="1" applyAlignment="1">
      <alignment horizontal="center" vertical="center" wrapText="1"/>
    </xf>
    <xf numFmtId="0" fontId="18" fillId="0" borderId="84" xfId="0" applyFont="1" applyBorder="1" applyAlignment="1">
      <alignment horizontal="center" vertical="center" wrapText="1"/>
    </xf>
    <xf numFmtId="0" fontId="18" fillId="0" borderId="84" xfId="0" applyFont="1" applyBorder="1"/>
    <xf numFmtId="1" fontId="18" fillId="0" borderId="84" xfId="0" applyNumberFormat="1" applyFont="1" applyBorder="1"/>
    <xf numFmtId="171" fontId="18" fillId="0" borderId="84" xfId="0" applyNumberFormat="1" applyFont="1" applyBorder="1" applyAlignment="1">
      <alignment horizontal="center" vertical="center" wrapText="1"/>
    </xf>
    <xf numFmtId="197" fontId="18" fillId="0" borderId="84" xfId="0" applyNumberFormat="1" applyFont="1" applyBorder="1" applyAlignment="1">
      <alignment horizontal="center"/>
    </xf>
    <xf numFmtId="169" fontId="30" fillId="0" borderId="13" xfId="8" applyNumberFormat="1" applyFont="1" applyBorder="1" applyAlignment="1">
      <alignment horizontal="center" vertical="center" wrapText="1"/>
    </xf>
    <xf numFmtId="0" fontId="30" fillId="0" borderId="14" xfId="0" applyFont="1" applyBorder="1" applyAlignment="1">
      <alignment horizontal="justify" vertical="top" wrapText="1" readingOrder="1"/>
    </xf>
    <xf numFmtId="0" fontId="30" fillId="0" borderId="13" xfId="0" applyFont="1" applyBorder="1" applyAlignment="1">
      <alignment vertical="top" wrapText="1"/>
    </xf>
    <xf numFmtId="14" fontId="30" fillId="0" borderId="42" xfId="0" applyNumberFormat="1" applyFont="1" applyBorder="1" applyAlignment="1">
      <alignment horizontal="center" vertical="center" wrapText="1"/>
    </xf>
    <xf numFmtId="1" fontId="30" fillId="0" borderId="13" xfId="0" applyNumberFormat="1" applyFont="1" applyBorder="1"/>
    <xf numFmtId="174" fontId="30" fillId="0" borderId="13" xfId="0" applyNumberFormat="1" applyFont="1" applyBorder="1" applyAlignment="1">
      <alignment horizontal="center" vertical="center"/>
    </xf>
    <xf numFmtId="0" fontId="30" fillId="0" borderId="13" xfId="0" applyFont="1" applyBorder="1" applyAlignment="1">
      <alignment horizontal="center" vertical="center" readingOrder="1"/>
    </xf>
    <xf numFmtId="14" fontId="30" fillId="0" borderId="13" xfId="0" applyNumberFormat="1" applyFont="1" applyBorder="1" applyAlignment="1">
      <alignment horizontal="center" vertical="center" wrapText="1" readingOrder="1"/>
    </xf>
    <xf numFmtId="1" fontId="30" fillId="0" borderId="13" xfId="0" applyNumberFormat="1" applyFont="1" applyBorder="1" applyAlignment="1">
      <alignment horizontal="center" vertical="center" readingOrder="1"/>
    </xf>
    <xf numFmtId="10" fontId="30" fillId="0" borderId="0" xfId="0" applyNumberFormat="1" applyFont="1" applyAlignment="1">
      <alignment horizontal="center"/>
    </xf>
    <xf numFmtId="0" fontId="30" fillId="0" borderId="0" xfId="0" applyFont="1" applyAlignment="1">
      <alignment horizontal="center"/>
    </xf>
    <xf numFmtId="0" fontId="13" fillId="0" borderId="18" xfId="5" applyFont="1" applyBorder="1" applyAlignment="1">
      <alignment vertical="center"/>
    </xf>
    <xf numFmtId="0" fontId="13" fillId="0" borderId="15" xfId="4" applyFont="1" applyBorder="1" applyAlignment="1">
      <alignment horizontal="center"/>
    </xf>
    <xf numFmtId="0" fontId="13" fillId="0" borderId="22" xfId="4" applyFont="1" applyBorder="1" applyAlignment="1">
      <alignment horizontal="center"/>
    </xf>
    <xf numFmtId="0" fontId="13" fillId="3" borderId="6" xfId="0" applyFont="1" applyFill="1" applyBorder="1"/>
    <xf numFmtId="0" fontId="28" fillId="0" borderId="3" xfId="8" applyFont="1" applyBorder="1" applyAlignment="1">
      <alignment horizontal="center" vertical="top" wrapText="1"/>
    </xf>
    <xf numFmtId="169" fontId="15" fillId="0" borderId="42" xfId="0" applyNumberFormat="1" applyFont="1" applyBorder="1" applyAlignment="1">
      <alignment horizontal="center" vertical="top" wrapText="1"/>
    </xf>
    <xf numFmtId="169" fontId="15" fillId="0" borderId="48" xfId="0" applyNumberFormat="1" applyFont="1" applyBorder="1" applyAlignment="1">
      <alignment horizontal="center" vertical="top" wrapText="1"/>
    </xf>
    <xf numFmtId="169" fontId="15" fillId="0" borderId="20" xfId="0" applyNumberFormat="1" applyFont="1" applyBorder="1" applyAlignment="1">
      <alignment horizontal="center" vertical="top" wrapText="1"/>
    </xf>
    <xf numFmtId="169" fontId="15" fillId="0" borderId="42" xfId="8" applyNumberFormat="1" applyFont="1" applyBorder="1" applyAlignment="1">
      <alignment horizontal="center" vertical="top" wrapText="1"/>
    </xf>
    <xf numFmtId="169" fontId="15" fillId="0" borderId="48" xfId="8" applyNumberFormat="1" applyFont="1" applyBorder="1" applyAlignment="1">
      <alignment horizontal="center" vertical="top" wrapText="1"/>
    </xf>
    <xf numFmtId="169" fontId="15" fillId="0" borderId="20" xfId="8" applyNumberFormat="1" applyFont="1" applyBorder="1" applyAlignment="1">
      <alignment horizontal="center" vertical="top" wrapText="1"/>
    </xf>
    <xf numFmtId="0" fontId="37" fillId="0" borderId="13" xfId="8" applyFont="1" applyBorder="1" applyAlignment="1">
      <alignment horizontal="center" vertical="top" wrapText="1"/>
    </xf>
    <xf numFmtId="10" fontId="15" fillId="0" borderId="42" xfId="8" applyNumberFormat="1" applyFont="1" applyBorder="1" applyAlignment="1">
      <alignment horizontal="center" vertical="top" wrapText="1"/>
    </xf>
    <xf numFmtId="10" fontId="15" fillId="0" borderId="48" xfId="8" applyNumberFormat="1" applyFont="1" applyBorder="1" applyAlignment="1">
      <alignment horizontal="center" vertical="top" wrapText="1"/>
    </xf>
    <xf numFmtId="10" fontId="15" fillId="0" borderId="20" xfId="8" applyNumberFormat="1" applyFont="1" applyBorder="1" applyAlignment="1">
      <alignment horizontal="center" vertical="top" wrapText="1"/>
    </xf>
    <xf numFmtId="0" fontId="37" fillId="0" borderId="14" xfId="8" applyFont="1" applyBorder="1" applyAlignment="1">
      <alignment horizontal="center" vertical="top" wrapText="1"/>
    </xf>
    <xf numFmtId="0" fontId="37" fillId="0" borderId="7" xfId="8" applyFont="1" applyBorder="1" applyAlignment="1">
      <alignment horizontal="center" vertical="top" wrapText="1"/>
    </xf>
    <xf numFmtId="0" fontId="37" fillId="0" borderId="12" xfId="8" applyFont="1" applyBorder="1" applyAlignment="1">
      <alignment horizontal="center" vertical="top" wrapText="1"/>
    </xf>
    <xf numFmtId="0" fontId="37" fillId="0" borderId="42" xfId="8" applyFont="1" applyBorder="1" applyAlignment="1">
      <alignment horizontal="center" vertical="top" wrapText="1"/>
    </xf>
    <xf numFmtId="0" fontId="37" fillId="0" borderId="20" xfId="8" applyFont="1" applyBorder="1" applyAlignment="1">
      <alignment horizontal="center" vertical="top" wrapText="1"/>
    </xf>
    <xf numFmtId="169" fontId="37" fillId="0" borderId="42" xfId="8" applyNumberFormat="1" applyFont="1" applyBorder="1" applyAlignment="1">
      <alignment horizontal="center" vertical="top" wrapText="1"/>
    </xf>
    <xf numFmtId="169" fontId="37" fillId="0" borderId="20" xfId="8" applyNumberFormat="1" applyFont="1" applyBorder="1" applyAlignment="1">
      <alignment horizontal="center" vertical="top" wrapText="1"/>
    </xf>
    <xf numFmtId="10" fontId="37" fillId="0" borderId="42" xfId="8" applyNumberFormat="1" applyFont="1" applyBorder="1" applyAlignment="1">
      <alignment horizontal="center" vertical="top" wrapText="1"/>
    </xf>
    <xf numFmtId="10" fontId="37" fillId="0" borderId="20" xfId="8" applyNumberFormat="1" applyFont="1" applyBorder="1" applyAlignment="1">
      <alignment horizontal="center" vertical="top" wrapText="1"/>
    </xf>
    <xf numFmtId="169" fontId="37" fillId="0" borderId="13" xfId="8" applyNumberFormat="1" applyFont="1" applyBorder="1" applyAlignment="1">
      <alignment horizontal="center" vertical="top" wrapText="1"/>
    </xf>
    <xf numFmtId="0" fontId="37" fillId="0" borderId="13" xfId="0" applyFont="1" applyBorder="1" applyAlignment="1">
      <alignment horizontal="center" vertical="top" wrapText="1"/>
    </xf>
    <xf numFmtId="0" fontId="124" fillId="2" borderId="42" xfId="8" applyFont="1" applyFill="1" applyBorder="1" applyAlignment="1">
      <alignment horizontal="center" vertical="center" wrapText="1"/>
    </xf>
    <xf numFmtId="0" fontId="124" fillId="2" borderId="20" xfId="8" applyFont="1" applyFill="1" applyBorder="1" applyAlignment="1">
      <alignment horizontal="center" vertical="center" wrapText="1"/>
    </xf>
    <xf numFmtId="0" fontId="124" fillId="2" borderId="46" xfId="8" applyFont="1" applyFill="1" applyBorder="1" applyAlignment="1">
      <alignment horizontal="center" vertical="center" wrapText="1"/>
    </xf>
    <xf numFmtId="0" fontId="124" fillId="2" borderId="58" xfId="8" applyFont="1" applyFill="1" applyBorder="1" applyAlignment="1">
      <alignment horizontal="center" vertical="center" wrapText="1"/>
    </xf>
    <xf numFmtId="0" fontId="124" fillId="2" borderId="52" xfId="8" applyFont="1" applyFill="1" applyBorder="1" applyAlignment="1">
      <alignment horizontal="center" vertical="center" wrapText="1"/>
    </xf>
    <xf numFmtId="0" fontId="124" fillId="2" borderId="60" xfId="8" applyFont="1" applyFill="1" applyBorder="1" applyAlignment="1">
      <alignment horizontal="center" vertical="center" wrapText="1"/>
    </xf>
    <xf numFmtId="0" fontId="124" fillId="2" borderId="13" xfId="8" applyFont="1" applyFill="1" applyBorder="1" applyAlignment="1">
      <alignment horizontal="center" vertical="center" wrapText="1"/>
    </xf>
    <xf numFmtId="0" fontId="124" fillId="26" borderId="23" xfId="8" applyFont="1" applyFill="1" applyBorder="1" applyAlignment="1">
      <alignment horizontal="center" vertical="center" wrapText="1"/>
    </xf>
    <xf numFmtId="0" fontId="124" fillId="26" borderId="56" xfId="8" applyFont="1" applyFill="1" applyBorder="1" applyAlignment="1">
      <alignment horizontal="center" vertical="center" wrapText="1"/>
    </xf>
    <xf numFmtId="0" fontId="124" fillId="2" borderId="51" xfId="8" applyFont="1" applyFill="1" applyBorder="1" applyAlignment="1">
      <alignment horizontal="center" vertical="center"/>
    </xf>
    <xf numFmtId="0" fontId="124" fillId="2" borderId="63" xfId="8" applyFont="1" applyFill="1" applyBorder="1" applyAlignment="1">
      <alignment horizontal="center" vertical="center"/>
    </xf>
    <xf numFmtId="0" fontId="124" fillId="2" borderId="53" xfId="8" applyFont="1" applyFill="1" applyBorder="1" applyAlignment="1">
      <alignment horizontal="center" vertical="center"/>
    </xf>
    <xf numFmtId="0" fontId="124" fillId="2" borderId="64" xfId="8" applyFont="1" applyFill="1" applyBorder="1" applyAlignment="1">
      <alignment horizontal="center" vertical="center"/>
    </xf>
    <xf numFmtId="0" fontId="124" fillId="2" borderId="13" xfId="0" applyFont="1" applyFill="1" applyBorder="1" applyAlignment="1">
      <alignment horizontal="center" vertical="center"/>
    </xf>
    <xf numFmtId="0" fontId="124" fillId="2" borderId="35" xfId="0" applyFont="1" applyFill="1" applyBorder="1" applyAlignment="1">
      <alignment horizontal="center" vertical="center"/>
    </xf>
    <xf numFmtId="0" fontId="124" fillId="2" borderId="62" xfId="8" applyFont="1" applyFill="1" applyBorder="1" applyAlignment="1">
      <alignment horizontal="center" vertical="center"/>
    </xf>
    <xf numFmtId="0" fontId="124" fillId="2" borderId="14" xfId="0" applyFont="1" applyFill="1" applyBorder="1" applyAlignment="1">
      <alignment horizontal="center" vertical="center"/>
    </xf>
    <xf numFmtId="0" fontId="124" fillId="2" borderId="7" xfId="0" applyFont="1" applyFill="1" applyBorder="1" applyAlignment="1">
      <alignment horizontal="center" vertical="center"/>
    </xf>
    <xf numFmtId="0" fontId="124" fillId="2" borderId="12" xfId="0" applyFont="1" applyFill="1" applyBorder="1" applyAlignment="1">
      <alignment horizontal="center" vertical="center"/>
    </xf>
    <xf numFmtId="0" fontId="124" fillId="8" borderId="48" xfId="8" applyFont="1" applyFill="1" applyBorder="1" applyAlignment="1">
      <alignment horizontal="center" vertical="center" wrapText="1"/>
    </xf>
    <xf numFmtId="0" fontId="124" fillId="8" borderId="57" xfId="8" applyFont="1" applyFill="1" applyBorder="1" applyAlignment="1">
      <alignment horizontal="center" vertical="center" wrapText="1"/>
    </xf>
    <xf numFmtId="0" fontId="124" fillId="2" borderId="20" xfId="0" applyFont="1" applyFill="1" applyBorder="1" applyAlignment="1">
      <alignment horizontal="center" vertical="center"/>
    </xf>
    <xf numFmtId="0" fontId="124" fillId="2" borderId="36" xfId="0" applyFont="1" applyFill="1" applyBorder="1" applyAlignment="1">
      <alignment horizontal="center" vertical="center"/>
    </xf>
    <xf numFmtId="0" fontId="124" fillId="2" borderId="15" xfId="0" applyFont="1" applyFill="1" applyBorder="1" applyAlignment="1">
      <alignment horizontal="center" vertical="center"/>
    </xf>
    <xf numFmtId="0" fontId="124" fillId="2" borderId="37" xfId="0" applyFont="1" applyFill="1" applyBorder="1" applyAlignment="1">
      <alignment horizontal="center" vertical="center"/>
    </xf>
    <xf numFmtId="0" fontId="124" fillId="2" borderId="43" xfId="0" applyFont="1" applyFill="1" applyBorder="1" applyAlignment="1">
      <alignment horizontal="center" vertical="center"/>
    </xf>
    <xf numFmtId="0" fontId="124" fillId="2" borderId="44" xfId="0" applyFont="1" applyFill="1" applyBorder="1" applyAlignment="1">
      <alignment horizontal="center" vertical="center"/>
    </xf>
    <xf numFmtId="0" fontId="124" fillId="2" borderId="50" xfId="0" applyFont="1" applyFill="1" applyBorder="1" applyAlignment="1">
      <alignment horizontal="center" vertical="center"/>
    </xf>
    <xf numFmtId="0" fontId="124" fillId="2" borderId="13" xfId="0" applyFont="1" applyFill="1" applyBorder="1" applyAlignment="1">
      <alignment horizontal="center" vertical="center" wrapText="1"/>
    </xf>
    <xf numFmtId="0" fontId="124" fillId="8" borderId="13" xfId="8" applyFont="1" applyFill="1" applyBorder="1" applyAlignment="1">
      <alignment horizontal="center" vertical="center" wrapText="1"/>
    </xf>
    <xf numFmtId="0" fontId="124" fillId="2" borderId="48" xfId="8" applyFont="1" applyFill="1" applyBorder="1" applyAlignment="1">
      <alignment horizontal="center" vertical="center" wrapText="1"/>
    </xf>
    <xf numFmtId="0" fontId="124" fillId="2" borderId="57" xfId="8" applyFont="1" applyFill="1" applyBorder="1" applyAlignment="1">
      <alignment horizontal="center" vertical="center" wrapText="1"/>
    </xf>
    <xf numFmtId="0" fontId="124" fillId="2" borderId="13" xfId="8" applyFont="1" applyFill="1" applyBorder="1" applyAlignment="1">
      <alignment horizontal="center" vertical="center"/>
    </xf>
    <xf numFmtId="0" fontId="124" fillId="26" borderId="112" xfId="8" applyFont="1" applyFill="1" applyBorder="1" applyAlignment="1">
      <alignment horizontal="center" vertical="center" wrapText="1"/>
    </xf>
    <xf numFmtId="0" fontId="124" fillId="26" borderId="57" xfId="8" applyFont="1" applyFill="1" applyBorder="1" applyAlignment="1">
      <alignment horizontal="center" vertical="center" wrapText="1"/>
    </xf>
    <xf numFmtId="0" fontId="124" fillId="0" borderId="41" xfId="8" applyFont="1" applyBorder="1" applyAlignment="1">
      <alignment horizontal="left" vertical="center"/>
    </xf>
    <xf numFmtId="0" fontId="124" fillId="0" borderId="18" xfId="8" applyFont="1" applyBorder="1" applyAlignment="1">
      <alignment horizontal="left" vertical="center"/>
    </xf>
    <xf numFmtId="0" fontId="124" fillId="0" borderId="40" xfId="8" applyFont="1" applyBorder="1" applyAlignment="1">
      <alignment horizontal="left" vertical="center"/>
    </xf>
    <xf numFmtId="0" fontId="124" fillId="2" borderId="45" xfId="8" applyFont="1" applyFill="1" applyBorder="1" applyAlignment="1">
      <alignment horizontal="center" vertical="center"/>
    </xf>
    <xf numFmtId="0" fontId="124" fillId="2" borderId="6" xfId="8" applyFont="1" applyFill="1" applyBorder="1" applyAlignment="1">
      <alignment horizontal="center" vertical="center"/>
    </xf>
    <xf numFmtId="0" fontId="124" fillId="2" borderId="54" xfId="8" applyFont="1" applyFill="1" applyBorder="1" applyAlignment="1">
      <alignment horizontal="center" vertical="center"/>
    </xf>
    <xf numFmtId="0" fontId="124" fillId="2" borderId="13" xfId="0" applyFont="1" applyFill="1" applyBorder="1" applyAlignment="1">
      <alignment horizontal="center"/>
    </xf>
    <xf numFmtId="0" fontId="124" fillId="2" borderId="33" xfId="8" applyFont="1" applyFill="1" applyBorder="1" applyAlignment="1">
      <alignment horizontal="center" vertical="center"/>
    </xf>
    <xf numFmtId="0" fontId="124" fillId="2" borderId="46" xfId="8" applyFont="1" applyFill="1" applyBorder="1" applyAlignment="1">
      <alignment horizontal="center" vertical="center"/>
    </xf>
    <xf numFmtId="0" fontId="124" fillId="2" borderId="3" xfId="8" applyFont="1" applyFill="1" applyBorder="1" applyAlignment="1">
      <alignment horizontal="center" vertical="center" wrapText="1"/>
    </xf>
    <xf numFmtId="0" fontId="124" fillId="2" borderId="0" xfId="8" applyFont="1" applyFill="1" applyAlignment="1">
      <alignment horizontal="center" vertical="center" wrapText="1"/>
    </xf>
    <xf numFmtId="0" fontId="124" fillId="2" borderId="47" xfId="8" applyFont="1" applyFill="1" applyBorder="1" applyAlignment="1">
      <alignment horizontal="center" vertical="center" wrapText="1"/>
    </xf>
    <xf numFmtId="0" fontId="124" fillId="2" borderId="32" xfId="0" applyFont="1" applyFill="1" applyBorder="1" applyAlignment="1">
      <alignment horizontal="center" vertical="center"/>
    </xf>
    <xf numFmtId="0" fontId="124" fillId="2" borderId="33" xfId="0" applyFont="1" applyFill="1" applyBorder="1" applyAlignment="1">
      <alignment horizontal="center" vertical="center"/>
    </xf>
    <xf numFmtId="0" fontId="124" fillId="2" borderId="3" xfId="0" applyFont="1" applyFill="1" applyBorder="1" applyAlignment="1">
      <alignment horizontal="center" vertical="center"/>
    </xf>
    <xf numFmtId="0" fontId="124" fillId="2" borderId="34" xfId="0" applyFont="1" applyFill="1" applyBorder="1" applyAlignment="1">
      <alignment horizontal="center" vertical="center"/>
    </xf>
    <xf numFmtId="0" fontId="124" fillId="2" borderId="32" xfId="8" applyFont="1" applyFill="1" applyBorder="1" applyAlignment="1">
      <alignment horizontal="center" vertical="center"/>
    </xf>
    <xf numFmtId="0" fontId="124" fillId="2" borderId="34" xfId="8" applyFont="1" applyFill="1" applyBorder="1" applyAlignment="1">
      <alignment horizontal="center" vertical="center"/>
    </xf>
    <xf numFmtId="0" fontId="30" fillId="0" borderId="13" xfId="8" applyFont="1" applyBorder="1" applyAlignment="1">
      <alignment horizontal="left" vertical="center"/>
    </xf>
    <xf numFmtId="0" fontId="30" fillId="3" borderId="14" xfId="8" applyFont="1" applyFill="1" applyBorder="1" applyAlignment="1">
      <alignment horizontal="left" vertical="center"/>
    </xf>
    <xf numFmtId="0" fontId="30" fillId="3" borderId="7" xfId="8" applyFont="1" applyFill="1" applyBorder="1" applyAlignment="1">
      <alignment horizontal="left" vertical="center"/>
    </xf>
    <xf numFmtId="0" fontId="30" fillId="3" borderId="7" xfId="8" applyFont="1" applyFill="1" applyBorder="1" applyAlignment="1">
      <alignment horizontal="center" vertical="center"/>
    </xf>
    <xf numFmtId="0" fontId="30" fillId="3" borderId="12" xfId="8" applyFont="1" applyFill="1" applyBorder="1" applyAlignment="1">
      <alignment horizontal="center" vertical="center"/>
    </xf>
    <xf numFmtId="0" fontId="30" fillId="3" borderId="36" xfId="8" applyFont="1" applyFill="1" applyBorder="1" applyAlignment="1">
      <alignment horizontal="left" vertical="center"/>
    </xf>
    <xf numFmtId="0" fontId="30" fillId="3" borderId="15" xfId="8" applyFont="1" applyFill="1" applyBorder="1" applyAlignment="1">
      <alignment horizontal="left" vertical="center"/>
    </xf>
    <xf numFmtId="0" fontId="30" fillId="3" borderId="36" xfId="8" applyFont="1" applyFill="1" applyBorder="1" applyAlignment="1">
      <alignment horizontal="center" vertical="center"/>
    </xf>
    <xf numFmtId="0" fontId="30" fillId="3" borderId="15" xfId="8" applyFont="1" applyFill="1" applyBorder="1" applyAlignment="1">
      <alignment horizontal="center" vertical="center"/>
    </xf>
    <xf numFmtId="0" fontId="30" fillId="0" borderId="36" xfId="8" applyFont="1" applyBorder="1" applyAlignment="1">
      <alignment horizontal="center" vertical="center"/>
    </xf>
    <xf numFmtId="0" fontId="30" fillId="0" borderId="15" xfId="8" applyFont="1" applyBorder="1" applyAlignment="1">
      <alignment horizontal="center" vertical="center"/>
    </xf>
    <xf numFmtId="0" fontId="30" fillId="0" borderId="37" xfId="8" applyFont="1" applyBorder="1" applyAlignment="1">
      <alignment horizontal="center" vertical="center"/>
    </xf>
    <xf numFmtId="0" fontId="30" fillId="3" borderId="14" xfId="8" applyFont="1" applyFill="1" applyBorder="1" applyAlignment="1">
      <alignment horizontal="center" vertical="center"/>
    </xf>
    <xf numFmtId="0" fontId="30" fillId="0" borderId="7" xfId="8" applyFont="1" applyBorder="1" applyAlignment="1">
      <alignment horizontal="center" vertical="center"/>
    </xf>
    <xf numFmtId="0" fontId="30" fillId="0" borderId="12" xfId="8" applyFont="1" applyBorder="1" applyAlignment="1">
      <alignment horizontal="center" vertical="center"/>
    </xf>
    <xf numFmtId="0" fontId="124" fillId="0" borderId="14" xfId="8" applyFont="1" applyBorder="1" applyAlignment="1">
      <alignment horizontal="left" vertical="center"/>
    </xf>
    <xf numFmtId="0" fontId="124" fillId="0" borderId="7" xfId="8" applyFont="1" applyBorder="1" applyAlignment="1">
      <alignment horizontal="left" vertical="center"/>
    </xf>
    <xf numFmtId="0" fontId="124" fillId="0" borderId="12" xfId="8" applyFont="1" applyBorder="1" applyAlignment="1">
      <alignment horizontal="left" vertical="center"/>
    </xf>
    <xf numFmtId="0" fontId="124" fillId="0" borderId="29" xfId="8" applyFont="1" applyBorder="1" applyAlignment="1">
      <alignment horizontal="left" vertical="center"/>
    </xf>
    <xf numFmtId="0" fontId="124" fillId="0" borderId="15" xfId="8" applyFont="1" applyBorder="1" applyAlignment="1">
      <alignment horizontal="left" vertical="center"/>
    </xf>
    <xf numFmtId="0" fontId="124" fillId="0" borderId="7" xfId="8" applyFont="1" applyBorder="1" applyAlignment="1">
      <alignment horizontal="center" vertical="center"/>
    </xf>
    <xf numFmtId="0" fontId="124" fillId="0" borderId="12" xfId="8" applyFont="1" applyBorder="1" applyAlignment="1">
      <alignment horizontal="center" vertical="center"/>
    </xf>
    <xf numFmtId="0" fontId="5" fillId="2" borderId="5" xfId="5" applyFont="1" applyFill="1" applyBorder="1" applyAlignment="1">
      <alignment horizontal="center" vertical="center" wrapText="1"/>
    </xf>
    <xf numFmtId="0" fontId="5" fillId="2" borderId="9" xfId="5" applyFont="1" applyFill="1" applyBorder="1" applyAlignment="1">
      <alignment horizontal="center" vertical="center" wrapText="1"/>
    </xf>
    <xf numFmtId="0" fontId="5" fillId="2" borderId="24" xfId="5" applyFont="1" applyFill="1" applyBorder="1" applyAlignment="1">
      <alignment horizontal="center" vertical="center" wrapText="1"/>
    </xf>
    <xf numFmtId="0" fontId="3" fillId="3" borderId="7" xfId="5" applyFont="1" applyFill="1" applyBorder="1" applyAlignment="1">
      <alignment horizontal="left" vertical="center" wrapText="1"/>
    </xf>
    <xf numFmtId="0" fontId="3" fillId="3" borderId="8" xfId="5" applyFont="1" applyFill="1" applyBorder="1" applyAlignment="1">
      <alignment horizontal="left" vertical="center" wrapText="1"/>
    </xf>
    <xf numFmtId="0" fontId="3" fillId="3" borderId="26" xfId="5" applyFont="1" applyFill="1" applyBorder="1" applyAlignment="1">
      <alignment horizontal="left" vertical="center" wrapText="1"/>
    </xf>
    <xf numFmtId="0" fontId="3" fillId="3" borderId="27" xfId="5" applyFont="1" applyFill="1" applyBorder="1" applyAlignment="1">
      <alignment horizontal="left" vertical="center" wrapText="1"/>
    </xf>
    <xf numFmtId="0" fontId="3" fillId="3" borderId="65" xfId="3" applyFont="1" applyFill="1" applyBorder="1" applyAlignment="1" applyProtection="1">
      <alignment horizontal="left" vertical="center" wrapText="1"/>
    </xf>
    <xf numFmtId="0" fontId="3" fillId="0" borderId="65" xfId="7" applyFont="1" applyBorder="1" applyAlignment="1">
      <alignment horizontal="left"/>
    </xf>
    <xf numFmtId="0" fontId="3" fillId="0" borderId="107" xfId="7" applyFont="1" applyBorder="1" applyAlignment="1">
      <alignment horizontal="left"/>
    </xf>
    <xf numFmtId="0" fontId="3" fillId="3" borderId="6" xfId="3" applyFont="1" applyFill="1" applyBorder="1" applyAlignment="1" applyProtection="1">
      <alignment horizontal="left" vertical="center" wrapText="1"/>
    </xf>
    <xf numFmtId="0" fontId="3" fillId="3" borderId="7" xfId="3" applyFont="1" applyFill="1" applyBorder="1" applyAlignment="1" applyProtection="1">
      <alignment horizontal="left" vertical="center" wrapText="1"/>
    </xf>
    <xf numFmtId="0" fontId="3" fillId="3" borderId="8" xfId="3" applyFont="1" applyFill="1" applyBorder="1" applyAlignment="1" applyProtection="1">
      <alignment horizontal="left" vertical="center" wrapText="1"/>
    </xf>
    <xf numFmtId="0" fontId="3" fillId="0" borderId="7" xfId="5" applyFont="1" applyBorder="1" applyAlignment="1">
      <alignment vertical="center" wrapText="1"/>
    </xf>
    <xf numFmtId="0" fontId="3" fillId="0" borderId="8" xfId="5" applyFont="1" applyBorder="1" applyAlignment="1">
      <alignment vertical="center" wrapText="1"/>
    </xf>
    <xf numFmtId="0" fontId="3" fillId="0" borderId="7" xfId="5" applyFont="1" applyBorder="1" applyAlignment="1">
      <alignment horizontal="left" vertical="center" wrapText="1"/>
    </xf>
    <xf numFmtId="0" fontId="3" fillId="0" borderId="8" xfId="5" applyFont="1" applyBorder="1" applyAlignment="1">
      <alignment horizontal="left" vertical="center" wrapText="1"/>
    </xf>
    <xf numFmtId="0" fontId="2" fillId="3" borderId="7" xfId="3" applyFill="1" applyBorder="1" applyAlignment="1" applyProtection="1">
      <alignment horizontal="left" vertical="center" wrapText="1"/>
    </xf>
    <xf numFmtId="0" fontId="15" fillId="3" borderId="7" xfId="5" applyFont="1" applyFill="1" applyBorder="1" applyAlignment="1">
      <alignment horizontal="left" vertical="center" wrapText="1"/>
    </xf>
    <xf numFmtId="0" fontId="15" fillId="3" borderId="8" xfId="5" applyFont="1" applyFill="1" applyBorder="1" applyAlignment="1">
      <alignment horizontal="left" vertical="center" wrapText="1"/>
    </xf>
    <xf numFmtId="0" fontId="3" fillId="3" borderId="14" xfId="5" applyFont="1" applyFill="1" applyBorder="1" applyAlignment="1">
      <alignment horizontal="center" vertical="center" wrapText="1"/>
    </xf>
    <xf numFmtId="0" fontId="3" fillId="3" borderId="12" xfId="5" applyFont="1" applyFill="1" applyBorder="1" applyAlignment="1">
      <alignment horizontal="center" vertical="center" wrapText="1"/>
    </xf>
    <xf numFmtId="2" fontId="3" fillId="3" borderId="13" xfId="5" applyNumberFormat="1" applyFont="1" applyFill="1" applyBorder="1" applyAlignment="1">
      <alignment horizontal="center" vertical="center" wrapText="1"/>
    </xf>
    <xf numFmtId="0" fontId="7" fillId="3" borderId="5" xfId="5" applyFont="1" applyFill="1" applyBorder="1" applyAlignment="1">
      <alignment horizontal="left" vertical="center" wrapText="1"/>
    </xf>
    <xf numFmtId="0" fontId="7" fillId="3" borderId="9" xfId="5" applyFont="1" applyFill="1" applyBorder="1" applyAlignment="1">
      <alignment horizontal="left" vertical="center" wrapText="1"/>
    </xf>
    <xf numFmtId="0" fontId="7" fillId="3" borderId="11" xfId="5" applyFont="1" applyFill="1" applyBorder="1" applyAlignment="1">
      <alignment horizontal="left" vertical="center" wrapText="1"/>
    </xf>
    <xf numFmtId="0" fontId="3" fillId="3" borderId="23" xfId="3" applyFont="1" applyFill="1" applyBorder="1" applyAlignment="1" applyProtection="1">
      <alignment horizontal="center" vertical="top" wrapText="1"/>
    </xf>
    <xf numFmtId="0" fontId="3" fillId="3" borderId="13" xfId="5" applyFont="1" applyFill="1" applyBorder="1" applyAlignment="1">
      <alignment horizontal="center" vertical="center" wrapText="1"/>
    </xf>
    <xf numFmtId="0" fontId="3" fillId="3" borderId="13" xfId="3" applyFont="1" applyFill="1" applyBorder="1" applyAlignment="1" applyProtection="1">
      <alignment horizontal="justify" vertical="top" wrapText="1"/>
    </xf>
    <xf numFmtId="0" fontId="3" fillId="3" borderId="31" xfId="3" applyFont="1" applyFill="1" applyBorder="1" applyAlignment="1" applyProtection="1">
      <alignment horizontal="justify" vertical="top" wrapText="1"/>
    </xf>
    <xf numFmtId="0" fontId="5" fillId="2" borderId="5" xfId="4" applyFont="1" applyFill="1" applyBorder="1" applyAlignment="1">
      <alignment horizontal="center" vertical="center"/>
    </xf>
    <xf numFmtId="0" fontId="5" fillId="2" borderId="9" xfId="4" applyFont="1" applyFill="1" applyBorder="1" applyAlignment="1">
      <alignment horizontal="center" vertical="center"/>
    </xf>
    <xf numFmtId="0" fontId="5" fillId="2" borderId="17" xfId="4" applyFont="1" applyFill="1" applyBorder="1" applyAlignment="1">
      <alignment horizontal="center" vertical="center"/>
    </xf>
    <xf numFmtId="0" fontId="5" fillId="2" borderId="11" xfId="4" applyFont="1" applyFill="1" applyBorder="1" applyAlignment="1">
      <alignment horizontal="center" vertical="center"/>
    </xf>
    <xf numFmtId="0" fontId="7" fillId="0" borderId="5" xfId="5" applyFont="1" applyBorder="1" applyAlignment="1">
      <alignment horizontal="left" vertical="center" wrapText="1"/>
    </xf>
    <xf numFmtId="0" fontId="7" fillId="0" borderId="9" xfId="5" applyFont="1" applyBorder="1" applyAlignment="1">
      <alignment horizontal="left" vertical="center" wrapText="1"/>
    </xf>
    <xf numFmtId="0" fontId="7" fillId="0" borderId="11" xfId="5" applyFont="1" applyBorder="1" applyAlignment="1">
      <alignment horizontal="left" vertical="center" wrapText="1"/>
    </xf>
    <xf numFmtId="0" fontId="7" fillId="0" borderId="84" xfId="5" applyFont="1" applyBorder="1" applyAlignment="1">
      <alignment horizontal="left" vertical="center" wrapText="1"/>
    </xf>
    <xf numFmtId="0" fontId="3" fillId="0" borderId="14" xfId="3" applyFont="1" applyFill="1" applyBorder="1" applyAlignment="1" applyProtection="1">
      <alignment horizontal="center" vertical="center" wrapText="1"/>
    </xf>
    <xf numFmtId="0" fontId="3" fillId="0" borderId="7" xfId="3" applyFont="1" applyFill="1" applyBorder="1" applyAlignment="1" applyProtection="1">
      <alignment horizontal="center" vertical="center" wrapText="1"/>
    </xf>
    <xf numFmtId="0" fontId="3" fillId="0" borderId="12" xfId="3" applyFont="1" applyFill="1" applyBorder="1" applyAlignment="1" applyProtection="1">
      <alignment horizontal="center" vertical="center" wrapText="1"/>
    </xf>
    <xf numFmtId="0" fontId="5" fillId="2" borderId="5" xfId="4" applyFont="1" applyFill="1" applyBorder="1" applyAlignment="1">
      <alignment horizontal="center" vertical="center" wrapText="1"/>
    </xf>
    <xf numFmtId="0" fontId="5" fillId="2" borderId="9" xfId="4" applyFont="1" applyFill="1" applyBorder="1" applyAlignment="1">
      <alignment horizontal="center" vertical="center" wrapText="1"/>
    </xf>
    <xf numFmtId="0" fontId="5" fillId="2" borderId="11" xfId="4" applyFont="1" applyFill="1" applyBorder="1" applyAlignment="1">
      <alignment horizontal="center" vertical="center" wrapText="1"/>
    </xf>
    <xf numFmtId="0" fontId="3" fillId="0" borderId="6" xfId="5" applyFont="1" applyBorder="1" applyAlignment="1">
      <alignment horizontal="left"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7" xfId="0" applyFont="1" applyFill="1" applyBorder="1" applyAlignment="1">
      <alignment horizontal="center" wrapText="1"/>
    </xf>
    <xf numFmtId="0" fontId="3" fillId="3" borderId="8" xfId="0" applyFont="1" applyFill="1" applyBorder="1" applyAlignment="1">
      <alignment horizontal="center" vertical="center" wrapText="1"/>
    </xf>
    <xf numFmtId="0" fontId="3" fillId="3" borderId="15" xfId="0" applyFont="1" applyFill="1" applyBorder="1" applyAlignment="1">
      <alignment horizontal="center"/>
    </xf>
    <xf numFmtId="0" fontId="37" fillId="2" borderId="5" xfId="5" applyFont="1" applyFill="1" applyBorder="1" applyAlignment="1">
      <alignment horizontal="center" vertical="center" wrapText="1"/>
    </xf>
    <xf numFmtId="0" fontId="37" fillId="2" borderId="9" xfId="5" applyFont="1" applyFill="1" applyBorder="1" applyAlignment="1">
      <alignment horizontal="center" vertical="center" wrapText="1"/>
    </xf>
    <xf numFmtId="0" fontId="15" fillId="3" borderId="26" xfId="3" applyFont="1" applyFill="1" applyBorder="1" applyAlignment="1" applyProtection="1">
      <alignment horizontal="left" vertical="center" wrapText="1"/>
    </xf>
    <xf numFmtId="0" fontId="15" fillId="0" borderId="26" xfId="7" applyFont="1" applyBorder="1" applyAlignment="1">
      <alignment wrapText="1"/>
    </xf>
    <xf numFmtId="0" fontId="15" fillId="0" borderId="27" xfId="7" applyFont="1" applyBorder="1" applyAlignment="1">
      <alignment wrapText="1"/>
    </xf>
    <xf numFmtId="0" fontId="15" fillId="0" borderId="6" xfId="3" applyFont="1" applyBorder="1" applyAlignment="1">
      <alignment horizontal="left" vertical="center" wrapText="1"/>
    </xf>
    <xf numFmtId="0" fontId="15" fillId="0" borderId="7" xfId="3" applyFont="1" applyBorder="1" applyAlignment="1">
      <alignment horizontal="left" vertical="center"/>
    </xf>
    <xf numFmtId="0" fontId="15" fillId="0" borderId="8" xfId="3" applyFont="1" applyBorder="1" applyAlignment="1">
      <alignment horizontal="left" vertical="center"/>
    </xf>
    <xf numFmtId="0" fontId="37" fillId="2" borderId="24" xfId="5" applyFont="1" applyFill="1" applyBorder="1" applyAlignment="1">
      <alignment horizontal="center" vertical="center" wrapText="1"/>
    </xf>
    <xf numFmtId="0" fontId="37" fillId="2" borderId="28" xfId="4" applyFont="1" applyFill="1" applyBorder="1" applyAlignment="1">
      <alignment horizontal="center" vertical="center"/>
    </xf>
    <xf numFmtId="0" fontId="37" fillId="2" borderId="17" xfId="4" applyFont="1" applyFill="1" applyBorder="1" applyAlignment="1">
      <alignment horizontal="center" vertical="center"/>
    </xf>
    <xf numFmtId="0" fontId="15" fillId="3" borderId="6" xfId="3" applyFont="1" applyFill="1" applyBorder="1" applyAlignment="1" applyProtection="1">
      <alignment vertical="center" wrapText="1"/>
    </xf>
    <xf numFmtId="0" fontId="15" fillId="3" borderId="7" xfId="3" applyFont="1" applyFill="1" applyBorder="1" applyAlignment="1" applyProtection="1">
      <alignment vertical="center" wrapText="1"/>
    </xf>
    <xf numFmtId="0" fontId="15" fillId="3" borderId="8" xfId="3" applyFont="1" applyFill="1" applyBorder="1" applyAlignment="1" applyProtection="1">
      <alignment vertical="center" wrapText="1"/>
    </xf>
    <xf numFmtId="0" fontId="38" fillId="0" borderId="5" xfId="5" applyFont="1" applyBorder="1" applyAlignment="1">
      <alignment horizontal="left" vertical="center" wrapText="1"/>
    </xf>
    <xf numFmtId="0" fontId="38" fillId="0" borderId="9" xfId="5" applyFont="1" applyBorder="1" applyAlignment="1">
      <alignment horizontal="left" vertical="center" wrapText="1"/>
    </xf>
    <xf numFmtId="0" fontId="38" fillId="0" borderId="11" xfId="5" applyFont="1" applyBorder="1" applyAlignment="1">
      <alignment horizontal="left" vertical="center" wrapText="1"/>
    </xf>
    <xf numFmtId="9" fontId="15" fillId="3" borderId="14" xfId="5" applyNumberFormat="1" applyFont="1" applyFill="1" applyBorder="1" applyAlignment="1">
      <alignment horizontal="center" vertical="center" wrapText="1"/>
    </xf>
    <xf numFmtId="0" fontId="15" fillId="3" borderId="12" xfId="5" applyFont="1" applyFill="1" applyBorder="1" applyAlignment="1">
      <alignment horizontal="center" vertical="center" wrapText="1"/>
    </xf>
    <xf numFmtId="10" fontId="15" fillId="3" borderId="13" xfId="5" applyNumberFormat="1" applyFont="1" applyFill="1" applyBorder="1" applyAlignment="1">
      <alignment horizontal="center" vertical="center" wrapText="1"/>
    </xf>
    <xf numFmtId="0" fontId="15" fillId="3" borderId="23" xfId="3" applyFont="1" applyFill="1" applyBorder="1" applyAlignment="1" applyProtection="1">
      <alignment horizontal="center" vertical="top" wrapText="1"/>
    </xf>
    <xf numFmtId="0" fontId="15" fillId="3" borderId="0" xfId="0" applyFont="1" applyFill="1"/>
    <xf numFmtId="0" fontId="32" fillId="3" borderId="32" xfId="0" applyFont="1" applyFill="1" applyBorder="1" applyAlignment="1">
      <alignment wrapText="1"/>
    </xf>
    <xf numFmtId="0" fontId="40" fillId="3" borderId="33" xfId="0" applyFont="1" applyFill="1" applyBorder="1" applyAlignment="1">
      <alignment wrapText="1"/>
    </xf>
    <xf numFmtId="0" fontId="40" fillId="3" borderId="34" xfId="0" applyFont="1" applyFill="1" applyBorder="1" applyAlignment="1">
      <alignment wrapText="1"/>
    </xf>
    <xf numFmtId="0" fontId="15" fillId="3" borderId="20" xfId="3" applyFont="1" applyFill="1" applyBorder="1" applyAlignment="1">
      <alignment vertical="center" wrapText="1"/>
    </xf>
    <xf numFmtId="0" fontId="15" fillId="0" borderId="17" xfId="3" applyFont="1" applyFill="1" applyBorder="1" applyAlignment="1" applyProtection="1">
      <alignment vertical="center" wrapText="1"/>
    </xf>
    <xf numFmtId="0" fontId="15" fillId="0" borderId="0" xfId="3" applyFont="1" applyFill="1" applyBorder="1" applyAlignment="1" applyProtection="1">
      <alignment vertical="center" wrapText="1"/>
    </xf>
    <xf numFmtId="0" fontId="15" fillId="0" borderId="16" xfId="3" applyFont="1" applyFill="1" applyBorder="1" applyAlignment="1" applyProtection="1">
      <alignment vertical="center" wrapText="1"/>
    </xf>
    <xf numFmtId="0" fontId="32" fillId="3" borderId="14" xfId="9" applyFont="1" applyFill="1" applyBorder="1" applyAlignment="1" applyProtection="1">
      <alignment horizontal="center" vertical="center" wrapText="1"/>
    </xf>
    <xf numFmtId="0" fontId="32" fillId="3" borderId="12" xfId="9" applyFont="1" applyFill="1" applyBorder="1" applyAlignment="1" applyProtection="1">
      <alignment horizontal="center" vertical="center" wrapText="1"/>
    </xf>
    <xf numFmtId="0" fontId="32" fillId="3" borderId="14" xfId="9" applyFont="1" applyFill="1" applyBorder="1" applyAlignment="1" applyProtection="1">
      <alignment horizontal="left" vertical="center" wrapText="1"/>
    </xf>
    <xf numFmtId="0" fontId="32" fillId="3" borderId="7" xfId="9" applyFont="1" applyFill="1" applyBorder="1" applyAlignment="1" applyProtection="1">
      <alignment horizontal="left" vertical="center" wrapText="1"/>
    </xf>
    <xf numFmtId="0" fontId="32" fillId="3" borderId="8" xfId="9" applyFont="1" applyFill="1" applyBorder="1" applyAlignment="1" applyProtection="1">
      <alignment horizontal="left" vertical="center" wrapText="1"/>
    </xf>
    <xf numFmtId="0" fontId="15" fillId="3" borderId="13" xfId="5" applyFont="1" applyFill="1" applyBorder="1" applyAlignment="1">
      <alignment horizontal="center" vertical="center" wrapText="1"/>
    </xf>
    <xf numFmtId="0" fontId="37" fillId="2" borderId="28" xfId="4" applyFont="1" applyFill="1" applyBorder="1" applyAlignment="1">
      <alignment horizontal="center" vertical="center" wrapText="1"/>
    </xf>
    <xf numFmtId="0" fontId="37" fillId="2" borderId="17" xfId="4" applyFont="1" applyFill="1" applyBorder="1" applyAlignment="1">
      <alignment horizontal="center" vertical="center" wrapText="1"/>
    </xf>
    <xf numFmtId="0" fontId="15" fillId="0" borderId="6" xfId="5" applyFont="1" applyBorder="1" applyAlignment="1">
      <alignment vertical="center" wrapText="1"/>
    </xf>
    <xf numFmtId="0" fontId="15" fillId="0" borderId="7" xfId="5" applyFont="1" applyBorder="1" applyAlignment="1">
      <alignment vertical="center" wrapText="1"/>
    </xf>
    <xf numFmtId="0" fontId="15" fillId="0" borderId="8" xfId="5" applyFont="1" applyBorder="1" applyAlignment="1">
      <alignment vertical="center" wrapText="1"/>
    </xf>
    <xf numFmtId="0" fontId="15" fillId="3" borderId="7" xfId="5" applyFont="1" applyFill="1" applyBorder="1" applyAlignment="1">
      <alignment vertical="center" wrapText="1"/>
    </xf>
    <xf numFmtId="0" fontId="15" fillId="3" borderId="8" xfId="5" applyFont="1" applyFill="1" applyBorder="1" applyAlignment="1">
      <alignment vertical="center" wrapText="1"/>
    </xf>
    <xf numFmtId="0" fontId="15" fillId="3" borderId="6" xfId="5" applyFont="1" applyFill="1" applyBorder="1" applyAlignment="1">
      <alignment vertical="center" wrapText="1"/>
    </xf>
    <xf numFmtId="0" fontId="38" fillId="0" borderId="5" xfId="5" applyFont="1" applyBorder="1" applyAlignment="1">
      <alignment vertical="center" wrapText="1"/>
    </xf>
    <xf numFmtId="0" fontId="38" fillId="0" borderId="9" xfId="5" applyFont="1" applyBorder="1" applyAlignment="1">
      <alignment vertical="center" wrapText="1"/>
    </xf>
    <xf numFmtId="0" fontId="15" fillId="3" borderId="15" xfId="0" applyFont="1" applyFill="1" applyBorder="1" applyAlignment="1">
      <alignment wrapText="1"/>
    </xf>
    <xf numFmtId="1" fontId="15" fillId="3" borderId="14" xfId="5" applyNumberFormat="1" applyFont="1" applyFill="1" applyBorder="1" applyAlignment="1">
      <alignment horizontal="center" vertical="center" wrapText="1"/>
    </xf>
    <xf numFmtId="1" fontId="15" fillId="3" borderId="12" xfId="5" applyNumberFormat="1" applyFont="1" applyFill="1" applyBorder="1" applyAlignment="1">
      <alignment horizontal="center" vertical="center" wrapText="1"/>
    </xf>
    <xf numFmtId="9" fontId="15" fillId="3" borderId="13" xfId="5" applyNumberFormat="1" applyFont="1" applyFill="1" applyBorder="1" applyAlignment="1">
      <alignment horizontal="center" vertical="center" wrapText="1"/>
    </xf>
    <xf numFmtId="49" fontId="36" fillId="2" borderId="2" xfId="5" applyNumberFormat="1" applyFont="1" applyFill="1" applyBorder="1" applyAlignment="1">
      <alignment horizontal="left" vertical="center"/>
    </xf>
    <xf numFmtId="49" fontId="36" fillId="2" borderId="3" xfId="5" applyNumberFormat="1" applyFont="1" applyFill="1" applyBorder="1" applyAlignment="1">
      <alignment horizontal="left" vertical="center"/>
    </xf>
    <xf numFmtId="49" fontId="36" fillId="2" borderId="4" xfId="5" applyNumberFormat="1" applyFont="1" applyFill="1" applyBorder="1" applyAlignment="1">
      <alignment horizontal="left" vertical="center"/>
    </xf>
    <xf numFmtId="0" fontId="15" fillId="0" borderId="17" xfId="3" applyFont="1" applyFill="1" applyBorder="1" applyAlignment="1" applyProtection="1">
      <alignment horizontal="left" vertical="center" wrapText="1"/>
    </xf>
    <xf numFmtId="0" fontId="15" fillId="0" borderId="0" xfId="3" applyFont="1" applyFill="1" applyBorder="1" applyAlignment="1" applyProtection="1">
      <alignment horizontal="left" vertical="center" wrapText="1"/>
    </xf>
    <xf numFmtId="0" fontId="15" fillId="0" borderId="16" xfId="3" applyFont="1" applyFill="1" applyBorder="1" applyAlignment="1" applyProtection="1">
      <alignment horizontal="left" vertical="center" wrapText="1"/>
    </xf>
    <xf numFmtId="0" fontId="38" fillId="0" borderId="24" xfId="5" applyFont="1" applyBorder="1" applyAlignment="1">
      <alignment horizontal="left" vertical="center" wrapText="1"/>
    </xf>
    <xf numFmtId="0" fontId="15" fillId="3" borderId="15" xfId="0" applyFont="1" applyFill="1" applyBorder="1" applyAlignment="1">
      <alignment horizontal="center" wrapText="1"/>
    </xf>
    <xf numFmtId="0" fontId="15" fillId="0" borderId="7" xfId="0" applyFont="1" applyBorder="1" applyAlignment="1">
      <alignment horizontal="center" wrapText="1"/>
    </xf>
    <xf numFmtId="0" fontId="15" fillId="0" borderId="8" xfId="0" applyFont="1" applyBorder="1" applyAlignment="1">
      <alignment horizontal="center" wrapText="1"/>
    </xf>
    <xf numFmtId="0" fontId="15" fillId="3" borderId="0" xfId="0" applyFont="1" applyFill="1" applyAlignment="1">
      <alignment horizontal="center"/>
    </xf>
    <xf numFmtId="0" fontId="15" fillId="3" borderId="26" xfId="0" applyFont="1" applyFill="1" applyBorder="1" applyAlignment="1">
      <alignment horizontal="center"/>
    </xf>
    <xf numFmtId="0" fontId="15" fillId="3" borderId="61" xfId="0" applyFont="1" applyFill="1" applyBorder="1" applyAlignment="1">
      <alignment horizontal="center"/>
    </xf>
    <xf numFmtId="0" fontId="15" fillId="3" borderId="6" xfId="3" applyFont="1" applyFill="1" applyBorder="1" applyAlignment="1" applyProtection="1">
      <alignment horizontal="left" vertical="center" wrapText="1"/>
    </xf>
    <xf numFmtId="0" fontId="15" fillId="3" borderId="7" xfId="3" applyFont="1" applyFill="1" applyBorder="1" applyAlignment="1" applyProtection="1">
      <alignment horizontal="left" vertical="center" wrapText="1"/>
    </xf>
    <xf numFmtId="0" fontId="15" fillId="3" borderId="8" xfId="3" applyFont="1" applyFill="1" applyBorder="1" applyAlignment="1" applyProtection="1">
      <alignment horizontal="left" vertical="center" wrapText="1"/>
    </xf>
    <xf numFmtId="0" fontId="15" fillId="0" borderId="26" xfId="7" applyFont="1" applyBorder="1"/>
    <xf numFmtId="0" fontId="15" fillId="0" borderId="27" xfId="7" applyFont="1" applyBorder="1"/>
    <xf numFmtId="0" fontId="15" fillId="3" borderId="6" xfId="5" applyFont="1" applyFill="1" applyBorder="1" applyAlignment="1">
      <alignment horizontal="left" vertical="center" wrapText="1"/>
    </xf>
    <xf numFmtId="0" fontId="40" fillId="3" borderId="32" xfId="0" applyFont="1" applyFill="1" applyBorder="1" applyAlignment="1">
      <alignment horizontal="left" wrapText="1"/>
    </xf>
    <xf numFmtId="0" fontId="40" fillId="3" borderId="33" xfId="0" applyFont="1" applyFill="1" applyBorder="1" applyAlignment="1">
      <alignment horizontal="left" wrapText="1"/>
    </xf>
    <xf numFmtId="0" fontId="40" fillId="3" borderId="34" xfId="0" applyFont="1" applyFill="1" applyBorder="1" applyAlignment="1">
      <alignment horizontal="left" wrapText="1"/>
    </xf>
    <xf numFmtId="0" fontId="27" fillId="3" borderId="14" xfId="9" applyFont="1" applyFill="1" applyBorder="1" applyAlignment="1" applyProtection="1">
      <alignment horizontal="left" vertical="center" wrapText="1"/>
    </xf>
    <xf numFmtId="0" fontId="27" fillId="3" borderId="7" xfId="9" applyFont="1" applyFill="1" applyBorder="1" applyAlignment="1" applyProtection="1">
      <alignment horizontal="left" vertical="center" wrapText="1"/>
    </xf>
    <xf numFmtId="0" fontId="27" fillId="3" borderId="8" xfId="9" applyFont="1" applyFill="1" applyBorder="1" applyAlignment="1" applyProtection="1">
      <alignment horizontal="left" vertical="center" wrapText="1"/>
    </xf>
    <xf numFmtId="0" fontId="15" fillId="3" borderId="13" xfId="3" applyFont="1" applyFill="1" applyBorder="1" applyAlignment="1" applyProtection="1">
      <alignment horizontal="left" vertical="center" wrapText="1"/>
    </xf>
    <xf numFmtId="0" fontId="27" fillId="3" borderId="6" xfId="9" applyFont="1" applyFill="1" applyBorder="1" applyAlignment="1" applyProtection="1">
      <alignment horizontal="center" vertical="center" wrapText="1"/>
    </xf>
    <xf numFmtId="0" fontId="27" fillId="3" borderId="12" xfId="9" applyFont="1" applyFill="1" applyBorder="1" applyAlignment="1" applyProtection="1">
      <alignment horizontal="center" vertical="center" wrapText="1"/>
    </xf>
    <xf numFmtId="0" fontId="15" fillId="3" borderId="13" xfId="3" applyFont="1" applyFill="1" applyBorder="1" applyAlignment="1" applyProtection="1">
      <alignment horizontal="center" vertical="center" wrapText="1"/>
    </xf>
    <xf numFmtId="0" fontId="15" fillId="0" borderId="13" xfId="3" applyFont="1" applyFill="1" applyBorder="1" applyAlignment="1" applyProtection="1">
      <alignment horizontal="left" vertical="center" wrapText="1"/>
    </xf>
    <xf numFmtId="0" fontId="32" fillId="3" borderId="32" xfId="0" applyFont="1" applyFill="1" applyBorder="1" applyAlignment="1">
      <alignment horizontal="left" wrapText="1"/>
    </xf>
    <xf numFmtId="0" fontId="44" fillId="3" borderId="33" xfId="0" applyFont="1" applyFill="1" applyBorder="1" applyAlignment="1">
      <alignment horizontal="left" wrapText="1"/>
    </xf>
    <xf numFmtId="0" fontId="44" fillId="3" borderId="65" xfId="0" applyFont="1" applyFill="1" applyBorder="1" applyAlignment="1">
      <alignment horizontal="left" wrapText="1"/>
    </xf>
    <xf numFmtId="0" fontId="44" fillId="3" borderId="34" xfId="0" applyFont="1" applyFill="1" applyBorder="1" applyAlignment="1">
      <alignment horizontal="left" wrapText="1"/>
    </xf>
    <xf numFmtId="0" fontId="15" fillId="0" borderId="6" xfId="3" applyFont="1" applyFill="1" applyBorder="1" applyAlignment="1" applyProtection="1">
      <alignment horizontal="left" vertical="center" wrapText="1"/>
    </xf>
    <xf numFmtId="0" fontId="15" fillId="0" borderId="7" xfId="3" applyFont="1" applyFill="1" applyBorder="1" applyAlignment="1" applyProtection="1">
      <alignment horizontal="left" vertical="center" wrapText="1"/>
    </xf>
    <xf numFmtId="0" fontId="15" fillId="0" borderId="8" xfId="3" applyFont="1" applyFill="1" applyBorder="1" applyAlignment="1" applyProtection="1">
      <alignment horizontal="left" vertical="center" wrapText="1"/>
    </xf>
    <xf numFmtId="0" fontId="3" fillId="3" borderId="26" xfId="3" applyFont="1" applyFill="1" applyBorder="1" applyAlignment="1" applyProtection="1">
      <alignment horizontal="left" vertical="center" wrapText="1"/>
    </xf>
    <xf numFmtId="0" fontId="3" fillId="0" borderId="26" xfId="7" applyFont="1" applyBorder="1" applyAlignment="1">
      <alignment horizontal="left"/>
    </xf>
    <xf numFmtId="0" fontId="3" fillId="0" borderId="27" xfId="7" applyFont="1" applyBorder="1" applyAlignment="1">
      <alignment horizontal="left"/>
    </xf>
    <xf numFmtId="0" fontId="3" fillId="3" borderId="15" xfId="0" applyFont="1" applyFill="1" applyBorder="1" applyAlignment="1">
      <alignment horizontal="center" vertical="center" wrapText="1"/>
    </xf>
    <xf numFmtId="0" fontId="15" fillId="3" borderId="26" xfId="3" applyFont="1" applyFill="1" applyBorder="1" applyAlignment="1" applyProtection="1">
      <alignment vertical="center" wrapText="1"/>
    </xf>
    <xf numFmtId="0" fontId="2" fillId="0" borderId="7" xfId="3" applyFill="1" applyBorder="1" applyAlignment="1" applyProtection="1">
      <alignment vertical="center" wrapText="1"/>
    </xf>
    <xf numFmtId="0" fontId="34" fillId="3" borderId="7" xfId="5" applyFont="1" applyFill="1" applyBorder="1" applyAlignment="1">
      <alignment vertical="center" wrapText="1"/>
    </xf>
    <xf numFmtId="0" fontId="32" fillId="3" borderId="3" xfId="9" applyFont="1" applyFill="1" applyBorder="1" applyAlignment="1" applyProtection="1">
      <alignment horizontal="center" vertical="center" wrapText="1"/>
    </xf>
    <xf numFmtId="0" fontId="32" fillId="3" borderId="4" xfId="9" applyFont="1" applyFill="1" applyBorder="1" applyAlignment="1" applyProtection="1">
      <alignment horizontal="center" vertical="center" wrapText="1"/>
    </xf>
    <xf numFmtId="0" fontId="32" fillId="3" borderId="15" xfId="9" applyFont="1" applyFill="1" applyBorder="1" applyAlignment="1" applyProtection="1">
      <alignment horizontal="center" vertical="center" wrapText="1"/>
    </xf>
    <xf numFmtId="0" fontId="32" fillId="3" borderId="22" xfId="9" applyFont="1" applyFill="1" applyBorder="1" applyAlignment="1" applyProtection="1">
      <alignment horizontal="center" vertical="center" wrapText="1"/>
    </xf>
    <xf numFmtId="0" fontId="15" fillId="0" borderId="6" xfId="8" applyFont="1" applyBorder="1" applyAlignment="1">
      <alignment horizontal="left" vertical="center" wrapText="1"/>
    </xf>
    <xf numFmtId="0" fontId="15" fillId="0" borderId="7" xfId="8" applyFont="1" applyBorder="1" applyAlignment="1">
      <alignment horizontal="left" vertical="center" wrapText="1"/>
    </xf>
    <xf numFmtId="0" fontId="15" fillId="0" borderId="8" xfId="8" applyFont="1" applyBorder="1" applyAlignment="1">
      <alignment horizontal="left" vertical="center" wrapText="1"/>
    </xf>
    <xf numFmtId="0" fontId="37" fillId="0" borderId="5" xfId="5" applyFont="1" applyBorder="1" applyAlignment="1">
      <alignment horizontal="left" vertical="center" wrapText="1"/>
    </xf>
    <xf numFmtId="0" fontId="37" fillId="0" borderId="9" xfId="5" applyFont="1" applyBorder="1" applyAlignment="1">
      <alignment horizontal="left" vertical="center" wrapText="1"/>
    </xf>
    <xf numFmtId="0" fontId="37" fillId="0" borderId="11" xfId="5" applyFont="1" applyBorder="1" applyAlignment="1">
      <alignment horizontal="left" vertical="center" wrapText="1"/>
    </xf>
    <xf numFmtId="167" fontId="15" fillId="3" borderId="14" xfId="1" applyNumberFormat="1" applyFont="1" applyFill="1" applyBorder="1" applyAlignment="1">
      <alignment horizontal="center" vertical="center" wrapText="1"/>
    </xf>
    <xf numFmtId="167" fontId="15" fillId="3" borderId="12" xfId="1" applyNumberFormat="1" applyFont="1" applyFill="1" applyBorder="1" applyAlignment="1">
      <alignment horizontal="center" vertical="center" wrapText="1"/>
    </xf>
    <xf numFmtId="0" fontId="15" fillId="3" borderId="13" xfId="0" applyFont="1" applyFill="1" applyBorder="1" applyAlignment="1">
      <alignment horizontal="center"/>
    </xf>
    <xf numFmtId="0" fontId="37" fillId="2" borderId="29" xfId="4" applyFont="1" applyFill="1" applyBorder="1" applyAlignment="1">
      <alignment horizontal="center" vertical="center" wrapText="1"/>
    </xf>
    <xf numFmtId="0" fontId="15" fillId="3" borderId="15" xfId="0" applyFont="1" applyFill="1" applyBorder="1" applyAlignment="1">
      <alignment horizontal="center"/>
    </xf>
    <xf numFmtId="0" fontId="15" fillId="3" borderId="17" xfId="3" applyFont="1" applyFill="1" applyBorder="1" applyAlignment="1" applyProtection="1">
      <alignment horizontal="left" vertical="center" wrapText="1"/>
    </xf>
    <xf numFmtId="0" fontId="15" fillId="3" borderId="0" xfId="3" applyFont="1" applyFill="1" applyBorder="1" applyAlignment="1" applyProtection="1">
      <alignment horizontal="left" vertical="center" wrapText="1"/>
    </xf>
    <xf numFmtId="0" fontId="15" fillId="3" borderId="16" xfId="3" applyFont="1" applyFill="1" applyBorder="1" applyAlignment="1" applyProtection="1">
      <alignment horizontal="left" vertical="center" wrapText="1"/>
    </xf>
    <xf numFmtId="0" fontId="15" fillId="0" borderId="32" xfId="3" applyFont="1" applyFill="1" applyBorder="1" applyAlignment="1" applyProtection="1">
      <alignment horizontal="left" vertical="center" wrapText="1"/>
    </xf>
    <xf numFmtId="0" fontId="15" fillId="0" borderId="33" xfId="3" applyFont="1" applyFill="1" applyBorder="1" applyAlignment="1" applyProtection="1">
      <alignment horizontal="left" vertical="center" wrapText="1"/>
    </xf>
    <xf numFmtId="0" fontId="15" fillId="0" borderId="3" xfId="3" applyFont="1" applyFill="1" applyBorder="1" applyAlignment="1" applyProtection="1">
      <alignment horizontal="left" vertical="center" wrapText="1"/>
    </xf>
    <xf numFmtId="0" fontId="15" fillId="0" borderId="34" xfId="3" applyFont="1" applyFill="1" applyBorder="1" applyAlignment="1" applyProtection="1">
      <alignment horizontal="left" vertical="center" wrapText="1"/>
    </xf>
    <xf numFmtId="0" fontId="39" fillId="3" borderId="5" xfId="5" applyFont="1" applyFill="1" applyBorder="1" applyAlignment="1">
      <alignment horizontal="left" vertical="top" wrapText="1"/>
    </xf>
    <xf numFmtId="0" fontId="39" fillId="3" borderId="9" xfId="5" applyFont="1" applyFill="1" applyBorder="1" applyAlignment="1">
      <alignment horizontal="left" vertical="top" wrapText="1"/>
    </xf>
    <xf numFmtId="0" fontId="32" fillId="3" borderId="2" xfId="9" applyFont="1" applyFill="1" applyBorder="1" applyAlignment="1" applyProtection="1">
      <alignment horizontal="center" vertical="center" wrapText="1"/>
    </xf>
    <xf numFmtId="0" fontId="32" fillId="3" borderId="29" xfId="9" applyFont="1" applyFill="1" applyBorder="1" applyAlignment="1" applyProtection="1">
      <alignment horizontal="center" vertical="center" wrapText="1"/>
    </xf>
    <xf numFmtId="0" fontId="40" fillId="3" borderId="13" xfId="9" applyFont="1" applyFill="1" applyBorder="1" applyAlignment="1" applyProtection="1">
      <alignment horizontal="center" vertical="center" wrapText="1"/>
    </xf>
    <xf numFmtId="0" fontId="3" fillId="3" borderId="26" xfId="5" applyFont="1" applyFill="1" applyBorder="1" applyAlignment="1">
      <alignment horizontal="center" vertical="center" wrapText="1"/>
    </xf>
    <xf numFmtId="0" fontId="3" fillId="3" borderId="27" xfId="5" applyFont="1" applyFill="1" applyBorder="1" applyAlignment="1">
      <alignment horizontal="center" vertical="center" wrapText="1"/>
    </xf>
    <xf numFmtId="0" fontId="107" fillId="3" borderId="12" xfId="3" applyFont="1" applyFill="1" applyBorder="1" applyAlignment="1" applyProtection="1">
      <alignment vertical="center" wrapText="1"/>
    </xf>
    <xf numFmtId="0" fontId="58" fillId="3" borderId="13" xfId="5" applyFont="1" applyFill="1" applyBorder="1" applyAlignment="1">
      <alignment vertical="center" wrapText="1"/>
    </xf>
    <xf numFmtId="0" fontId="58" fillId="3" borderId="31" xfId="5" applyFont="1" applyFill="1" applyBorder="1" applyAlignment="1">
      <alignment vertical="center" wrapText="1"/>
    </xf>
    <xf numFmtId="0" fontId="58" fillId="3" borderId="12" xfId="5" applyFont="1" applyFill="1" applyBorder="1" applyAlignment="1">
      <alignment vertical="center" wrapText="1"/>
    </xf>
    <xf numFmtId="0" fontId="58" fillId="3" borderId="12" xfId="3" applyFont="1" applyFill="1" applyBorder="1" applyAlignment="1" applyProtection="1">
      <alignment vertical="center" wrapText="1"/>
    </xf>
    <xf numFmtId="0" fontId="58" fillId="3" borderId="13" xfId="3" applyFont="1" applyFill="1" applyBorder="1" applyAlignment="1" applyProtection="1">
      <alignment vertical="center" wrapText="1"/>
    </xf>
    <xf numFmtId="0" fontId="58" fillId="3" borderId="31" xfId="3" applyFont="1" applyFill="1" applyBorder="1" applyAlignment="1" applyProtection="1">
      <alignment vertical="center" wrapText="1"/>
    </xf>
    <xf numFmtId="0" fontId="5" fillId="2" borderId="28" xfId="4" applyFont="1" applyFill="1" applyBorder="1" applyAlignment="1">
      <alignment horizontal="center" vertical="center"/>
    </xf>
    <xf numFmtId="0" fontId="58" fillId="0" borderId="7" xfId="8" applyFont="1" applyBorder="1" applyAlignment="1">
      <alignment horizontal="left" vertical="center" wrapText="1"/>
    </xf>
    <xf numFmtId="0" fontId="58" fillId="0" borderId="8" xfId="8" applyFont="1" applyBorder="1" applyAlignment="1">
      <alignment horizontal="left" vertical="center" wrapText="1"/>
    </xf>
    <xf numFmtId="0" fontId="58" fillId="0" borderId="7" xfId="3" applyFont="1" applyFill="1" applyBorder="1" applyAlignment="1" applyProtection="1">
      <alignment horizontal="left" vertical="center" wrapText="1"/>
    </xf>
    <xf numFmtId="0" fontId="58" fillId="0" borderId="8" xfId="3" applyFont="1" applyFill="1" applyBorder="1" applyAlignment="1" applyProtection="1">
      <alignment horizontal="left" vertical="center" wrapText="1"/>
    </xf>
    <xf numFmtId="0" fontId="5" fillId="0" borderId="5" xfId="5" applyFont="1" applyBorder="1" applyAlignment="1">
      <alignment horizontal="left" vertical="center" wrapText="1"/>
    </xf>
    <xf numFmtId="0" fontId="5" fillId="0" borderId="9" xfId="5" applyFont="1" applyBorder="1" applyAlignment="1">
      <alignment horizontal="left" vertical="center" wrapText="1"/>
    </xf>
    <xf numFmtId="0" fontId="5" fillId="0" borderId="11" xfId="5" applyFont="1" applyBorder="1" applyAlignment="1">
      <alignment horizontal="left" vertical="center" wrapText="1"/>
    </xf>
    <xf numFmtId="0" fontId="58" fillId="3" borderId="35" xfId="3" applyFont="1" applyFill="1" applyBorder="1" applyAlignment="1" applyProtection="1">
      <alignment horizontal="left" vertical="center" wrapText="1"/>
    </xf>
    <xf numFmtId="0" fontId="58" fillId="3" borderId="0" xfId="3" applyFont="1" applyFill="1" applyBorder="1" applyAlignment="1" applyProtection="1">
      <alignment horizontal="left" vertical="center" wrapText="1"/>
    </xf>
    <xf numFmtId="0" fontId="58" fillId="3" borderId="16" xfId="3" applyFont="1" applyFill="1" applyBorder="1" applyAlignment="1" applyProtection="1">
      <alignment horizontal="left" vertical="center" wrapText="1"/>
    </xf>
    <xf numFmtId="9" fontId="58" fillId="3" borderId="13" xfId="5" applyNumberFormat="1" applyFont="1" applyFill="1" applyBorder="1" applyAlignment="1">
      <alignment horizontal="center" vertical="center" wrapText="1"/>
    </xf>
    <xf numFmtId="0" fontId="58" fillId="3" borderId="23" xfId="3" applyFont="1" applyFill="1" applyBorder="1" applyAlignment="1" applyProtection="1">
      <alignment horizontal="center" vertical="top" wrapText="1"/>
    </xf>
    <xf numFmtId="0" fontId="58" fillId="3" borderId="13" xfId="5" applyFont="1" applyFill="1" applyBorder="1" applyAlignment="1">
      <alignment horizontal="center" vertical="center" wrapText="1"/>
    </xf>
    <xf numFmtId="0" fontId="58" fillId="3" borderId="7" xfId="3" applyFont="1" applyFill="1" applyBorder="1" applyAlignment="1" applyProtection="1">
      <alignment vertical="center" wrapText="1"/>
    </xf>
    <xf numFmtId="0" fontId="58" fillId="3" borderId="8" xfId="3" applyFont="1" applyFill="1" applyBorder="1" applyAlignment="1" applyProtection="1">
      <alignment vertical="center" wrapText="1"/>
    </xf>
    <xf numFmtId="0" fontId="5" fillId="2" borderId="28" xfId="4" applyFont="1" applyFill="1" applyBorder="1" applyAlignment="1">
      <alignment horizontal="center" vertical="center" wrapText="1"/>
    </xf>
    <xf numFmtId="0" fontId="5" fillId="2" borderId="17" xfId="4" applyFont="1" applyFill="1" applyBorder="1" applyAlignment="1">
      <alignment horizontal="center" vertical="center" wrapText="1"/>
    </xf>
    <xf numFmtId="0" fontId="3" fillId="0" borderId="44" xfId="3" applyFont="1" applyFill="1" applyBorder="1" applyAlignment="1" applyProtection="1">
      <alignment horizontal="left" vertical="center" wrapText="1"/>
    </xf>
    <xf numFmtId="0" fontId="3" fillId="0" borderId="108" xfId="3" applyFont="1" applyFill="1" applyBorder="1" applyAlignment="1" applyProtection="1">
      <alignment horizontal="left" vertical="center" wrapText="1"/>
    </xf>
    <xf numFmtId="0" fontId="58" fillId="0" borderId="7" xfId="5" applyFont="1" applyBorder="1" applyAlignment="1">
      <alignment horizontal="left" vertical="center" wrapText="1"/>
    </xf>
    <xf numFmtId="0" fontId="58" fillId="0" borderId="8" xfId="5" applyFont="1" applyBorder="1" applyAlignment="1">
      <alignment horizontal="left" vertical="center" wrapText="1"/>
    </xf>
    <xf numFmtId="0" fontId="58" fillId="0" borderId="7" xfId="0" applyFont="1" applyBorder="1" applyAlignment="1">
      <alignment horizontal="center" vertical="center" wrapText="1"/>
    </xf>
    <xf numFmtId="0" fontId="58" fillId="0" borderId="15" xfId="0" applyFont="1" applyBorder="1" applyAlignment="1">
      <alignment horizontal="center" vertical="center"/>
    </xf>
    <xf numFmtId="0" fontId="58" fillId="0" borderId="15" xfId="0" applyFont="1" applyBorder="1" applyAlignment="1">
      <alignment horizontal="center" vertical="center" wrapText="1"/>
    </xf>
    <xf numFmtId="0" fontId="58" fillId="0" borderId="0" xfId="0" applyFont="1" applyAlignment="1">
      <alignment horizontal="center"/>
    </xf>
    <xf numFmtId="0" fontId="58" fillId="0" borderId="33" xfId="0" applyFont="1" applyBorder="1" applyAlignment="1">
      <alignment horizontal="left" vertical="center" wrapText="1"/>
    </xf>
    <xf numFmtId="0" fontId="55" fillId="0" borderId="33" xfId="0" applyFont="1" applyBorder="1" applyAlignment="1">
      <alignment horizontal="left" vertical="center" wrapText="1"/>
    </xf>
    <xf numFmtId="0" fontId="55" fillId="0" borderId="34" xfId="0" applyFont="1" applyBorder="1" applyAlignment="1">
      <alignment horizontal="left" vertical="center" wrapText="1"/>
    </xf>
    <xf numFmtId="0" fontId="58" fillId="0" borderId="12" xfId="3" applyFont="1" applyFill="1" applyBorder="1" applyAlignment="1" applyProtection="1">
      <alignment horizontal="left" vertical="center" wrapText="1"/>
    </xf>
    <xf numFmtId="0" fontId="58" fillId="0" borderId="13" xfId="3" applyFont="1" applyFill="1" applyBorder="1" applyAlignment="1" applyProtection="1">
      <alignment horizontal="left" vertical="center" wrapText="1"/>
    </xf>
    <xf numFmtId="0" fontId="58" fillId="0" borderId="31" xfId="3" applyFont="1" applyFill="1" applyBorder="1" applyAlignment="1" applyProtection="1">
      <alignment horizontal="left" vertical="center" wrapText="1"/>
    </xf>
    <xf numFmtId="0" fontId="58" fillId="0" borderId="0" xfId="3" applyFont="1" applyFill="1" applyBorder="1" applyAlignment="1" applyProtection="1">
      <alignment horizontal="left" vertical="center" wrapText="1"/>
    </xf>
    <xf numFmtId="0" fontId="58" fillId="0" borderId="16" xfId="3" applyFont="1" applyFill="1" applyBorder="1" applyAlignment="1" applyProtection="1">
      <alignment horizontal="left" vertical="center" wrapText="1"/>
    </xf>
    <xf numFmtId="0" fontId="58" fillId="0" borderId="7" xfId="9" applyFont="1" applyFill="1" applyBorder="1" applyAlignment="1" applyProtection="1">
      <alignment horizontal="center" vertical="center" wrapText="1"/>
    </xf>
    <xf numFmtId="0" fontId="58" fillId="0" borderId="12" xfId="9" applyFont="1" applyFill="1" applyBorder="1" applyAlignment="1" applyProtection="1">
      <alignment horizontal="center" vertical="center" wrapText="1"/>
    </xf>
    <xf numFmtId="0" fontId="58" fillId="0" borderId="14" xfId="9" applyFont="1" applyFill="1" applyBorder="1" applyAlignment="1" applyProtection="1">
      <alignment horizontal="left" vertical="center" wrapText="1"/>
    </xf>
    <xf numFmtId="0" fontId="58" fillId="0" borderId="7" xfId="9" applyFont="1" applyFill="1" applyBorder="1" applyAlignment="1" applyProtection="1">
      <alignment horizontal="left" vertical="center" wrapText="1"/>
    </xf>
    <xf numFmtId="0" fontId="58" fillId="0" borderId="8" xfId="9" applyFont="1" applyFill="1" applyBorder="1" applyAlignment="1" applyProtection="1">
      <alignment horizontal="left" vertical="center" wrapText="1"/>
    </xf>
    <xf numFmtId="0" fontId="15" fillId="0" borderId="7" xfId="5" applyFont="1" applyBorder="1" applyAlignment="1">
      <alignment horizontal="left" vertical="center" wrapText="1"/>
    </xf>
    <xf numFmtId="0" fontId="15" fillId="0" borderId="8" xfId="5" applyFont="1" applyBorder="1" applyAlignment="1">
      <alignment horizontal="left" vertical="center" wrapText="1"/>
    </xf>
    <xf numFmtId="0" fontId="15" fillId="0" borderId="26" xfId="7" applyFont="1" applyBorder="1" applyAlignment="1">
      <alignment horizontal="left"/>
    </xf>
    <xf numFmtId="0" fontId="15" fillId="0" borderId="27" xfId="7" applyFont="1" applyBorder="1" applyAlignment="1">
      <alignment horizontal="left"/>
    </xf>
    <xf numFmtId="0" fontId="34" fillId="3" borderId="7" xfId="5" applyFont="1" applyFill="1" applyBorder="1" applyAlignment="1">
      <alignment horizontal="left" vertical="center" wrapText="1"/>
    </xf>
    <xf numFmtId="0" fontId="2" fillId="0" borderId="7" xfId="3" applyFill="1" applyBorder="1" applyAlignment="1" applyProtection="1">
      <alignment horizontal="left" vertical="center" wrapText="1"/>
    </xf>
    <xf numFmtId="9" fontId="15" fillId="0" borderId="13" xfId="5" applyNumberFormat="1" applyFont="1" applyBorder="1" applyAlignment="1">
      <alignment horizontal="center" vertical="center" wrapText="1"/>
    </xf>
    <xf numFmtId="0" fontId="15" fillId="3" borderId="32" xfId="0" applyFont="1" applyFill="1" applyBorder="1" applyAlignment="1">
      <alignment horizontal="left" wrapText="1"/>
    </xf>
    <xf numFmtId="0" fontId="15" fillId="3" borderId="33" xfId="0" applyFont="1" applyFill="1" applyBorder="1" applyAlignment="1">
      <alignment horizontal="left" wrapText="1"/>
    </xf>
    <xf numFmtId="0" fontId="15" fillId="3" borderId="34" xfId="0" applyFont="1" applyFill="1" applyBorder="1" applyAlignment="1">
      <alignment horizontal="left" wrapText="1"/>
    </xf>
    <xf numFmtId="0" fontId="32" fillId="3" borderId="45" xfId="9" applyFont="1" applyFill="1" applyBorder="1" applyAlignment="1" applyProtection="1">
      <alignment horizontal="center" vertical="center" wrapText="1"/>
    </xf>
    <xf numFmtId="0" fontId="32" fillId="3" borderId="50" xfId="9" applyFont="1" applyFill="1" applyBorder="1" applyAlignment="1" applyProtection="1">
      <alignment horizontal="center" vertical="center" wrapText="1"/>
    </xf>
    <xf numFmtId="0" fontId="3" fillId="3" borderId="32" xfId="0" applyFont="1" applyFill="1" applyBorder="1" applyAlignment="1">
      <alignment horizontal="left" wrapText="1"/>
    </xf>
    <xf numFmtId="0" fontId="3" fillId="3" borderId="33" xfId="0" applyFont="1" applyFill="1" applyBorder="1" applyAlignment="1">
      <alignment horizontal="left" wrapText="1"/>
    </xf>
    <xf numFmtId="0" fontId="3" fillId="3" borderId="34" xfId="0" applyFont="1" applyFill="1" applyBorder="1" applyAlignment="1">
      <alignment horizontal="left" wrapText="1"/>
    </xf>
    <xf numFmtId="0" fontId="91" fillId="3" borderId="28" xfId="5" applyFont="1" applyFill="1" applyBorder="1" applyAlignment="1">
      <alignment horizontal="left" vertical="top" wrapText="1"/>
    </xf>
    <xf numFmtId="0" fontId="91" fillId="3" borderId="9" xfId="5" applyFont="1" applyFill="1" applyBorder="1" applyAlignment="1">
      <alignment horizontal="left" vertical="top" wrapText="1"/>
    </xf>
    <xf numFmtId="0" fontId="25" fillId="3" borderId="6" xfId="9" applyFont="1" applyFill="1" applyBorder="1" applyAlignment="1" applyProtection="1">
      <alignment horizontal="center" vertical="center" wrapText="1"/>
    </xf>
    <xf numFmtId="0" fontId="25" fillId="3" borderId="7" xfId="9" applyFont="1" applyFill="1" applyBorder="1" applyAlignment="1" applyProtection="1">
      <alignment horizontal="center" vertical="center" wrapText="1"/>
    </xf>
    <xf numFmtId="0" fontId="25" fillId="3" borderId="8" xfId="9" applyFont="1" applyFill="1" applyBorder="1" applyAlignment="1" applyProtection="1">
      <alignment horizontal="center" vertical="center" wrapText="1"/>
    </xf>
    <xf numFmtId="0" fontId="11" fillId="2" borderId="5" xfId="5" applyFont="1" applyFill="1" applyBorder="1" applyAlignment="1">
      <alignment horizontal="center" vertical="center" wrapText="1"/>
    </xf>
    <xf numFmtId="0" fontId="11" fillId="2" borderId="9" xfId="5" applyFont="1" applyFill="1" applyBorder="1" applyAlignment="1">
      <alignment horizontal="center" vertical="center" wrapText="1"/>
    </xf>
    <xf numFmtId="0" fontId="11" fillId="2" borderId="24" xfId="5" applyFont="1" applyFill="1" applyBorder="1" applyAlignment="1">
      <alignment horizontal="center" vertical="center" wrapText="1"/>
    </xf>
    <xf numFmtId="0" fontId="21" fillId="2" borderId="28" xfId="4" applyFont="1" applyFill="1" applyBorder="1" applyAlignment="1">
      <alignment horizontal="center" vertical="center" wrapText="1"/>
    </xf>
    <xf numFmtId="0" fontId="21" fillId="2" borderId="17" xfId="4" applyFont="1" applyFill="1" applyBorder="1" applyAlignment="1">
      <alignment horizontal="center" vertical="center" wrapText="1"/>
    </xf>
    <xf numFmtId="0" fontId="21" fillId="2" borderId="29" xfId="4" applyFont="1" applyFill="1" applyBorder="1" applyAlignment="1">
      <alignment horizontal="center" vertical="center" wrapText="1"/>
    </xf>
    <xf numFmtId="0" fontId="13" fillId="3" borderId="6" xfId="9" applyFont="1" applyFill="1" applyBorder="1" applyAlignment="1" applyProtection="1">
      <alignment horizontal="left" vertical="center" wrapText="1"/>
    </xf>
    <xf numFmtId="0" fontId="13" fillId="3" borderId="7" xfId="9" applyFont="1" applyFill="1" applyBorder="1" applyAlignment="1" applyProtection="1">
      <alignment horizontal="left" vertical="center" wrapText="1"/>
    </xf>
    <xf numFmtId="0" fontId="13" fillId="3" borderId="8" xfId="9" applyFont="1" applyFill="1" applyBorder="1" applyAlignment="1" applyProtection="1">
      <alignment horizontal="left" vertical="center" wrapText="1"/>
    </xf>
    <xf numFmtId="0" fontId="6" fillId="3" borderId="15" xfId="0" applyFont="1" applyFill="1" applyBorder="1" applyAlignment="1">
      <alignment horizontal="center" wrapText="1"/>
    </xf>
    <xf numFmtId="0" fontId="6" fillId="3" borderId="0" xfId="0" applyFont="1" applyFill="1" applyAlignment="1">
      <alignment horizontal="center"/>
    </xf>
    <xf numFmtId="0" fontId="13" fillId="0" borderId="6" xfId="5" applyFont="1" applyBorder="1" applyAlignment="1">
      <alignment horizontal="left" vertical="top" wrapText="1"/>
    </xf>
    <xf numFmtId="0" fontId="13" fillId="0" borderId="7" xfId="5" applyFont="1" applyBorder="1" applyAlignment="1">
      <alignment horizontal="left" vertical="top" wrapText="1"/>
    </xf>
    <xf numFmtId="0" fontId="13" fillId="0" borderId="8" xfId="5" applyFont="1" applyBorder="1" applyAlignment="1">
      <alignment horizontal="left" vertical="top" wrapText="1"/>
    </xf>
    <xf numFmtId="0" fontId="20" fillId="0" borderId="5" xfId="5" applyFont="1" applyBorder="1" applyAlignment="1">
      <alignment horizontal="left" vertical="center" wrapText="1"/>
    </xf>
    <xf numFmtId="0" fontId="20" fillId="0" borderId="9" xfId="5" applyFont="1" applyBorder="1" applyAlignment="1">
      <alignment horizontal="left" vertical="center" wrapText="1"/>
    </xf>
    <xf numFmtId="0" fontId="20" fillId="0" borderId="11" xfId="5" applyFont="1" applyBorder="1" applyAlignment="1">
      <alignment horizontal="left" vertical="center" wrapText="1"/>
    </xf>
    <xf numFmtId="0" fontId="13" fillId="3" borderId="14" xfId="9" applyFont="1" applyFill="1" applyBorder="1" applyAlignment="1" applyProtection="1">
      <alignment horizontal="left" vertical="center" wrapText="1"/>
    </xf>
    <xf numFmtId="0" fontId="13" fillId="3" borderId="12" xfId="9" applyFont="1" applyFill="1" applyBorder="1" applyAlignment="1" applyProtection="1">
      <alignment horizontal="left" vertical="center" wrapText="1"/>
    </xf>
    <xf numFmtId="0" fontId="13" fillId="0" borderId="14" xfId="5" applyFont="1" applyBorder="1" applyAlignment="1">
      <alignment horizontal="center" vertical="center"/>
    </xf>
    <xf numFmtId="0" fontId="13" fillId="0" borderId="7" xfId="5" applyFont="1" applyBorder="1" applyAlignment="1">
      <alignment horizontal="center" vertical="center"/>
    </xf>
    <xf numFmtId="0" fontId="13" fillId="0" borderId="6" xfId="5" applyFont="1" applyBorder="1" applyAlignment="1">
      <alignment horizontal="center" vertical="center" wrapText="1"/>
    </xf>
    <xf numFmtId="0" fontId="13" fillId="0" borderId="7" xfId="5" applyFont="1" applyBorder="1" applyAlignment="1">
      <alignment horizontal="center" vertical="center" wrapText="1"/>
    </xf>
    <xf numFmtId="0" fontId="3" fillId="0" borderId="17" xfId="3" applyFont="1" applyFill="1" applyBorder="1" applyAlignment="1" applyProtection="1">
      <alignment horizontal="left" vertical="center" wrapText="1"/>
    </xf>
    <xf numFmtId="0" fontId="3" fillId="0" borderId="0" xfId="3" applyFont="1" applyFill="1" applyBorder="1" applyAlignment="1" applyProtection="1">
      <alignment horizontal="left" vertical="center" wrapText="1"/>
    </xf>
    <xf numFmtId="0" fontId="3" fillId="0" borderId="16" xfId="3" applyFont="1" applyFill="1" applyBorder="1" applyAlignment="1" applyProtection="1">
      <alignment horizontal="left" vertical="center" wrapText="1"/>
    </xf>
    <xf numFmtId="0" fontId="13" fillId="6" borderId="39" xfId="10" applyFont="1" applyFill="1" applyBorder="1" applyAlignment="1">
      <alignment horizontal="left" vertical="center" wrapText="1"/>
    </xf>
    <xf numFmtId="0" fontId="18" fillId="0" borderId="39" xfId="10" applyFont="1" applyBorder="1" applyAlignment="1">
      <alignment horizontal="left"/>
    </xf>
    <xf numFmtId="0" fontId="18" fillId="0" borderId="38" xfId="10" applyFont="1" applyBorder="1" applyAlignment="1">
      <alignment horizontal="left"/>
    </xf>
    <xf numFmtId="9" fontId="13" fillId="3" borderId="14" xfId="5" applyNumberFormat="1" applyFont="1" applyFill="1" applyBorder="1" applyAlignment="1">
      <alignment horizontal="center" vertical="center" wrapText="1"/>
    </xf>
    <xf numFmtId="9" fontId="13" fillId="3" borderId="12" xfId="5" applyNumberFormat="1" applyFont="1" applyFill="1" applyBorder="1" applyAlignment="1">
      <alignment horizontal="center" vertical="center" wrapText="1"/>
    </xf>
    <xf numFmtId="9" fontId="13" fillId="3" borderId="13" xfId="5" applyNumberFormat="1" applyFont="1" applyFill="1" applyBorder="1" applyAlignment="1">
      <alignment horizontal="center" vertical="center" wrapText="1"/>
    </xf>
    <xf numFmtId="0" fontId="21" fillId="2" borderId="28" xfId="4" applyFont="1" applyFill="1" applyBorder="1" applyAlignment="1">
      <alignment horizontal="center" vertical="center"/>
    </xf>
    <xf numFmtId="0" fontId="21" fillId="2" borderId="17" xfId="4" applyFont="1" applyFill="1" applyBorder="1" applyAlignment="1">
      <alignment horizontal="center" vertical="center"/>
    </xf>
    <xf numFmtId="0" fontId="15" fillId="0" borderId="13" xfId="8" applyFont="1" applyBorder="1" applyAlignment="1">
      <alignment horizontal="center" vertical="center" wrapText="1"/>
    </xf>
    <xf numFmtId="0" fontId="13" fillId="3" borderId="14" xfId="9" applyFont="1" applyFill="1" applyBorder="1" applyAlignment="1" applyProtection="1">
      <alignment horizontal="center" vertical="center" wrapText="1"/>
    </xf>
    <xf numFmtId="0" fontId="13" fillId="3" borderId="7" xfId="9" applyFont="1" applyFill="1" applyBorder="1" applyAlignment="1" applyProtection="1">
      <alignment horizontal="center" vertical="center" wrapText="1"/>
    </xf>
    <xf numFmtId="0" fontId="6" fillId="3" borderId="23" xfId="9" applyFont="1" applyFill="1" applyBorder="1" applyAlignment="1" applyProtection="1">
      <alignment horizontal="center" vertical="top" wrapText="1"/>
    </xf>
    <xf numFmtId="0" fontId="12" fillId="3" borderId="41" xfId="9" applyFont="1" applyFill="1" applyBorder="1" applyAlignment="1" applyProtection="1">
      <alignment horizontal="center" vertical="center" wrapText="1"/>
    </xf>
    <xf numFmtId="0" fontId="12" fillId="3" borderId="18" xfId="9" applyFont="1" applyFill="1" applyBorder="1" applyAlignment="1" applyProtection="1">
      <alignment horizontal="center" vertical="center" wrapText="1"/>
    </xf>
    <xf numFmtId="0" fontId="12" fillId="3" borderId="40" xfId="9" applyFont="1" applyFill="1" applyBorder="1" applyAlignment="1" applyProtection="1">
      <alignment horizontal="center" vertical="center" wrapText="1"/>
    </xf>
    <xf numFmtId="0" fontId="12" fillId="3" borderId="36" xfId="9" applyFont="1" applyFill="1" applyBorder="1" applyAlignment="1" applyProtection="1">
      <alignment horizontal="center" vertical="center" wrapText="1"/>
    </xf>
    <xf numFmtId="0" fontId="12" fillId="3" borderId="15" xfId="9" applyFont="1" applyFill="1" applyBorder="1" applyAlignment="1" applyProtection="1">
      <alignment horizontal="center" vertical="center" wrapText="1"/>
    </xf>
    <xf numFmtId="0" fontId="12" fillId="3" borderId="37" xfId="9" applyFont="1" applyFill="1" applyBorder="1" applyAlignment="1" applyProtection="1">
      <alignment horizontal="center" vertical="center" wrapText="1"/>
    </xf>
    <xf numFmtId="0" fontId="12" fillId="3" borderId="26" xfId="9" applyFont="1" applyFill="1" applyBorder="1" applyAlignment="1" applyProtection="1">
      <alignment horizontal="left" vertical="center" wrapText="1"/>
    </xf>
    <xf numFmtId="0" fontId="13" fillId="0" borderId="26" xfId="7" applyFont="1" applyBorder="1" applyAlignment="1">
      <alignment horizontal="left"/>
    </xf>
    <xf numFmtId="0" fontId="13" fillId="0" borderId="27" xfId="7" applyFont="1" applyBorder="1" applyAlignment="1">
      <alignment horizontal="left"/>
    </xf>
    <xf numFmtId="0" fontId="13" fillId="3" borderId="7" xfId="5" applyFont="1" applyFill="1" applyBorder="1" applyAlignment="1">
      <alignment horizontal="left" vertical="center" wrapText="1"/>
    </xf>
    <xf numFmtId="0" fontId="13" fillId="3" borderId="8" xfId="5" applyFont="1" applyFill="1" applyBorder="1" applyAlignment="1">
      <alignment horizontal="left" vertical="center" wrapText="1"/>
    </xf>
    <xf numFmtId="0" fontId="15" fillId="3" borderId="6" xfId="3" applyFont="1" applyFill="1" applyBorder="1" applyAlignment="1" applyProtection="1">
      <alignment horizontal="center" vertical="center"/>
    </xf>
    <xf numFmtId="0" fontId="15" fillId="3" borderId="7" xfId="3" applyFont="1" applyFill="1" applyBorder="1" applyAlignment="1" applyProtection="1">
      <alignment horizontal="center" vertical="center"/>
    </xf>
    <xf numFmtId="0" fontId="37" fillId="2" borderId="5" xfId="4" applyFont="1" applyFill="1" applyBorder="1" applyAlignment="1">
      <alignment horizontal="center" vertical="center"/>
    </xf>
    <xf numFmtId="0" fontId="37" fillId="2" borderId="9" xfId="4" applyFont="1" applyFill="1" applyBorder="1" applyAlignment="1">
      <alignment horizontal="center" vertical="center"/>
    </xf>
    <xf numFmtId="0" fontId="37" fillId="2" borderId="11" xfId="4" applyFont="1" applyFill="1" applyBorder="1" applyAlignment="1">
      <alignment horizontal="center" vertical="center"/>
    </xf>
    <xf numFmtId="0" fontId="15" fillId="3" borderId="6" xfId="3" applyFont="1" applyFill="1" applyBorder="1" applyAlignment="1" applyProtection="1">
      <alignment horizontal="left" vertical="center"/>
    </xf>
    <xf numFmtId="0" fontId="15" fillId="3" borderId="7" xfId="3" applyFont="1" applyFill="1" applyBorder="1" applyAlignment="1" applyProtection="1">
      <alignment horizontal="left" vertical="center"/>
    </xf>
    <xf numFmtId="0" fontId="15" fillId="3" borderId="8" xfId="3" applyFont="1" applyFill="1" applyBorder="1" applyAlignment="1" applyProtection="1">
      <alignment horizontal="left" vertical="center"/>
    </xf>
    <xf numFmtId="1" fontId="15" fillId="3" borderId="13" xfId="5" applyNumberFormat="1" applyFont="1" applyFill="1" applyBorder="1" applyAlignment="1">
      <alignment horizontal="center" vertical="center" wrapText="1"/>
    </xf>
    <xf numFmtId="0" fontId="15" fillId="3" borderId="14" xfId="3" applyFont="1" applyFill="1" applyBorder="1" applyAlignment="1" applyProtection="1">
      <alignment horizontal="center" vertical="center" wrapText="1"/>
    </xf>
    <xf numFmtId="0" fontId="15" fillId="3" borderId="7" xfId="3" applyFont="1" applyFill="1" applyBorder="1" applyAlignment="1" applyProtection="1">
      <alignment horizontal="center" vertical="center" wrapText="1"/>
    </xf>
    <xf numFmtId="0" fontId="15" fillId="3" borderId="12" xfId="3" applyFont="1" applyFill="1" applyBorder="1" applyAlignment="1" applyProtection="1">
      <alignment horizontal="center" vertical="center" wrapText="1"/>
    </xf>
    <xf numFmtId="49" fontId="36" fillId="2" borderId="2" xfId="5" applyNumberFormat="1" applyFont="1" applyFill="1" applyBorder="1" applyAlignment="1">
      <alignment vertical="center"/>
    </xf>
    <xf numFmtId="49" fontId="36" fillId="2" borderId="3" xfId="5" applyNumberFormat="1" applyFont="1" applyFill="1" applyBorder="1" applyAlignment="1">
      <alignment vertical="center"/>
    </xf>
    <xf numFmtId="0" fontId="37" fillId="2" borderId="5" xfId="4" applyFont="1" applyFill="1" applyBorder="1" applyAlignment="1">
      <alignment horizontal="center" vertical="center" wrapText="1"/>
    </xf>
    <xf numFmtId="0" fontId="37" fillId="2" borderId="9" xfId="4" applyFont="1" applyFill="1" applyBorder="1" applyAlignment="1">
      <alignment horizontal="center" vertical="center" wrapText="1"/>
    </xf>
    <xf numFmtId="0" fontId="37" fillId="2" borderId="11" xfId="4" applyFont="1" applyFill="1" applyBorder="1" applyAlignment="1">
      <alignment horizontal="center" vertical="center" wrapText="1"/>
    </xf>
    <xf numFmtId="0" fontId="15" fillId="0" borderId="6" xfId="5" applyFont="1" applyBorder="1" applyAlignment="1">
      <alignment horizontal="left" vertical="center" wrapText="1"/>
    </xf>
    <xf numFmtId="0" fontId="15"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7" xfId="0" applyFont="1" applyFill="1" applyBorder="1" applyAlignment="1">
      <alignment horizontal="center" wrapText="1"/>
    </xf>
    <xf numFmtId="0" fontId="38" fillId="3" borderId="5" xfId="5" applyFont="1" applyFill="1" applyBorder="1" applyAlignment="1">
      <alignment horizontal="left" vertical="center" wrapText="1"/>
    </xf>
    <xf numFmtId="0" fontId="38" fillId="3" borderId="9" xfId="5" applyFont="1" applyFill="1" applyBorder="1" applyAlignment="1">
      <alignment horizontal="left" vertical="center" wrapText="1"/>
    </xf>
    <xf numFmtId="0" fontId="38" fillId="3" borderId="11" xfId="5" applyFont="1" applyFill="1" applyBorder="1" applyAlignment="1">
      <alignment horizontal="left" vertical="center" wrapText="1"/>
    </xf>
    <xf numFmtId="0" fontId="3" fillId="3" borderId="14" xfId="3" applyFont="1" applyFill="1" applyBorder="1" applyAlignment="1" applyProtection="1">
      <alignment horizontal="center" vertical="center" wrapText="1"/>
    </xf>
    <xf numFmtId="0" fontId="3" fillId="3" borderId="7" xfId="3" applyFont="1" applyFill="1" applyBorder="1" applyAlignment="1" applyProtection="1">
      <alignment horizontal="center" vertical="center" wrapText="1"/>
    </xf>
    <xf numFmtId="0" fontId="3" fillId="3" borderId="12" xfId="3" applyFont="1" applyFill="1" applyBorder="1" applyAlignment="1" applyProtection="1">
      <alignment horizontal="center" vertical="center" wrapText="1"/>
    </xf>
    <xf numFmtId="0" fontId="15" fillId="0" borderId="6" xfId="8" applyFont="1" applyBorder="1" applyAlignment="1">
      <alignment horizontal="center" vertical="center" wrapText="1"/>
    </xf>
    <xf numFmtId="0" fontId="15" fillId="0" borderId="12" xfId="8" applyFont="1" applyBorder="1" applyAlignment="1">
      <alignment horizontal="center" vertical="center" wrapText="1"/>
    </xf>
    <xf numFmtId="9" fontId="3" fillId="3" borderId="13" xfId="5" applyNumberFormat="1" applyFont="1" applyFill="1" applyBorder="1" applyAlignment="1">
      <alignment horizontal="center" vertical="center" wrapText="1"/>
    </xf>
    <xf numFmtId="49" fontId="14" fillId="2" borderId="2" xfId="5" applyNumberFormat="1" applyFont="1" applyFill="1" applyBorder="1" applyAlignment="1">
      <alignment horizontal="left" vertical="center"/>
    </xf>
    <xf numFmtId="49" fontId="14" fillId="2" borderId="3" xfId="5" applyNumberFormat="1" applyFont="1" applyFill="1" applyBorder="1" applyAlignment="1">
      <alignment horizontal="left" vertical="center"/>
    </xf>
    <xf numFmtId="49" fontId="14" fillId="2" borderId="4" xfId="5" applyNumberFormat="1" applyFont="1" applyFill="1" applyBorder="1" applyAlignment="1">
      <alignment horizontal="left" vertical="center"/>
    </xf>
    <xf numFmtId="0" fontId="3" fillId="0" borderId="6" xfId="8" applyFont="1" applyBorder="1" applyAlignment="1">
      <alignment horizontal="left" vertical="center"/>
    </xf>
    <xf numFmtId="0" fontId="3" fillId="0" borderId="7" xfId="8" applyFont="1" applyBorder="1" applyAlignment="1">
      <alignment horizontal="left" vertical="center"/>
    </xf>
    <xf numFmtId="0" fontId="3" fillId="0" borderId="8" xfId="8" applyFont="1" applyBorder="1" applyAlignment="1">
      <alignment horizontal="left" vertical="center"/>
    </xf>
    <xf numFmtId="0" fontId="3" fillId="3" borderId="0" xfId="0" applyFont="1" applyFill="1" applyAlignment="1">
      <alignment horizontal="center"/>
    </xf>
    <xf numFmtId="0" fontId="3" fillId="3" borderId="13" xfId="3" applyFont="1" applyFill="1" applyBorder="1" applyAlignment="1" applyProtection="1">
      <alignment horizontal="left" vertical="center" wrapText="1"/>
    </xf>
    <xf numFmtId="0" fontId="3" fillId="0" borderId="28" xfId="3" applyFont="1" applyFill="1" applyBorder="1" applyAlignment="1" applyProtection="1">
      <alignment vertical="center" wrapText="1"/>
    </xf>
    <xf numFmtId="0" fontId="3" fillId="0" borderId="18" xfId="3" applyFont="1" applyFill="1" applyBorder="1" applyAlignment="1" applyProtection="1">
      <alignment vertical="center" wrapText="1"/>
    </xf>
    <xf numFmtId="0" fontId="3" fillId="0" borderId="19" xfId="3" applyFont="1" applyFill="1" applyBorder="1" applyAlignment="1" applyProtection="1">
      <alignment vertical="center" wrapText="1"/>
    </xf>
    <xf numFmtId="0" fontId="6" fillId="3" borderId="14" xfId="9" applyFont="1" applyFill="1" applyBorder="1" applyAlignment="1" applyProtection="1">
      <alignment horizontal="left" vertical="center" wrapText="1"/>
    </xf>
    <xf numFmtId="0" fontId="6" fillId="3" borderId="7" xfId="9" applyFont="1" applyFill="1" applyBorder="1" applyAlignment="1" applyProtection="1">
      <alignment horizontal="left" vertical="center" wrapText="1"/>
    </xf>
    <xf numFmtId="0" fontId="6" fillId="3" borderId="8" xfId="9" applyFont="1" applyFill="1" applyBorder="1" applyAlignment="1" applyProtection="1">
      <alignment horizontal="left" vertical="center" wrapText="1"/>
    </xf>
    <xf numFmtId="0" fontId="5" fillId="2" borderId="29" xfId="4" applyFont="1" applyFill="1" applyBorder="1" applyAlignment="1">
      <alignment horizontal="center" vertical="center" wrapText="1"/>
    </xf>
    <xf numFmtId="0" fontId="3" fillId="3" borderId="6" xfId="3" applyFont="1" applyFill="1" applyBorder="1" applyAlignment="1" applyProtection="1">
      <alignment horizontal="center" vertical="center" wrapText="1"/>
    </xf>
    <xf numFmtId="0" fontId="3" fillId="3" borderId="8" xfId="3" applyFont="1" applyFill="1" applyBorder="1" applyAlignment="1" applyProtection="1">
      <alignment horizontal="center" vertical="center" wrapText="1"/>
    </xf>
    <xf numFmtId="0" fontId="64" fillId="3" borderId="7" xfId="5" applyFont="1" applyFill="1" applyBorder="1" applyAlignment="1">
      <alignment horizontal="left" vertical="center" wrapText="1"/>
    </xf>
    <xf numFmtId="0" fontId="3" fillId="3" borderId="6" xfId="0" applyFont="1" applyFill="1" applyBorder="1" applyAlignment="1">
      <alignment horizontal="center" wrapText="1"/>
    </xf>
    <xf numFmtId="0" fontId="20" fillId="3" borderId="5" xfId="5" applyFont="1" applyFill="1" applyBorder="1" applyAlignment="1">
      <alignment horizontal="left" vertical="top" wrapText="1"/>
    </xf>
    <xf numFmtId="0" fontId="20" fillId="3" borderId="9" xfId="5" applyFont="1" applyFill="1" applyBorder="1" applyAlignment="1">
      <alignment horizontal="left" vertical="top" wrapText="1"/>
    </xf>
    <xf numFmtId="0" fontId="37" fillId="3" borderId="5" xfId="5" applyFont="1" applyFill="1" applyBorder="1" applyAlignment="1">
      <alignment horizontal="left" vertical="center" wrapText="1"/>
    </xf>
    <xf numFmtId="0" fontId="37" fillId="3" borderId="9" xfId="5" applyFont="1" applyFill="1" applyBorder="1" applyAlignment="1">
      <alignment horizontal="left" vertical="center" wrapText="1"/>
    </xf>
    <xf numFmtId="0" fontId="37" fillId="3" borderId="11" xfId="5" applyFont="1" applyFill="1" applyBorder="1" applyAlignment="1">
      <alignment horizontal="left" vertical="center" wrapText="1"/>
    </xf>
    <xf numFmtId="0" fontId="15" fillId="0" borderId="6" xfId="3" applyFont="1" applyFill="1" applyBorder="1" applyAlignment="1" applyProtection="1">
      <alignment vertical="center" wrapText="1"/>
    </xf>
    <xf numFmtId="0" fontId="15" fillId="0" borderId="7" xfId="3" applyFont="1" applyFill="1" applyBorder="1" applyAlignment="1" applyProtection="1">
      <alignment vertical="center" wrapText="1"/>
    </xf>
    <xf numFmtId="0" fontId="15" fillId="0" borderId="8" xfId="3" applyFont="1" applyFill="1" applyBorder="1" applyAlignment="1" applyProtection="1">
      <alignment vertical="center" wrapText="1"/>
    </xf>
    <xf numFmtId="0" fontId="15" fillId="3" borderId="14" xfId="3" applyFont="1" applyFill="1" applyBorder="1" applyAlignment="1" applyProtection="1">
      <alignment horizontal="left" vertical="center" wrapText="1"/>
    </xf>
    <xf numFmtId="0" fontId="15" fillId="3" borderId="12" xfId="3" applyFont="1" applyFill="1" applyBorder="1" applyAlignment="1" applyProtection="1">
      <alignment horizontal="left" vertical="center" wrapText="1"/>
    </xf>
    <xf numFmtId="0" fontId="15" fillId="3" borderId="28"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5" fillId="3" borderId="18" xfId="0" applyFont="1" applyFill="1" applyBorder="1" applyAlignment="1">
      <alignment horizontal="center" wrapText="1"/>
    </xf>
    <xf numFmtId="0" fontId="15" fillId="0" borderId="19" xfId="0" applyFont="1" applyBorder="1" applyAlignment="1">
      <alignment horizontal="center" vertical="top" wrapText="1"/>
    </xf>
    <xf numFmtId="0" fontId="15" fillId="0" borderId="16" xfId="0" applyFont="1" applyBorder="1" applyAlignment="1">
      <alignment horizontal="center" vertical="top" wrapText="1"/>
    </xf>
    <xf numFmtId="0" fontId="15" fillId="0" borderId="22" xfId="0" applyFont="1" applyBorder="1" applyAlignment="1">
      <alignment horizontal="center" vertical="top" wrapText="1"/>
    </xf>
    <xf numFmtId="0" fontId="37" fillId="0" borderId="5" xfId="5" applyFont="1" applyBorder="1" applyAlignment="1">
      <alignment horizontal="center" vertical="center" wrapText="1"/>
    </xf>
    <xf numFmtId="0" fontId="37" fillId="0" borderId="9" xfId="5" applyFont="1" applyBorder="1" applyAlignment="1">
      <alignment horizontal="center" vertical="center" wrapText="1"/>
    </xf>
    <xf numFmtId="0" fontId="37" fillId="0" borderId="11" xfId="5" applyFont="1" applyBorder="1" applyAlignment="1">
      <alignment horizontal="center" vertical="center" wrapText="1"/>
    </xf>
    <xf numFmtId="0" fontId="15" fillId="3" borderId="6" xfId="3" applyFont="1" applyFill="1" applyBorder="1" applyAlignment="1" applyProtection="1">
      <alignment horizontal="center" vertical="center" wrapText="1"/>
    </xf>
    <xf numFmtId="0" fontId="37" fillId="3" borderId="13" xfId="9" applyFont="1" applyFill="1" applyBorder="1" applyAlignment="1" applyProtection="1">
      <alignment horizontal="center" vertical="center" wrapText="1"/>
    </xf>
    <xf numFmtId="0" fontId="15" fillId="3" borderId="18" xfId="9" applyFont="1" applyFill="1" applyBorder="1" applyAlignment="1" applyProtection="1">
      <alignment horizontal="center" vertical="center" wrapText="1"/>
    </xf>
    <xf numFmtId="0" fontId="15" fillId="3" borderId="19" xfId="9" applyFont="1" applyFill="1" applyBorder="1" applyAlignment="1" applyProtection="1">
      <alignment horizontal="center" vertical="center" wrapText="1"/>
    </xf>
    <xf numFmtId="0" fontId="15" fillId="3" borderId="15" xfId="9" applyFont="1" applyFill="1" applyBorder="1" applyAlignment="1" applyProtection="1">
      <alignment horizontal="center" vertical="center" wrapText="1"/>
    </xf>
    <xf numFmtId="0" fontId="15" fillId="3" borderId="22" xfId="9" applyFont="1" applyFill="1" applyBorder="1" applyAlignment="1" applyProtection="1">
      <alignment horizontal="center" vertical="center" wrapText="1"/>
    </xf>
    <xf numFmtId="9" fontId="15" fillId="3" borderId="14" xfId="17" applyFont="1" applyFill="1" applyBorder="1" applyAlignment="1">
      <alignment horizontal="center" vertical="center" wrapText="1"/>
    </xf>
    <xf numFmtId="9" fontId="15" fillId="3" borderId="12" xfId="17" applyFont="1" applyFill="1" applyBorder="1" applyAlignment="1">
      <alignment horizontal="center" vertical="center" wrapText="1"/>
    </xf>
    <xf numFmtId="0" fontId="109" fillId="3" borderId="6" xfId="3" applyFont="1" applyFill="1" applyBorder="1" applyAlignment="1" applyProtection="1">
      <alignment horizontal="left" vertical="center" wrapText="1"/>
    </xf>
    <xf numFmtId="0" fontId="109" fillId="3" borderId="7" xfId="3" applyFont="1" applyFill="1" applyBorder="1" applyAlignment="1" applyProtection="1">
      <alignment horizontal="left" vertical="center" wrapText="1"/>
    </xf>
    <xf numFmtId="0" fontId="109" fillId="3" borderId="8" xfId="3" applyFont="1" applyFill="1" applyBorder="1" applyAlignment="1" applyProtection="1">
      <alignment horizontal="left" vertical="center" wrapText="1"/>
    </xf>
    <xf numFmtId="0" fontId="15" fillId="0" borderId="14" xfId="5" applyFont="1" applyBorder="1" applyAlignment="1">
      <alignment horizontal="center" vertical="center" wrapText="1"/>
    </xf>
    <xf numFmtId="0" fontId="15" fillId="0" borderId="7" xfId="5" applyFont="1" applyBorder="1" applyAlignment="1">
      <alignment horizontal="center" vertical="center" wrapText="1"/>
    </xf>
    <xf numFmtId="0" fontId="15" fillId="0" borderId="8" xfId="5" applyFont="1" applyBorder="1" applyAlignment="1">
      <alignment horizontal="center" vertical="center" wrapText="1"/>
    </xf>
    <xf numFmtId="0" fontId="15" fillId="3" borderId="17" xfId="0" applyFont="1" applyFill="1" applyBorder="1" applyAlignment="1">
      <alignment horizontal="center" vertical="center" wrapText="1"/>
    </xf>
    <xf numFmtId="0" fontId="15" fillId="3" borderId="0" xfId="0" applyFont="1" applyFill="1" applyAlignment="1">
      <alignment horizontal="center" vertical="center" wrapText="1"/>
    </xf>
    <xf numFmtId="0" fontId="38" fillId="3" borderId="28" xfId="5" applyFont="1" applyFill="1" applyBorder="1" applyAlignment="1">
      <alignment horizontal="center" vertical="center" wrapText="1"/>
    </xf>
    <xf numFmtId="0" fontId="38" fillId="3" borderId="17" xfId="5" applyFont="1" applyFill="1" applyBorder="1" applyAlignment="1">
      <alignment horizontal="center" vertical="center" wrapText="1"/>
    </xf>
    <xf numFmtId="0" fontId="38" fillId="0" borderId="28" xfId="5" applyFont="1" applyBorder="1" applyAlignment="1">
      <alignment horizontal="center" vertical="center" wrapText="1"/>
    </xf>
    <xf numFmtId="0" fontId="38" fillId="0" borderId="17" xfId="5" applyFont="1" applyBorder="1" applyAlignment="1">
      <alignment horizontal="center" vertical="center" wrapText="1"/>
    </xf>
    <xf numFmtId="0" fontId="38" fillId="0" borderId="66" xfId="5" applyFont="1" applyBorder="1" applyAlignment="1">
      <alignment horizontal="center" vertical="center" wrapText="1"/>
    </xf>
    <xf numFmtId="0" fontId="15" fillId="3" borderId="29" xfId="0" applyFont="1" applyFill="1" applyBorder="1" applyAlignment="1">
      <alignment horizontal="center" vertical="top" wrapText="1"/>
    </xf>
    <xf numFmtId="0" fontId="15" fillId="3" borderId="15" xfId="0" applyFont="1" applyFill="1" applyBorder="1" applyAlignment="1">
      <alignment horizontal="center" vertical="top" wrapText="1"/>
    </xf>
    <xf numFmtId="0" fontId="15" fillId="0" borderId="6" xfId="5" applyFont="1" applyBorder="1" applyAlignment="1">
      <alignment horizontal="left" vertical="center"/>
    </xf>
    <xf numFmtId="0" fontId="15" fillId="0" borderId="7" xfId="5" applyFont="1" applyBorder="1" applyAlignment="1">
      <alignment horizontal="left" vertical="center"/>
    </xf>
    <xf numFmtId="0" fontId="15" fillId="0" borderId="12" xfId="5" applyFont="1" applyBorder="1" applyAlignment="1">
      <alignment horizontal="left" vertical="center"/>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7" xfId="0" applyFont="1" applyBorder="1" applyAlignment="1">
      <alignment horizontal="left" vertical="center" wrapText="1"/>
    </xf>
    <xf numFmtId="0" fontId="15" fillId="0" borderId="0" xfId="0" applyFont="1" applyAlignment="1">
      <alignment horizontal="left" vertical="center" wrapText="1"/>
    </xf>
    <xf numFmtId="0" fontId="15" fillId="0" borderId="16" xfId="0" applyFont="1" applyBorder="1" applyAlignment="1">
      <alignment horizontal="left" vertical="center" wrapText="1"/>
    </xf>
    <xf numFmtId="0" fontId="15" fillId="0" borderId="29" xfId="0" applyFont="1" applyBorder="1" applyAlignment="1">
      <alignment horizontal="left" vertical="center" wrapText="1"/>
    </xf>
    <xf numFmtId="0" fontId="15" fillId="0" borderId="15" xfId="0" applyFont="1" applyBorder="1" applyAlignment="1">
      <alignment horizontal="left" vertical="center" wrapText="1"/>
    </xf>
    <xf numFmtId="0" fontId="15" fillId="0" borderId="22" xfId="0" applyFont="1" applyBorder="1" applyAlignment="1">
      <alignment horizontal="left" vertical="center" wrapText="1"/>
    </xf>
    <xf numFmtId="0" fontId="15" fillId="0" borderId="29" xfId="3" applyFont="1" applyFill="1" applyBorder="1" applyAlignment="1" applyProtection="1">
      <alignment horizontal="left" vertical="center" wrapText="1"/>
    </xf>
    <xf numFmtId="0" fontId="15" fillId="0" borderId="15" xfId="3" applyFont="1" applyFill="1" applyBorder="1" applyAlignment="1" applyProtection="1">
      <alignment horizontal="left" vertical="center" wrapText="1"/>
    </xf>
    <xf numFmtId="0" fontId="15" fillId="0" borderId="22" xfId="3" applyFont="1" applyFill="1" applyBorder="1" applyAlignment="1" applyProtection="1">
      <alignment horizontal="left" vertical="center" wrapText="1"/>
    </xf>
    <xf numFmtId="0" fontId="15" fillId="3" borderId="28" xfId="3" applyFont="1" applyFill="1" applyBorder="1" applyAlignment="1" applyProtection="1">
      <alignment horizontal="left" vertical="center" wrapText="1"/>
    </xf>
    <xf numFmtId="0" fontId="15" fillId="3" borderId="18" xfId="3" applyFont="1" applyFill="1" applyBorder="1" applyAlignment="1" applyProtection="1">
      <alignment horizontal="left" vertical="center" wrapText="1"/>
    </xf>
    <xf numFmtId="0" fontId="15" fillId="3" borderId="19" xfId="3" applyFont="1" applyFill="1" applyBorder="1" applyAlignment="1" applyProtection="1">
      <alignment horizontal="left" vertical="center" wrapText="1"/>
    </xf>
    <xf numFmtId="0" fontId="15" fillId="3" borderId="13" xfId="9" applyFont="1" applyFill="1" applyBorder="1" applyAlignment="1" applyProtection="1">
      <alignment horizontal="center" vertical="center" wrapText="1"/>
    </xf>
    <xf numFmtId="9" fontId="15" fillId="3" borderId="8" xfId="17" applyFont="1" applyFill="1" applyBorder="1" applyAlignment="1">
      <alignment horizontal="center" vertical="center" wrapText="1"/>
    </xf>
    <xf numFmtId="15" fontId="3" fillId="0" borderId="6" xfId="5" applyNumberFormat="1" applyFont="1" applyBorder="1" applyAlignment="1">
      <alignment horizontal="left" vertical="center" wrapText="1"/>
    </xf>
    <xf numFmtId="15" fontId="3" fillId="0" borderId="7" xfId="5" applyNumberFormat="1" applyFont="1" applyBorder="1" applyAlignment="1">
      <alignment horizontal="left" vertical="center" wrapText="1"/>
    </xf>
    <xf numFmtId="15" fontId="3" fillId="0" borderId="8" xfId="5" applyNumberFormat="1" applyFont="1" applyBorder="1" applyAlignment="1">
      <alignment horizontal="left" vertical="center" wrapText="1"/>
    </xf>
    <xf numFmtId="0" fontId="3" fillId="3" borderId="15" xfId="0" applyFont="1" applyFill="1" applyBorder="1" applyAlignment="1">
      <alignment horizontal="center" wrapText="1"/>
    </xf>
    <xf numFmtId="0" fontId="3" fillId="3" borderId="17" xfId="3" applyFont="1" applyFill="1" applyBorder="1" applyAlignment="1" applyProtection="1">
      <alignment horizontal="left" vertical="center" wrapText="1"/>
    </xf>
    <xf numFmtId="0" fontId="3" fillId="3" borderId="0" xfId="3" applyFont="1" applyFill="1" applyBorder="1" applyAlignment="1" applyProtection="1">
      <alignment horizontal="left" vertical="center" wrapText="1"/>
    </xf>
    <xf numFmtId="0" fontId="3" fillId="3" borderId="16" xfId="3" applyFont="1" applyFill="1" applyBorder="1" applyAlignment="1" applyProtection="1">
      <alignment horizontal="left" vertical="center" wrapText="1"/>
    </xf>
    <xf numFmtId="0" fontId="3" fillId="0" borderId="13" xfId="0" applyFont="1" applyBorder="1" applyAlignment="1">
      <alignment horizontal="center" vertical="center"/>
    </xf>
    <xf numFmtId="9" fontId="3" fillId="0" borderId="13" xfId="5" applyNumberFormat="1" applyFont="1" applyBorder="1" applyAlignment="1">
      <alignment horizontal="center" vertical="center" wrapText="1"/>
    </xf>
    <xf numFmtId="49" fontId="5" fillId="3" borderId="18" xfId="5" applyNumberFormat="1" applyFont="1" applyFill="1" applyBorder="1" applyAlignment="1">
      <alignment horizontal="center" vertical="center"/>
    </xf>
    <xf numFmtId="49" fontId="5" fillId="3" borderId="19" xfId="5" applyNumberFormat="1" applyFont="1" applyFill="1" applyBorder="1" applyAlignment="1">
      <alignment horizontal="center" vertical="center"/>
    </xf>
    <xf numFmtId="49" fontId="5" fillId="3" borderId="0" xfId="5" applyNumberFormat="1" applyFont="1" applyFill="1" applyAlignment="1">
      <alignment horizontal="center" vertical="center"/>
    </xf>
    <xf numFmtId="49" fontId="5" fillId="3" borderId="16" xfId="5" applyNumberFormat="1" applyFont="1" applyFill="1" applyBorder="1" applyAlignment="1">
      <alignment horizontal="center" vertical="center"/>
    </xf>
    <xf numFmtId="0" fontId="3" fillId="3" borderId="14" xfId="3" applyFont="1" applyFill="1" applyBorder="1" applyAlignment="1">
      <alignment horizontal="center" vertical="center" wrapText="1"/>
    </xf>
    <xf numFmtId="0" fontId="3" fillId="3" borderId="7" xfId="3" applyFont="1" applyFill="1" applyBorder="1" applyAlignment="1">
      <alignment horizontal="center" vertical="center" wrapText="1"/>
    </xf>
    <xf numFmtId="0" fontId="3" fillId="3" borderId="12" xfId="3" applyFont="1" applyFill="1" applyBorder="1" applyAlignment="1">
      <alignment horizontal="center" vertical="center" wrapText="1"/>
    </xf>
    <xf numFmtId="0" fontId="3" fillId="3" borderId="7" xfId="5" applyFont="1" applyFill="1" applyBorder="1" applyAlignment="1">
      <alignment vertical="center" wrapText="1"/>
    </xf>
    <xf numFmtId="0" fontId="3" fillId="3" borderId="8" xfId="5" applyFont="1" applyFill="1" applyBorder="1" applyAlignment="1">
      <alignment vertical="center" wrapText="1"/>
    </xf>
    <xf numFmtId="0" fontId="13" fillId="3" borderId="41" xfId="9" applyFont="1" applyFill="1" applyBorder="1" applyAlignment="1" applyProtection="1">
      <alignment horizontal="center" vertical="center" wrapText="1"/>
    </xf>
    <xf numFmtId="0" fontId="13" fillId="3" borderId="18" xfId="9" applyFont="1" applyFill="1" applyBorder="1" applyAlignment="1" applyProtection="1">
      <alignment horizontal="center" vertical="center" wrapText="1"/>
    </xf>
    <xf numFmtId="0" fontId="13" fillId="3" borderId="19" xfId="9" applyFont="1" applyFill="1" applyBorder="1" applyAlignment="1" applyProtection="1">
      <alignment horizontal="center" vertical="center" wrapText="1"/>
    </xf>
    <xf numFmtId="0" fontId="13" fillId="3" borderId="36" xfId="9" applyFont="1" applyFill="1" applyBorder="1" applyAlignment="1" applyProtection="1">
      <alignment horizontal="center" vertical="center" wrapText="1"/>
    </xf>
    <xf numFmtId="0" fontId="13" fillId="3" borderId="15" xfId="9" applyFont="1" applyFill="1" applyBorder="1" applyAlignment="1" applyProtection="1">
      <alignment horizontal="center" vertical="center" wrapText="1"/>
    </xf>
    <xf numFmtId="0" fontId="13" fillId="3" borderId="22" xfId="9" applyFont="1" applyFill="1" applyBorder="1" applyAlignment="1" applyProtection="1">
      <alignment horizontal="center" vertical="center" wrapText="1"/>
    </xf>
    <xf numFmtId="0" fontId="3" fillId="3" borderId="26" xfId="3" applyFont="1" applyFill="1" applyBorder="1" applyAlignment="1" applyProtection="1">
      <alignment vertical="center" wrapText="1"/>
    </xf>
    <xf numFmtId="0" fontId="3" fillId="0" borderId="26" xfId="7" applyFont="1" applyBorder="1"/>
    <xf numFmtId="0" fontId="3" fillId="0" borderId="27" xfId="7" applyFont="1" applyBorder="1"/>
    <xf numFmtId="0" fontId="3" fillId="3" borderId="41" xfId="0" applyFont="1" applyFill="1" applyBorder="1" applyAlignment="1">
      <alignment horizontal="center" wrapText="1"/>
    </xf>
    <xf numFmtId="0" fontId="3" fillId="3" borderId="18" xfId="0" applyFont="1" applyFill="1" applyBorder="1" applyAlignment="1">
      <alignment horizontal="center" wrapText="1"/>
    </xf>
    <xf numFmtId="0" fontId="3" fillId="3" borderId="40" xfId="0" applyFont="1" applyFill="1" applyBorder="1" applyAlignment="1">
      <alignment horizontal="center" wrapText="1"/>
    </xf>
    <xf numFmtId="0" fontId="3" fillId="3" borderId="36" xfId="0" applyFont="1" applyFill="1" applyBorder="1" applyAlignment="1">
      <alignment horizontal="center" wrapText="1"/>
    </xf>
    <xf numFmtId="0" fontId="3" fillId="3" borderId="37" xfId="0" applyFont="1" applyFill="1" applyBorder="1" applyAlignment="1">
      <alignment horizontal="center" wrapText="1"/>
    </xf>
    <xf numFmtId="0" fontId="3" fillId="3" borderId="6" xfId="3" applyFont="1" applyFill="1" applyBorder="1" applyAlignment="1" applyProtection="1">
      <alignment vertical="center" wrapText="1"/>
    </xf>
    <xf numFmtId="0" fontId="3" fillId="3" borderId="7" xfId="3" applyFont="1" applyFill="1" applyBorder="1" applyAlignment="1" applyProtection="1">
      <alignment vertical="center" wrapText="1"/>
    </xf>
    <xf numFmtId="0" fontId="3" fillId="3" borderId="8" xfId="3" applyFont="1" applyFill="1" applyBorder="1" applyAlignment="1" applyProtection="1">
      <alignment vertical="center" wrapText="1"/>
    </xf>
    <xf numFmtId="0" fontId="3" fillId="0" borderId="6" xfId="3" applyFont="1" applyFill="1" applyBorder="1" applyAlignment="1" applyProtection="1">
      <alignment horizontal="left" vertical="center" wrapText="1"/>
    </xf>
    <xf numFmtId="0" fontId="3" fillId="0" borderId="7" xfId="3" applyFont="1" applyFill="1" applyBorder="1" applyAlignment="1" applyProtection="1">
      <alignment horizontal="left" vertical="center" wrapText="1"/>
    </xf>
    <xf numFmtId="0" fontId="3" fillId="0" borderId="8" xfId="3" applyFont="1" applyFill="1" applyBorder="1" applyAlignment="1" applyProtection="1">
      <alignment horizontal="left" vertical="center" wrapText="1"/>
    </xf>
    <xf numFmtId="0" fontId="64" fillId="3" borderId="7" xfId="5" applyFont="1" applyFill="1" applyBorder="1" applyAlignment="1">
      <alignment vertical="center" wrapText="1"/>
    </xf>
    <xf numFmtId="0" fontId="64" fillId="3" borderId="8" xfId="5" applyFont="1" applyFill="1" applyBorder="1" applyAlignment="1">
      <alignment vertical="center" wrapText="1"/>
    </xf>
    <xf numFmtId="0" fontId="64" fillId="3" borderId="6" xfId="5" applyFont="1" applyFill="1" applyBorder="1" applyAlignment="1">
      <alignment vertical="center" wrapText="1"/>
    </xf>
    <xf numFmtId="0" fontId="64" fillId="0" borderId="6" xfId="5" applyFont="1" applyBorder="1" applyAlignment="1">
      <alignment vertical="center" wrapText="1"/>
    </xf>
    <xf numFmtId="0" fontId="64" fillId="0" borderId="7" xfId="5" applyFont="1" applyBorder="1" applyAlignment="1">
      <alignment vertical="center" wrapText="1"/>
    </xf>
    <xf numFmtId="0" fontId="64" fillId="0" borderId="8" xfId="5" applyFont="1" applyBorder="1" applyAlignment="1">
      <alignment vertical="center" wrapText="1"/>
    </xf>
    <xf numFmtId="0" fontId="125" fillId="3" borderId="7" xfId="3" applyFont="1" applyFill="1" applyBorder="1" applyAlignment="1" applyProtection="1">
      <alignment vertical="center" wrapText="1"/>
    </xf>
    <xf numFmtId="0" fontId="125" fillId="3" borderId="7" xfId="3" applyFont="1" applyFill="1" applyBorder="1" applyAlignment="1">
      <alignment vertical="center" wrapText="1"/>
    </xf>
    <xf numFmtId="0" fontId="125" fillId="3" borderId="8" xfId="3" applyFont="1" applyFill="1" applyBorder="1" applyAlignment="1">
      <alignment vertical="center" wrapText="1"/>
    </xf>
    <xf numFmtId="0" fontId="64" fillId="3" borderId="6" xfId="3" applyFont="1" applyFill="1" applyBorder="1" applyAlignment="1" applyProtection="1">
      <alignment horizontal="left" vertical="center" wrapText="1"/>
    </xf>
    <xf numFmtId="9" fontId="3" fillId="3" borderId="14" xfId="5" applyNumberFormat="1" applyFont="1" applyFill="1" applyBorder="1" applyAlignment="1">
      <alignment horizontal="center" vertical="center" wrapText="1"/>
    </xf>
    <xf numFmtId="9" fontId="3" fillId="3" borderId="12" xfId="5" applyNumberFormat="1" applyFont="1" applyFill="1" applyBorder="1" applyAlignment="1">
      <alignment horizontal="center" vertical="center" wrapText="1"/>
    </xf>
    <xf numFmtId="0" fontId="3" fillId="3" borderId="32"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3" fillId="0" borderId="0" xfId="3" applyFont="1" applyFill="1" applyAlignment="1" applyProtection="1">
      <alignment horizontal="left" vertical="center" wrapText="1"/>
    </xf>
    <xf numFmtId="0" fontId="3" fillId="3" borderId="13" xfId="3" applyFont="1" applyFill="1" applyBorder="1" applyAlignment="1">
      <alignment horizontal="left" vertical="center" wrapText="1"/>
    </xf>
    <xf numFmtId="0" fontId="20" fillId="3" borderId="28" xfId="5" applyFont="1" applyFill="1" applyBorder="1" applyAlignment="1">
      <alignment horizontal="left" vertical="top" wrapText="1"/>
    </xf>
    <xf numFmtId="0" fontId="20" fillId="3" borderId="17" xfId="5" applyFont="1" applyFill="1" applyBorder="1" applyAlignment="1">
      <alignment horizontal="left" vertical="top" wrapText="1"/>
    </xf>
    <xf numFmtId="0" fontId="13" fillId="3" borderId="13" xfId="9" applyFont="1" applyFill="1" applyBorder="1" applyAlignment="1" applyProtection="1">
      <alignment horizontal="center" vertical="center" wrapText="1"/>
    </xf>
    <xf numFmtId="0" fontId="11" fillId="3" borderId="42" xfId="9" applyFont="1" applyFill="1" applyBorder="1" applyAlignment="1" applyProtection="1">
      <alignment horizontal="center" vertical="center" wrapText="1"/>
    </xf>
    <xf numFmtId="0" fontId="11" fillId="3" borderId="20" xfId="9" applyFont="1" applyFill="1" applyBorder="1" applyAlignment="1" applyProtection="1">
      <alignment horizontal="center" vertical="center" wrapText="1"/>
    </xf>
    <xf numFmtId="0" fontId="15" fillId="18" borderId="7" xfId="5" applyFont="1" applyFill="1" applyBorder="1" applyAlignment="1">
      <alignment horizontal="left" vertical="center" wrapText="1"/>
    </xf>
    <xf numFmtId="0" fontId="15" fillId="18" borderId="8" xfId="5" applyFont="1" applyFill="1" applyBorder="1" applyAlignment="1">
      <alignment horizontal="left" vertical="center" wrapText="1"/>
    </xf>
    <xf numFmtId="0" fontId="28" fillId="3" borderId="13" xfId="5" applyFont="1" applyFill="1" applyBorder="1" applyAlignment="1">
      <alignment horizontal="left" vertical="center" wrapText="1"/>
    </xf>
    <xf numFmtId="0" fontId="29" fillId="3" borderId="41" xfId="9" applyFont="1" applyFill="1" applyBorder="1" applyAlignment="1" applyProtection="1">
      <alignment horizontal="center" vertical="center" wrapText="1"/>
    </xf>
    <xf numFmtId="0" fontId="29" fillId="3" borderId="40" xfId="9" applyFont="1" applyFill="1" applyBorder="1" applyAlignment="1" applyProtection="1">
      <alignment horizontal="center" vertical="center" wrapText="1"/>
    </xf>
    <xf numFmtId="0" fontId="29" fillId="3" borderId="36" xfId="9" applyFont="1" applyFill="1" applyBorder="1" applyAlignment="1" applyProtection="1">
      <alignment horizontal="center" vertical="center" wrapText="1"/>
    </xf>
    <xf numFmtId="0" fontId="29" fillId="3" borderId="37" xfId="9" applyFont="1" applyFill="1" applyBorder="1" applyAlignment="1" applyProtection="1">
      <alignment horizontal="center" vertical="center" wrapText="1"/>
    </xf>
    <xf numFmtId="0" fontId="28" fillId="3" borderId="42" xfId="9" applyFont="1" applyFill="1" applyBorder="1" applyAlignment="1" applyProtection="1">
      <alignment horizontal="center" vertical="center" wrapText="1"/>
    </xf>
    <xf numFmtId="0" fontId="28" fillId="3" borderId="20" xfId="9" applyFont="1" applyFill="1" applyBorder="1" applyAlignment="1" applyProtection="1">
      <alignment horizontal="center" vertical="center" wrapText="1"/>
    </xf>
    <xf numFmtId="0" fontId="29" fillId="3" borderId="18" xfId="9" applyFont="1" applyFill="1" applyBorder="1" applyAlignment="1" applyProtection="1">
      <alignment horizontal="center" vertical="center" wrapText="1"/>
    </xf>
    <xf numFmtId="0" fontId="29" fillId="3" borderId="19" xfId="9" applyFont="1" applyFill="1" applyBorder="1" applyAlignment="1" applyProtection="1">
      <alignment horizontal="center" vertical="center" wrapText="1"/>
    </xf>
    <xf numFmtId="0" fontId="29" fillId="3" borderId="15" xfId="9" applyFont="1" applyFill="1" applyBorder="1" applyAlignment="1" applyProtection="1">
      <alignment horizontal="center" vertical="center" wrapText="1"/>
    </xf>
    <xf numFmtId="0" fontId="29" fillId="3" borderId="22" xfId="9" applyFont="1" applyFill="1" applyBorder="1" applyAlignment="1" applyProtection="1">
      <alignment horizontal="center" vertical="center" wrapText="1"/>
    </xf>
    <xf numFmtId="0" fontId="15" fillId="0" borderId="14" xfId="3" applyFont="1" applyFill="1" applyBorder="1" applyAlignment="1" applyProtection="1">
      <alignment horizontal="center" vertical="center" wrapText="1"/>
    </xf>
    <xf numFmtId="0" fontId="15" fillId="0" borderId="7" xfId="3" applyFont="1" applyFill="1" applyBorder="1" applyAlignment="1" applyProtection="1">
      <alignment horizontal="center" vertical="center" wrapText="1"/>
    </xf>
    <xf numFmtId="0" fontId="15" fillId="0" borderId="12" xfId="3" applyFont="1" applyFill="1" applyBorder="1" applyAlignment="1" applyProtection="1">
      <alignment horizontal="center" vertical="center" wrapText="1"/>
    </xf>
    <xf numFmtId="1" fontId="34" fillId="0" borderId="14" xfId="5" applyNumberFormat="1" applyFont="1" applyBorder="1" applyAlignment="1">
      <alignment horizontal="center" vertical="center" wrapText="1"/>
    </xf>
    <xf numFmtId="1" fontId="34" fillId="0" borderId="12" xfId="5" applyNumberFormat="1" applyFont="1" applyBorder="1" applyAlignment="1">
      <alignment horizontal="center" vertical="center" wrapText="1"/>
    </xf>
    <xf numFmtId="0" fontId="15" fillId="3" borderId="13" xfId="3" applyFont="1" applyFill="1" applyBorder="1" applyAlignment="1">
      <alignment horizontal="left" vertical="center" wrapText="1"/>
    </xf>
    <xf numFmtId="0" fontId="15" fillId="3" borderId="32" xfId="0" applyFont="1" applyFill="1" applyBorder="1" applyAlignment="1">
      <alignment horizontal="left" vertical="center" wrapText="1"/>
    </xf>
    <xf numFmtId="0" fontId="15" fillId="3" borderId="33" xfId="0" applyFont="1" applyFill="1" applyBorder="1" applyAlignment="1">
      <alignment horizontal="left" vertical="center" wrapText="1"/>
    </xf>
    <xf numFmtId="0" fontId="15" fillId="3" borderId="34" xfId="0" applyFont="1" applyFill="1" applyBorder="1" applyAlignment="1">
      <alignment horizontal="left" vertical="center" wrapText="1"/>
    </xf>
    <xf numFmtId="0" fontId="15" fillId="0" borderId="0" xfId="3" applyFont="1" applyFill="1" applyAlignment="1" applyProtection="1">
      <alignment horizontal="left" vertical="center" wrapText="1"/>
    </xf>
    <xf numFmtId="0" fontId="3" fillId="0" borderId="29" xfId="3" applyFont="1" applyFill="1" applyBorder="1" applyAlignment="1" applyProtection="1">
      <alignment horizontal="left" vertical="center" wrapText="1"/>
    </xf>
    <xf numFmtId="0" fontId="3" fillId="0" borderId="15" xfId="3" applyFont="1" applyFill="1" applyBorder="1" applyAlignment="1" applyProtection="1">
      <alignment horizontal="left" vertical="center" wrapText="1"/>
    </xf>
    <xf numFmtId="0" fontId="3" fillId="0" borderId="22" xfId="3" applyFont="1" applyFill="1" applyBorder="1" applyAlignment="1" applyProtection="1">
      <alignment horizontal="left" vertical="center" wrapText="1"/>
    </xf>
    <xf numFmtId="0" fontId="20" fillId="3" borderId="28" xfId="5" applyFont="1" applyFill="1" applyBorder="1" applyAlignment="1">
      <alignment horizontal="center" vertical="center" wrapText="1"/>
    </xf>
    <xf numFmtId="0" fontId="20" fillId="3" borderId="17" xfId="5" applyFont="1" applyFill="1" applyBorder="1" applyAlignment="1">
      <alignment horizontal="center" vertical="center" wrapText="1"/>
    </xf>
    <xf numFmtId="0" fontId="3" fillId="3" borderId="41" xfId="0" applyFont="1" applyFill="1" applyBorder="1" applyAlignment="1">
      <alignment horizontal="center"/>
    </xf>
    <xf numFmtId="0" fontId="3" fillId="3" borderId="18" xfId="0" applyFont="1" applyFill="1" applyBorder="1" applyAlignment="1">
      <alignment horizontal="center"/>
    </xf>
    <xf numFmtId="0" fontId="3" fillId="3" borderId="40" xfId="0" applyFont="1" applyFill="1" applyBorder="1" applyAlignment="1">
      <alignment horizontal="center"/>
    </xf>
    <xf numFmtId="0" fontId="3" fillId="3" borderId="36" xfId="0" applyFont="1" applyFill="1" applyBorder="1" applyAlignment="1">
      <alignment horizontal="center"/>
    </xf>
    <xf numFmtId="0" fontId="3" fillId="3" borderId="37" xfId="0" applyFont="1" applyFill="1" applyBorder="1" applyAlignment="1">
      <alignment horizontal="center"/>
    </xf>
    <xf numFmtId="0" fontId="3" fillId="3" borderId="33"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13" fillId="3" borderId="40" xfId="9" applyFont="1" applyFill="1" applyBorder="1" applyAlignment="1" applyProtection="1">
      <alignment horizontal="center" vertical="center" wrapText="1"/>
    </xf>
    <xf numFmtId="0" fontId="13" fillId="3" borderId="37" xfId="9" applyFont="1" applyFill="1" applyBorder="1" applyAlignment="1" applyProtection="1">
      <alignment horizontal="center" vertical="center" wrapText="1"/>
    </xf>
    <xf numFmtId="0" fontId="64" fillId="0" borderId="6" xfId="3" applyFont="1" applyFill="1" applyBorder="1" applyAlignment="1" applyProtection="1">
      <alignment horizontal="left" vertical="center" wrapText="1"/>
    </xf>
    <xf numFmtId="0" fontId="64" fillId="0" borderId="7" xfId="3" applyFont="1" applyFill="1" applyBorder="1" applyAlignment="1" applyProtection="1">
      <alignment horizontal="left" vertical="center" wrapText="1"/>
    </xf>
    <xf numFmtId="0" fontId="64" fillId="0" borderId="8" xfId="3" applyFont="1" applyFill="1" applyBorder="1" applyAlignment="1" applyProtection="1">
      <alignment horizontal="left" vertical="center" wrapText="1"/>
    </xf>
    <xf numFmtId="0" fontId="3" fillId="0" borderId="13" xfId="3" applyFont="1" applyFill="1" applyBorder="1" applyAlignment="1" applyProtection="1">
      <alignment horizontal="left" vertical="center" wrapText="1"/>
    </xf>
    <xf numFmtId="0" fontId="20" fillId="3" borderId="13" xfId="5" applyFont="1" applyFill="1" applyBorder="1" applyAlignment="1">
      <alignment horizontal="left" vertical="center" wrapText="1"/>
    </xf>
    <xf numFmtId="0" fontId="15" fillId="3" borderId="14" xfId="9" applyFont="1" applyFill="1" applyBorder="1" applyAlignment="1" applyProtection="1">
      <alignment horizontal="center" vertical="center" wrapText="1"/>
    </xf>
    <xf numFmtId="0" fontId="15" fillId="3" borderId="7" xfId="9" applyFont="1" applyFill="1" applyBorder="1" applyAlignment="1" applyProtection="1">
      <alignment horizontal="center" vertical="center" wrapText="1"/>
    </xf>
    <xf numFmtId="0" fontId="15" fillId="3" borderId="8" xfId="9" applyFont="1" applyFill="1" applyBorder="1" applyAlignment="1" applyProtection="1">
      <alignment horizontal="center" vertical="center" wrapText="1"/>
    </xf>
    <xf numFmtId="0" fontId="38" fillId="0" borderId="42" xfId="5" applyFont="1" applyBorder="1" applyAlignment="1">
      <alignment horizontal="left" vertical="center" wrapText="1"/>
    </xf>
    <xf numFmtId="0" fontId="38" fillId="0" borderId="48" xfId="5" applyFont="1" applyBorder="1" applyAlignment="1">
      <alignment horizontal="left" vertical="center" wrapText="1"/>
    </xf>
    <xf numFmtId="0" fontId="38" fillId="0" borderId="1" xfId="5" applyFont="1" applyBorder="1" applyAlignment="1">
      <alignment horizontal="center" vertical="center" wrapText="1"/>
    </xf>
    <xf numFmtId="0" fontId="38" fillId="0" borderId="9" xfId="5" applyFont="1" applyBorder="1" applyAlignment="1">
      <alignment horizontal="center" vertical="center" wrapText="1"/>
    </xf>
    <xf numFmtId="0" fontId="38" fillId="0" borderId="24" xfId="5" applyFont="1" applyBorder="1" applyAlignment="1">
      <alignment horizontal="center" vertical="center" wrapText="1"/>
    </xf>
    <xf numFmtId="0" fontId="12" fillId="3" borderId="26" xfId="3" applyFont="1" applyFill="1" applyBorder="1" applyAlignment="1" applyProtection="1">
      <alignment horizontal="left" vertical="center" wrapText="1"/>
    </xf>
    <xf numFmtId="0" fontId="3" fillId="5" borderId="6" xfId="3" applyFont="1" applyFill="1" applyBorder="1" applyAlignment="1" applyProtection="1">
      <alignment horizontal="center" vertical="center" wrapText="1"/>
    </xf>
    <xf numFmtId="0" fontId="3" fillId="5" borderId="7" xfId="3" applyFont="1" applyFill="1" applyBorder="1" applyAlignment="1" applyProtection="1">
      <alignment horizontal="center" vertical="center" wrapText="1"/>
    </xf>
    <xf numFmtId="0" fontId="3" fillId="5" borderId="8" xfId="3" applyFont="1" applyFill="1" applyBorder="1" applyAlignment="1" applyProtection="1">
      <alignment horizontal="center" vertical="center" wrapText="1"/>
    </xf>
    <xf numFmtId="1" fontId="3" fillId="3" borderId="14" xfId="5" applyNumberFormat="1" applyFont="1" applyFill="1" applyBorder="1" applyAlignment="1">
      <alignment horizontal="center" vertical="center" wrapText="1"/>
    </xf>
    <xf numFmtId="1" fontId="3" fillId="3" borderId="12" xfId="5" applyNumberFormat="1" applyFont="1" applyFill="1" applyBorder="1" applyAlignment="1">
      <alignment horizontal="center" vertical="center" wrapText="1"/>
    </xf>
    <xf numFmtId="1" fontId="3" fillId="3" borderId="13" xfId="5" applyNumberFormat="1" applyFont="1" applyFill="1" applyBorder="1" applyAlignment="1">
      <alignment horizontal="center" vertical="center" wrapText="1"/>
    </xf>
    <xf numFmtId="0" fontId="3" fillId="3" borderId="14" xfId="3" applyFont="1" applyFill="1" applyBorder="1" applyAlignment="1" applyProtection="1">
      <alignment horizontal="left" vertical="center" wrapText="1"/>
    </xf>
    <xf numFmtId="0" fontId="3" fillId="3" borderId="12" xfId="3" applyFont="1" applyFill="1" applyBorder="1" applyAlignment="1" applyProtection="1">
      <alignment horizontal="left" vertical="center" wrapText="1"/>
    </xf>
    <xf numFmtId="0" fontId="3" fillId="3" borderId="0" xfId="4" applyFont="1" applyFill="1" applyAlignment="1">
      <alignment horizontal="center" vertical="top" wrapText="1"/>
    </xf>
    <xf numFmtId="0" fontId="3" fillId="3" borderId="7" xfId="5" applyFont="1" applyFill="1" applyBorder="1" applyAlignment="1">
      <alignment horizontal="center" vertical="top" wrapText="1"/>
    </xf>
    <xf numFmtId="0" fontId="15" fillId="3" borderId="6" xfId="9" applyFont="1" applyFill="1" applyBorder="1" applyAlignment="1" applyProtection="1">
      <alignment horizontal="center" vertical="center" wrapText="1"/>
    </xf>
    <xf numFmtId="0" fontId="15" fillId="3" borderId="12" xfId="9" applyFont="1" applyFill="1" applyBorder="1" applyAlignment="1" applyProtection="1">
      <alignment horizontal="center" vertical="center" wrapText="1"/>
    </xf>
    <xf numFmtId="0" fontId="15" fillId="3" borderId="6" xfId="0" applyFont="1" applyFill="1" applyBorder="1" applyAlignment="1">
      <alignment horizontal="center" wrapText="1"/>
    </xf>
    <xf numFmtId="0" fontId="37" fillId="3" borderId="33" xfId="0" applyFont="1" applyFill="1" applyBorder="1" applyAlignment="1">
      <alignment horizontal="left" wrapText="1"/>
    </xf>
    <xf numFmtId="0" fontId="37" fillId="3" borderId="34" xfId="0" applyFont="1" applyFill="1" applyBorder="1" applyAlignment="1">
      <alignment horizontal="left" wrapText="1"/>
    </xf>
    <xf numFmtId="0" fontId="43" fillId="3" borderId="5" xfId="5" applyFont="1" applyFill="1" applyBorder="1" applyAlignment="1">
      <alignment horizontal="left" vertical="top" wrapText="1"/>
    </xf>
    <xf numFmtId="0" fontId="43" fillId="3" borderId="9" xfId="5" applyFont="1" applyFill="1" applyBorder="1" applyAlignment="1">
      <alignment horizontal="left" vertical="top" wrapText="1"/>
    </xf>
    <xf numFmtId="0" fontId="47" fillId="3" borderId="6" xfId="9" applyFont="1" applyFill="1" applyBorder="1" applyAlignment="1" applyProtection="1">
      <alignment horizontal="center" vertical="center" wrapText="1"/>
    </xf>
    <xf numFmtId="0" fontId="47" fillId="3" borderId="7" xfId="9" applyFont="1" applyFill="1" applyBorder="1" applyAlignment="1" applyProtection="1">
      <alignment horizontal="center" vertical="center" wrapText="1"/>
    </xf>
    <xf numFmtId="0" fontId="47" fillId="3" borderId="8" xfId="9" applyFont="1" applyFill="1" applyBorder="1" applyAlignment="1" applyProtection="1">
      <alignment horizontal="center" vertical="center" wrapText="1"/>
    </xf>
    <xf numFmtId="0" fontId="15" fillId="0" borderId="13" xfId="5" applyFont="1" applyBorder="1" applyAlignment="1">
      <alignment horizontal="center" vertical="center" wrapText="1"/>
    </xf>
    <xf numFmtId="0" fontId="3" fillId="0" borderId="6" xfId="5" applyFont="1" applyBorder="1" applyAlignment="1">
      <alignment vertical="center" wrapText="1"/>
    </xf>
    <xf numFmtId="0" fontId="2" fillId="3" borderId="7" xfId="3" applyFill="1" applyBorder="1" applyAlignment="1" applyProtection="1">
      <alignment vertical="center" wrapText="1"/>
    </xf>
    <xf numFmtId="0" fontId="2" fillId="3" borderId="7" xfId="3" applyFill="1" applyBorder="1" applyAlignment="1">
      <alignment vertical="center" wrapText="1"/>
    </xf>
    <xf numFmtId="0" fontId="2" fillId="3" borderId="8" xfId="3" applyFill="1" applyBorder="1" applyAlignment="1">
      <alignment vertical="center" wrapText="1"/>
    </xf>
    <xf numFmtId="0" fontId="3" fillId="3" borderId="6" xfId="5" applyFont="1" applyFill="1" applyBorder="1" applyAlignment="1">
      <alignment vertical="center" wrapText="1"/>
    </xf>
    <xf numFmtId="0" fontId="37" fillId="4" borderId="5" xfId="5" applyFont="1" applyFill="1" applyBorder="1" applyAlignment="1">
      <alignment horizontal="center" vertical="center" wrapText="1"/>
    </xf>
    <xf numFmtId="0" fontId="37" fillId="4" borderId="9" xfId="5" applyFont="1" applyFill="1" applyBorder="1" applyAlignment="1">
      <alignment horizontal="center" vertical="center" wrapText="1"/>
    </xf>
    <xf numFmtId="0" fontId="15" fillId="5" borderId="23" xfId="3" applyFont="1" applyFill="1" applyBorder="1" applyAlignment="1" applyProtection="1">
      <alignment horizontal="center" vertical="top" wrapText="1"/>
    </xf>
    <xf numFmtId="0" fontId="15" fillId="5" borderId="13" xfId="0" applyFont="1" applyFill="1" applyBorder="1" applyAlignment="1">
      <alignment horizontal="center"/>
    </xf>
    <xf numFmtId="0" fontId="15" fillId="5" borderId="6" xfId="3" applyFont="1" applyFill="1" applyBorder="1" applyAlignment="1" applyProtection="1">
      <alignment vertical="center" wrapText="1"/>
    </xf>
    <xf numFmtId="0" fontId="15" fillId="5" borderId="7" xfId="3" applyFont="1" applyFill="1" applyBorder="1" applyAlignment="1" applyProtection="1">
      <alignment vertical="center" wrapText="1"/>
    </xf>
    <xf numFmtId="0" fontId="15" fillId="5" borderId="8" xfId="3" applyFont="1" applyFill="1" applyBorder="1" applyAlignment="1" applyProtection="1">
      <alignment vertical="center" wrapText="1"/>
    </xf>
    <xf numFmtId="0" fontId="37" fillId="4" borderId="24" xfId="5" applyFont="1" applyFill="1" applyBorder="1" applyAlignment="1">
      <alignment horizontal="center" vertical="center" wrapText="1"/>
    </xf>
    <xf numFmtId="0" fontId="15" fillId="5" borderId="7" xfId="5" applyFont="1" applyFill="1" applyBorder="1" applyAlignment="1">
      <alignment vertical="center" wrapText="1"/>
    </xf>
    <xf numFmtId="0" fontId="15" fillId="5" borderId="8" xfId="5" applyFont="1" applyFill="1" applyBorder="1" applyAlignment="1">
      <alignment vertical="center" wrapText="1"/>
    </xf>
    <xf numFmtId="0" fontId="35" fillId="5" borderId="7" xfId="3" applyFont="1" applyFill="1" applyBorder="1" applyAlignment="1" applyProtection="1">
      <alignment vertical="center" wrapText="1"/>
    </xf>
    <xf numFmtId="0" fontId="15" fillId="0" borderId="2" xfId="3" applyFont="1" applyFill="1" applyBorder="1" applyAlignment="1" applyProtection="1">
      <alignment horizontal="left" vertical="center" wrapText="1"/>
    </xf>
    <xf numFmtId="0" fontId="15" fillId="0" borderId="4" xfId="3" applyFont="1" applyFill="1" applyBorder="1" applyAlignment="1" applyProtection="1">
      <alignment horizontal="left" vertical="center" wrapText="1"/>
    </xf>
    <xf numFmtId="0" fontId="37" fillId="4" borderId="28" xfId="4" applyFont="1" applyFill="1" applyBorder="1" applyAlignment="1">
      <alignment horizontal="center" vertical="center"/>
    </xf>
    <xf numFmtId="0" fontId="37" fillId="4" borderId="17" xfId="4" applyFont="1" applyFill="1" applyBorder="1" applyAlignment="1">
      <alignment horizontal="center" vertical="center"/>
    </xf>
    <xf numFmtId="0" fontId="15" fillId="0" borderId="14" xfId="3" applyFont="1" applyFill="1" applyBorder="1" applyAlignment="1" applyProtection="1">
      <alignment horizontal="left" vertical="center" wrapText="1"/>
    </xf>
    <xf numFmtId="0" fontId="15" fillId="0" borderId="12" xfId="3" applyFont="1" applyFill="1" applyBorder="1" applyAlignment="1" applyProtection="1">
      <alignment horizontal="left" vertical="center" wrapText="1"/>
    </xf>
    <xf numFmtId="0" fontId="15" fillId="5" borderId="15" xfId="4" applyFont="1" applyFill="1" applyBorder="1" applyAlignment="1">
      <alignment horizontal="center"/>
    </xf>
    <xf numFmtId="0" fontId="37" fillId="0" borderId="1" xfId="5" applyFont="1" applyBorder="1" applyAlignment="1">
      <alignment horizontal="left" vertical="center" wrapText="1"/>
    </xf>
    <xf numFmtId="0" fontId="37" fillId="0" borderId="24" xfId="5" applyFont="1" applyBorder="1" applyAlignment="1">
      <alignment horizontal="left" vertical="center" wrapText="1"/>
    </xf>
    <xf numFmtId="0" fontId="15" fillId="5" borderId="14" xfId="3" applyFont="1" applyFill="1" applyBorder="1" applyAlignment="1" applyProtection="1">
      <alignment horizontal="center" vertical="center" wrapText="1"/>
    </xf>
    <xf numFmtId="0" fontId="15" fillId="5" borderId="7" xfId="3" applyFont="1" applyFill="1" applyBorder="1" applyAlignment="1" applyProtection="1">
      <alignment horizontal="center" vertical="center" wrapText="1"/>
    </xf>
    <xf numFmtId="0" fontId="15" fillId="5" borderId="12" xfId="3" applyFont="1" applyFill="1" applyBorder="1" applyAlignment="1" applyProtection="1">
      <alignment horizontal="center" vertical="center" wrapText="1"/>
    </xf>
    <xf numFmtId="9" fontId="15" fillId="5" borderId="13" xfId="5" applyNumberFormat="1" applyFont="1" applyFill="1" applyBorder="1" applyAlignment="1">
      <alignment horizontal="center" vertical="center" wrapText="1"/>
    </xf>
    <xf numFmtId="0" fontId="37" fillId="3" borderId="28" xfId="5" applyFont="1" applyFill="1" applyBorder="1" applyAlignment="1">
      <alignment horizontal="left" vertical="top" wrapText="1"/>
    </xf>
    <xf numFmtId="0" fontId="37" fillId="3" borderId="17" xfId="5" applyFont="1" applyFill="1" applyBorder="1" applyAlignment="1">
      <alignment horizontal="left" vertical="top" wrapText="1"/>
    </xf>
    <xf numFmtId="0" fontId="15" fillId="3" borderId="41" xfId="9" applyFont="1" applyFill="1" applyBorder="1" applyAlignment="1" applyProtection="1">
      <alignment horizontal="center" vertical="center" wrapText="1"/>
    </xf>
    <xf numFmtId="0" fontId="15" fillId="3" borderId="40" xfId="9" applyFont="1" applyFill="1" applyBorder="1" applyAlignment="1" applyProtection="1">
      <alignment horizontal="center" vertical="center" wrapText="1"/>
    </xf>
    <xf numFmtId="0" fontId="15" fillId="3" borderId="36" xfId="9" applyFont="1" applyFill="1" applyBorder="1" applyAlignment="1" applyProtection="1">
      <alignment horizontal="center" vertical="center" wrapText="1"/>
    </xf>
    <xf numFmtId="0" fontId="15" fillId="3" borderId="37" xfId="9" applyFont="1" applyFill="1" applyBorder="1" applyAlignment="1" applyProtection="1">
      <alignment horizontal="center" vertical="center" wrapText="1"/>
    </xf>
    <xf numFmtId="49" fontId="36" fillId="4" borderId="2" xfId="5" applyNumberFormat="1" applyFont="1" applyFill="1" applyBorder="1" applyAlignment="1">
      <alignment horizontal="left" vertical="center"/>
    </xf>
    <xf numFmtId="49" fontId="36" fillId="4" borderId="3" xfId="5" applyNumberFormat="1" applyFont="1" applyFill="1" applyBorder="1" applyAlignment="1">
      <alignment horizontal="left" vertical="center"/>
    </xf>
    <xf numFmtId="49" fontId="36" fillId="4" borderId="4" xfId="5" applyNumberFormat="1" applyFont="1" applyFill="1" applyBorder="1" applyAlignment="1">
      <alignment horizontal="left" vertical="center"/>
    </xf>
    <xf numFmtId="0" fontId="37" fillId="4" borderId="28" xfId="4" applyFont="1" applyFill="1" applyBorder="1" applyAlignment="1">
      <alignment horizontal="center" vertical="center" wrapText="1"/>
    </xf>
    <xf numFmtId="0" fontId="37" fillId="4" borderId="17" xfId="4" applyFont="1" applyFill="1" applyBorder="1" applyAlignment="1">
      <alignment horizontal="center" vertical="center" wrapText="1"/>
    </xf>
    <xf numFmtId="0" fontId="37" fillId="4" borderId="29" xfId="4" applyFont="1" applyFill="1" applyBorder="1" applyAlignment="1">
      <alignment horizontal="center" vertical="center" wrapText="1"/>
    </xf>
    <xf numFmtId="0" fontId="15" fillId="7" borderId="15" xfId="0" applyFont="1" applyFill="1" applyBorder="1" applyAlignment="1">
      <alignment horizontal="center" wrapText="1"/>
    </xf>
    <xf numFmtId="0" fontId="15" fillId="5" borderId="15" xfId="0" applyFont="1" applyFill="1" applyBorder="1" applyAlignment="1">
      <alignment horizontal="center"/>
    </xf>
    <xf numFmtId="0" fontId="15" fillId="3" borderId="6" xfId="9" applyFont="1" applyFill="1" applyBorder="1" applyAlignment="1" applyProtection="1">
      <alignment horizontal="left" vertical="center" wrapText="1"/>
    </xf>
    <xf numFmtId="0" fontId="15" fillId="3" borderId="7" xfId="9" applyFont="1" applyFill="1" applyBorder="1" applyAlignment="1" applyProtection="1">
      <alignment horizontal="left" vertical="center" wrapText="1"/>
    </xf>
    <xf numFmtId="0" fontId="15" fillId="3" borderId="8" xfId="9" applyFont="1" applyFill="1" applyBorder="1" applyAlignment="1" applyProtection="1">
      <alignment horizontal="left" vertical="center" wrapText="1"/>
    </xf>
    <xf numFmtId="0" fontId="15" fillId="3" borderId="26" xfId="9" applyFont="1" applyFill="1" applyBorder="1" applyAlignment="1" applyProtection="1">
      <alignment horizontal="left" vertical="center" wrapText="1"/>
    </xf>
    <xf numFmtId="0" fontId="38" fillId="0" borderId="5" xfId="5" applyFont="1" applyBorder="1" applyAlignment="1">
      <alignment horizontal="center" vertical="center" wrapText="1"/>
    </xf>
    <xf numFmtId="0" fontId="38" fillId="0" borderId="11" xfId="5" applyFont="1" applyBorder="1" applyAlignment="1">
      <alignment horizontal="center" vertical="center" wrapText="1"/>
    </xf>
    <xf numFmtId="10" fontId="15" fillId="3" borderId="14" xfId="5" applyNumberFormat="1" applyFont="1" applyFill="1" applyBorder="1" applyAlignment="1">
      <alignment horizontal="center" vertical="center" wrapText="1"/>
    </xf>
    <xf numFmtId="10" fontId="15" fillId="3" borderId="12" xfId="5" applyNumberFormat="1" applyFont="1" applyFill="1" applyBorder="1" applyAlignment="1">
      <alignment horizontal="center" vertical="center" wrapText="1"/>
    </xf>
    <xf numFmtId="0" fontId="15" fillId="3" borderId="23" xfId="9" applyFont="1" applyFill="1" applyBorder="1" applyAlignment="1" applyProtection="1">
      <alignment horizontal="center" vertical="top" wrapText="1"/>
    </xf>
    <xf numFmtId="0" fontId="15" fillId="3" borderId="41" xfId="5" applyFont="1" applyFill="1" applyBorder="1" applyAlignment="1">
      <alignment horizontal="center" vertical="center" wrapText="1"/>
    </xf>
    <xf numFmtId="0" fontId="15" fillId="3" borderId="18" xfId="5" applyFont="1" applyFill="1" applyBorder="1" applyAlignment="1">
      <alignment horizontal="center" vertical="center" wrapText="1"/>
    </xf>
    <xf numFmtId="0" fontId="15" fillId="3" borderId="40" xfId="5" applyFont="1" applyFill="1" applyBorder="1" applyAlignment="1">
      <alignment horizontal="center" vertical="center" wrapText="1"/>
    </xf>
    <xf numFmtId="0" fontId="15" fillId="3" borderId="36" xfId="5" applyFont="1" applyFill="1" applyBorder="1" applyAlignment="1">
      <alignment horizontal="center" vertical="center" wrapText="1"/>
    </xf>
    <xf numFmtId="0" fontId="15" fillId="3" borderId="15" xfId="5" applyFont="1" applyFill="1" applyBorder="1" applyAlignment="1">
      <alignment horizontal="center" vertical="center" wrapText="1"/>
    </xf>
    <xf numFmtId="0" fontId="15" fillId="3" borderId="37" xfId="5" applyFont="1" applyFill="1" applyBorder="1" applyAlignment="1">
      <alignment horizontal="center" vertical="center" wrapText="1"/>
    </xf>
    <xf numFmtId="0" fontId="15" fillId="3" borderId="22" xfId="0" applyFont="1" applyFill="1" applyBorder="1" applyAlignment="1">
      <alignment horizontal="center"/>
    </xf>
    <xf numFmtId="0" fontId="15" fillId="3" borderId="14" xfId="9" applyFont="1" applyFill="1" applyBorder="1" applyAlignment="1" applyProtection="1">
      <alignment horizontal="left" vertical="center" wrapText="1"/>
    </xf>
    <xf numFmtId="0" fontId="15" fillId="3" borderId="29" xfId="9" applyFont="1" applyFill="1" applyBorder="1" applyAlignment="1" applyProtection="1">
      <alignment horizontal="left" vertical="center" wrapText="1"/>
    </xf>
    <xf numFmtId="0" fontId="15" fillId="3" borderId="15" xfId="9" applyFont="1" applyFill="1" applyBorder="1" applyAlignment="1" applyProtection="1">
      <alignment horizontal="left" vertical="center" wrapText="1"/>
    </xf>
    <xf numFmtId="0" fontId="15" fillId="3" borderId="22" xfId="9" applyFont="1" applyFill="1" applyBorder="1" applyAlignment="1" applyProtection="1">
      <alignment horizontal="left" vertical="center" wrapText="1"/>
    </xf>
    <xf numFmtId="0" fontId="38" fillId="0" borderId="84" xfId="5" applyFont="1" applyBorder="1" applyAlignment="1">
      <alignment horizontal="left" vertical="center" wrapText="1"/>
    </xf>
    <xf numFmtId="0" fontId="15" fillId="3" borderId="6" xfId="0" applyFont="1" applyFill="1" applyBorder="1" applyAlignment="1">
      <alignment horizontal="center"/>
    </xf>
    <xf numFmtId="0" fontId="15" fillId="3" borderId="7" xfId="0" applyFont="1" applyFill="1" applyBorder="1" applyAlignment="1">
      <alignment horizontal="center"/>
    </xf>
    <xf numFmtId="0" fontId="15" fillId="3" borderId="26" xfId="9" applyFont="1" applyFill="1" applyBorder="1" applyAlignment="1" applyProtection="1">
      <alignment vertical="center" wrapText="1"/>
    </xf>
    <xf numFmtId="0" fontId="34" fillId="3" borderId="8" xfId="5" applyFont="1" applyFill="1" applyBorder="1" applyAlignment="1">
      <alignment vertical="center" wrapText="1"/>
    </xf>
    <xf numFmtId="0" fontId="15" fillId="3" borderId="6" xfId="5" applyFont="1" applyFill="1" applyBorder="1" applyAlignment="1">
      <alignment horizontal="center" vertical="center" wrapText="1"/>
    </xf>
    <xf numFmtId="0" fontId="15" fillId="3" borderId="7" xfId="5" applyFont="1" applyFill="1" applyBorder="1" applyAlignment="1">
      <alignment horizontal="center" vertical="center" wrapText="1"/>
    </xf>
    <xf numFmtId="0" fontId="15" fillId="3" borderId="8" xfId="5" applyFont="1" applyFill="1" applyBorder="1" applyAlignment="1">
      <alignment horizontal="center" vertical="center" wrapText="1"/>
    </xf>
    <xf numFmtId="0" fontId="32" fillId="3" borderId="17" xfId="9" applyFont="1" applyFill="1" applyBorder="1" applyAlignment="1" applyProtection="1">
      <alignment horizontal="left" vertical="top" wrapText="1"/>
    </xf>
    <xf numFmtId="0" fontId="32" fillId="3" borderId="0" xfId="9" applyFont="1" applyFill="1" applyAlignment="1" applyProtection="1">
      <alignment horizontal="left" vertical="top" wrapText="1"/>
    </xf>
    <xf numFmtId="0" fontId="32" fillId="3" borderId="16" xfId="9" applyFont="1" applyFill="1" applyBorder="1" applyAlignment="1" applyProtection="1">
      <alignment horizontal="left" vertical="top" wrapText="1"/>
    </xf>
    <xf numFmtId="0" fontId="15" fillId="3" borderId="14" xfId="5" applyFont="1" applyFill="1" applyBorder="1" applyAlignment="1">
      <alignment horizontal="center" vertical="center" wrapText="1"/>
    </xf>
    <xf numFmtId="0" fontId="15" fillId="3" borderId="13" xfId="9" applyFont="1" applyFill="1" applyBorder="1" applyAlignment="1" applyProtection="1">
      <alignment horizontal="left" vertical="center" wrapText="1"/>
    </xf>
    <xf numFmtId="0" fontId="15" fillId="0" borderId="13" xfId="9" applyFont="1" applyFill="1" applyBorder="1" applyAlignment="1" applyProtection="1">
      <alignment horizontal="left" vertical="top" wrapText="1"/>
    </xf>
    <xf numFmtId="0" fontId="15" fillId="0" borderId="13" xfId="9" applyFont="1" applyFill="1" applyBorder="1" applyAlignment="1" applyProtection="1">
      <alignment horizontal="center" vertical="center" wrapText="1"/>
    </xf>
    <xf numFmtId="0" fontId="3" fillId="3" borderId="6" xfId="9" applyFont="1" applyFill="1" applyBorder="1" applyAlignment="1" applyProtection="1">
      <alignment horizontal="center" vertical="center" wrapText="1"/>
    </xf>
    <xf numFmtId="0" fontId="3" fillId="3" borderId="7" xfId="9" applyFont="1" applyFill="1" applyBorder="1" applyAlignment="1" applyProtection="1">
      <alignment horizontal="center" vertical="center" wrapText="1"/>
    </xf>
    <xf numFmtId="0" fontId="3" fillId="3" borderId="8" xfId="9" applyFont="1" applyFill="1" applyBorder="1" applyAlignment="1" applyProtection="1">
      <alignment horizontal="center" vertical="center" wrapText="1"/>
    </xf>
    <xf numFmtId="0" fontId="3" fillId="3" borderId="26" xfId="9" applyFont="1" applyFill="1" applyBorder="1" applyAlignment="1" applyProtection="1">
      <alignment horizontal="left" vertical="center" wrapText="1"/>
    </xf>
    <xf numFmtId="0" fontId="3" fillId="3" borderId="13" xfId="9" applyFont="1" applyFill="1" applyBorder="1" applyAlignment="1" applyProtection="1">
      <alignment horizontal="center" vertical="center" wrapText="1"/>
    </xf>
    <xf numFmtId="0" fontId="13" fillId="3" borderId="12" xfId="9" applyFont="1" applyFill="1" applyBorder="1" applyAlignment="1" applyProtection="1">
      <alignment horizontal="center" vertical="center" wrapText="1"/>
    </xf>
    <xf numFmtId="0" fontId="3" fillId="3" borderId="23" xfId="9" applyFont="1" applyFill="1" applyBorder="1" applyAlignment="1" applyProtection="1">
      <alignment horizontal="center" vertical="top" wrapText="1"/>
    </xf>
    <xf numFmtId="0" fontId="3" fillId="3" borderId="41" xfId="5" applyFont="1" applyFill="1" applyBorder="1" applyAlignment="1">
      <alignment horizontal="center" vertical="center" wrapText="1"/>
    </xf>
    <xf numFmtId="0" fontId="3" fillId="3" borderId="18" xfId="5" applyFont="1" applyFill="1" applyBorder="1" applyAlignment="1">
      <alignment horizontal="center" vertical="center" wrapText="1"/>
    </xf>
    <xf numFmtId="0" fontId="3" fillId="3" borderId="40" xfId="5" applyFont="1" applyFill="1" applyBorder="1" applyAlignment="1">
      <alignment horizontal="center" vertical="center" wrapText="1"/>
    </xf>
    <xf numFmtId="0" fontId="3" fillId="3" borderId="36" xfId="5" applyFont="1" applyFill="1" applyBorder="1" applyAlignment="1">
      <alignment horizontal="center" vertical="center" wrapText="1"/>
    </xf>
    <xf numFmtId="0" fontId="3" fillId="3" borderId="15" xfId="5" applyFont="1" applyFill="1" applyBorder="1" applyAlignment="1">
      <alignment horizontal="center" vertical="center" wrapText="1"/>
    </xf>
    <xf numFmtId="0" fontId="3" fillId="3" borderId="37" xfId="5" applyFont="1" applyFill="1" applyBorder="1" applyAlignment="1">
      <alignment horizontal="center" vertical="center" wrapText="1"/>
    </xf>
    <xf numFmtId="0" fontId="3" fillId="3" borderId="17" xfId="9" applyFont="1" applyFill="1" applyBorder="1" applyAlignment="1" applyProtection="1">
      <alignment horizontal="left" vertical="top" wrapText="1"/>
    </xf>
    <xf numFmtId="0" fontId="3" fillId="3" borderId="0" xfId="9" applyFont="1" applyFill="1" applyAlignment="1" applyProtection="1">
      <alignment horizontal="left" vertical="top" wrapText="1"/>
    </xf>
    <xf numFmtId="0" fontId="3" fillId="3" borderId="16" xfId="9" applyFont="1" applyFill="1" applyBorder="1" applyAlignment="1" applyProtection="1">
      <alignment horizontal="left" vertical="top" wrapText="1"/>
    </xf>
    <xf numFmtId="0" fontId="3" fillId="3" borderId="7" xfId="5" applyFont="1" applyFill="1" applyBorder="1" applyAlignment="1">
      <alignment horizontal="center" vertical="center" wrapText="1"/>
    </xf>
    <xf numFmtId="0" fontId="4" fillId="3" borderId="13" xfId="9" applyFont="1" applyFill="1" applyBorder="1" applyAlignment="1" applyProtection="1">
      <alignment horizontal="left" vertical="center" wrapText="1"/>
    </xf>
    <xf numFmtId="0" fontId="3" fillId="0" borderId="13" xfId="9" applyFont="1" applyFill="1" applyBorder="1" applyAlignment="1" applyProtection="1">
      <alignment horizontal="left" vertical="top" wrapText="1"/>
    </xf>
    <xf numFmtId="0" fontId="13" fillId="3" borderId="13" xfId="5" applyFont="1" applyFill="1" applyBorder="1" applyAlignment="1">
      <alignment horizontal="left" vertical="center" wrapText="1"/>
    </xf>
    <xf numFmtId="0" fontId="11" fillId="2" borderId="28" xfId="5" applyFont="1" applyFill="1" applyBorder="1" applyAlignment="1">
      <alignment horizontal="center" vertical="center" wrapText="1"/>
    </xf>
    <xf numFmtId="0" fontId="11" fillId="2" borderId="17" xfId="5" applyFont="1" applyFill="1" applyBorder="1" applyAlignment="1">
      <alignment horizontal="center" vertical="center" wrapText="1"/>
    </xf>
    <xf numFmtId="0" fontId="13" fillId="3" borderId="6" xfId="5" applyFont="1" applyFill="1" applyBorder="1" applyAlignment="1">
      <alignment horizontal="left" vertical="center" wrapText="1"/>
    </xf>
    <xf numFmtId="0" fontId="114" fillId="3" borderId="18" xfId="9" applyFont="1" applyFill="1" applyBorder="1" applyAlignment="1" applyProtection="1">
      <alignment horizontal="left" vertical="center" wrapText="1"/>
    </xf>
    <xf numFmtId="0" fontId="13" fillId="0" borderId="18" xfId="7" applyFont="1" applyBorder="1"/>
    <xf numFmtId="0" fontId="13" fillId="0" borderId="19" xfId="7" applyFont="1" applyBorder="1"/>
    <xf numFmtId="0" fontId="13" fillId="3" borderId="41" xfId="4" applyFont="1" applyFill="1" applyBorder="1" applyAlignment="1">
      <alignment horizontal="left" vertical="top"/>
    </xf>
    <xf numFmtId="0" fontId="13" fillId="3" borderId="19" xfId="4" applyFont="1" applyFill="1" applyBorder="1" applyAlignment="1">
      <alignment horizontal="left" vertical="top"/>
    </xf>
    <xf numFmtId="0" fontId="13" fillId="3" borderId="36" xfId="4" applyFont="1" applyFill="1" applyBorder="1" applyAlignment="1">
      <alignment horizontal="left" vertical="top"/>
    </xf>
    <xf numFmtId="0" fontId="13" fillId="3" borderId="22" xfId="4" applyFont="1" applyFill="1" applyBorder="1" applyAlignment="1">
      <alignment horizontal="left" vertical="top"/>
    </xf>
    <xf numFmtId="0" fontId="13" fillId="3" borderId="6" xfId="9" applyFont="1" applyFill="1" applyBorder="1" applyAlignment="1" applyProtection="1">
      <alignment horizontal="center" vertical="center" wrapText="1"/>
    </xf>
    <xf numFmtId="0" fontId="13" fillId="3" borderId="8" xfId="9" applyFont="1" applyFill="1" applyBorder="1" applyAlignment="1" applyProtection="1">
      <alignment horizontal="center" vertical="center" wrapText="1"/>
    </xf>
    <xf numFmtId="0" fontId="11" fillId="2" borderId="66" xfId="5" applyFont="1" applyFill="1" applyBorder="1" applyAlignment="1">
      <alignment horizontal="center" vertical="center" wrapText="1"/>
    </xf>
    <xf numFmtId="0" fontId="13" fillId="5" borderId="7" xfId="5" applyFont="1" applyFill="1" applyBorder="1" applyAlignment="1">
      <alignment horizontal="left" vertical="center" wrapText="1"/>
    </xf>
    <xf numFmtId="0" fontId="13" fillId="5" borderId="8" xfId="5" applyFont="1" applyFill="1" applyBorder="1" applyAlignment="1">
      <alignment horizontal="left" vertical="center" wrapText="1"/>
    </xf>
    <xf numFmtId="0" fontId="13" fillId="0" borderId="6" xfId="9" applyFont="1" applyFill="1" applyBorder="1" applyAlignment="1" applyProtection="1">
      <alignment horizontal="left" vertical="center" wrapText="1"/>
    </xf>
    <xf numFmtId="0" fontId="13" fillId="0" borderId="7" xfId="9" applyFont="1" applyFill="1" applyBorder="1" applyAlignment="1" applyProtection="1">
      <alignment horizontal="left" vertical="center" wrapText="1"/>
    </xf>
    <xf numFmtId="0" fontId="13" fillId="0" borderId="8" xfId="9" applyFont="1" applyFill="1" applyBorder="1" applyAlignment="1" applyProtection="1">
      <alignment horizontal="left" vertical="center" wrapText="1"/>
    </xf>
    <xf numFmtId="0" fontId="16" fillId="5" borderId="7" xfId="9" applyFill="1" applyBorder="1" applyAlignment="1" applyProtection="1">
      <alignment horizontal="left" vertical="center" wrapText="1"/>
    </xf>
    <xf numFmtId="0" fontId="13" fillId="3" borderId="6" xfId="9" applyFont="1" applyFill="1" applyBorder="1" applyAlignment="1" applyProtection="1">
      <alignment horizontal="center" vertical="top" wrapText="1"/>
    </xf>
    <xf numFmtId="0" fontId="13" fillId="3" borderId="7" xfId="9" applyFont="1" applyFill="1" applyBorder="1" applyAlignment="1" applyProtection="1">
      <alignment horizontal="center" vertical="top" wrapText="1"/>
    </xf>
    <xf numFmtId="0" fontId="13" fillId="3" borderId="8" xfId="9" applyFont="1" applyFill="1" applyBorder="1" applyAlignment="1" applyProtection="1">
      <alignment horizontal="center" vertical="top" wrapText="1"/>
    </xf>
    <xf numFmtId="0" fontId="20" fillId="0" borderId="5" xfId="5" applyFont="1" applyBorder="1" applyAlignment="1">
      <alignment horizontal="left" vertical="top" wrapText="1"/>
    </xf>
    <xf numFmtId="0" fontId="20" fillId="0" borderId="9" xfId="5" applyFont="1" applyBorder="1" applyAlignment="1">
      <alignment horizontal="left" vertical="top" wrapText="1"/>
    </xf>
    <xf numFmtId="0" fontId="20" fillId="0" borderId="11" xfId="5" applyFont="1" applyBorder="1" applyAlignment="1">
      <alignment horizontal="left" vertical="top" wrapText="1"/>
    </xf>
    <xf numFmtId="0" fontId="13" fillId="3" borderId="15" xfId="4" applyFont="1" applyFill="1" applyBorder="1" applyAlignment="1">
      <alignment horizontal="center"/>
    </xf>
    <xf numFmtId="0" fontId="13" fillId="3" borderId="22" xfId="4" applyFont="1" applyFill="1" applyBorder="1" applyAlignment="1">
      <alignment horizontal="center"/>
    </xf>
    <xf numFmtId="0" fontId="13" fillId="3" borderId="12" xfId="5" applyFont="1" applyFill="1" applyBorder="1" applyAlignment="1">
      <alignment horizontal="center" vertical="center" wrapText="1"/>
    </xf>
    <xf numFmtId="9" fontId="13" fillId="3" borderId="0" xfId="5" applyNumberFormat="1" applyFont="1" applyFill="1" applyAlignment="1">
      <alignment horizontal="center" vertical="center" wrapText="1"/>
    </xf>
    <xf numFmtId="0" fontId="13" fillId="3" borderId="23" xfId="9" applyFont="1" applyFill="1" applyBorder="1" applyAlignment="1" applyProtection="1">
      <alignment horizontal="center" vertical="top" wrapText="1"/>
    </xf>
    <xf numFmtId="0" fontId="13" fillId="3" borderId="13" xfId="5" applyFont="1" applyFill="1" applyBorder="1" applyAlignment="1">
      <alignment horizontal="center" vertical="center" wrapText="1"/>
    </xf>
    <xf numFmtId="0" fontId="13" fillId="3" borderId="15" xfId="0" applyFont="1" applyFill="1" applyBorder="1" applyAlignment="1">
      <alignment horizontal="center"/>
    </xf>
    <xf numFmtId="0" fontId="13" fillId="0" borderId="29" xfId="26" applyFont="1" applyBorder="1" applyAlignment="1">
      <alignment vertical="top" wrapText="1"/>
    </xf>
    <xf numFmtId="0" fontId="13" fillId="0" borderId="15" xfId="26" applyFont="1" applyBorder="1" applyAlignment="1">
      <alignment vertical="top" wrapText="1"/>
    </xf>
    <xf numFmtId="0" fontId="13" fillId="0" borderId="22" xfId="26" applyFont="1" applyBorder="1" applyAlignment="1">
      <alignment vertical="top" wrapText="1"/>
    </xf>
    <xf numFmtId="0" fontId="13" fillId="3" borderId="6" xfId="5" applyFont="1" applyFill="1" applyBorder="1" applyAlignment="1">
      <alignment vertical="top" wrapText="1"/>
    </xf>
    <xf numFmtId="0" fontId="13" fillId="3" borderId="7" xfId="5" applyFont="1" applyFill="1" applyBorder="1" applyAlignment="1">
      <alignment vertical="top" wrapText="1"/>
    </xf>
    <xf numFmtId="0" fontId="13" fillId="3" borderId="8" xfId="5" applyFont="1" applyFill="1" applyBorder="1" applyAlignment="1">
      <alignment vertical="top" wrapText="1"/>
    </xf>
    <xf numFmtId="0" fontId="6" fillId="0" borderId="1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13" fillId="3" borderId="14" xfId="5" applyFont="1" applyFill="1" applyBorder="1" applyAlignment="1">
      <alignment horizontal="center" vertical="center" wrapText="1"/>
    </xf>
    <xf numFmtId="49" fontId="23" fillId="2" borderId="32" xfId="5" applyNumberFormat="1" applyFont="1" applyFill="1" applyBorder="1" applyAlignment="1">
      <alignment horizontal="left" vertical="center"/>
    </xf>
    <xf numFmtId="49" fontId="23" fillId="2" borderId="33" xfId="5" applyNumberFormat="1" applyFont="1" applyFill="1" applyBorder="1" applyAlignment="1">
      <alignment horizontal="left" vertical="center"/>
    </xf>
    <xf numFmtId="49" fontId="23" fillId="2" borderId="34" xfId="5" applyNumberFormat="1" applyFont="1" applyFill="1" applyBorder="1" applyAlignment="1">
      <alignment horizontal="left" vertical="center"/>
    </xf>
    <xf numFmtId="0" fontId="13" fillId="3" borderId="45" xfId="9" applyFont="1" applyFill="1" applyBorder="1" applyAlignment="1" applyProtection="1">
      <alignment vertical="top" wrapText="1"/>
    </xf>
    <xf numFmtId="0" fontId="13" fillId="3" borderId="44" xfId="9" applyFont="1" applyFill="1" applyBorder="1" applyAlignment="1" applyProtection="1">
      <alignment vertical="top" wrapText="1"/>
    </xf>
    <xf numFmtId="0" fontId="13" fillId="3" borderId="108" xfId="9" applyFont="1" applyFill="1" applyBorder="1" applyAlignment="1" applyProtection="1">
      <alignment vertical="top" wrapText="1"/>
    </xf>
    <xf numFmtId="0" fontId="13" fillId="0" borderId="6" xfId="4" applyFont="1" applyBorder="1" applyAlignment="1">
      <alignment horizontal="center"/>
    </xf>
    <xf numFmtId="0" fontId="25" fillId="0" borderId="7" xfId="4" applyFont="1" applyBorder="1" applyAlignment="1">
      <alignment horizontal="center"/>
    </xf>
    <xf numFmtId="0" fontId="25" fillId="0" borderId="12" xfId="4" applyFont="1" applyBorder="1" applyAlignment="1">
      <alignment horizontal="center"/>
    </xf>
    <xf numFmtId="0" fontId="20" fillId="3" borderId="14" xfId="26" applyFont="1" applyFill="1" applyBorder="1" applyAlignment="1">
      <alignment horizontal="left" vertical="center" wrapText="1"/>
    </xf>
    <xf numFmtId="0" fontId="20" fillId="3" borderId="12" xfId="26" applyFont="1" applyFill="1" applyBorder="1" applyAlignment="1">
      <alignment horizontal="left" vertical="center" wrapText="1"/>
    </xf>
    <xf numFmtId="0" fontId="13" fillId="0" borderId="14" xfId="4" applyFont="1" applyBorder="1" applyAlignment="1">
      <alignment horizontal="center" wrapText="1"/>
    </xf>
    <xf numFmtId="0" fontId="25" fillId="0" borderId="8" xfId="4" applyFont="1" applyBorder="1" applyAlignment="1">
      <alignment horizontal="center"/>
    </xf>
    <xf numFmtId="0" fontId="13" fillId="0" borderId="6" xfId="4" applyFont="1" applyBorder="1" applyAlignment="1">
      <alignment horizontal="center" wrapText="1"/>
    </xf>
    <xf numFmtId="0" fontId="13" fillId="0" borderId="7" xfId="4" applyFont="1" applyBorder="1" applyAlignment="1">
      <alignment horizontal="center"/>
    </xf>
    <xf numFmtId="0" fontId="13" fillId="0" borderId="8" xfId="4" applyFont="1" applyBorder="1" applyAlignment="1">
      <alignment horizontal="center"/>
    </xf>
    <xf numFmtId="0" fontId="13" fillId="3" borderId="28" xfId="5" applyFont="1" applyFill="1" applyBorder="1" applyAlignment="1">
      <alignment horizontal="left" vertical="center"/>
    </xf>
    <xf numFmtId="0" fontId="13" fillId="3" borderId="18" xfId="5" applyFont="1" applyFill="1" applyBorder="1" applyAlignment="1">
      <alignment horizontal="left" vertical="center"/>
    </xf>
    <xf numFmtId="0" fontId="13" fillId="3" borderId="40" xfId="5" applyFont="1" applyFill="1" applyBorder="1" applyAlignment="1">
      <alignment horizontal="left" vertical="center"/>
    </xf>
    <xf numFmtId="0" fontId="13" fillId="3" borderId="29" xfId="0" applyFont="1" applyFill="1" applyBorder="1" applyAlignment="1">
      <alignment horizontal="center"/>
    </xf>
    <xf numFmtId="0" fontId="13" fillId="3" borderId="0" xfId="5" applyFont="1" applyFill="1" applyAlignment="1">
      <alignment horizontal="center" vertical="center" wrapText="1"/>
    </xf>
    <xf numFmtId="0" fontId="58" fillId="3" borderId="15" xfId="0" applyFont="1" applyFill="1" applyBorder="1" applyAlignment="1">
      <alignment horizontal="center"/>
    </xf>
    <xf numFmtId="0" fontId="58" fillId="3" borderId="0" xfId="0" applyFont="1" applyFill="1" applyAlignment="1">
      <alignment horizontal="center"/>
    </xf>
    <xf numFmtId="0" fontId="3" fillId="0" borderId="6" xfId="9" applyFont="1" applyFill="1" applyBorder="1" applyAlignment="1" applyProtection="1">
      <alignment horizontal="left" vertical="center" wrapText="1"/>
    </xf>
    <xf numFmtId="0" fontId="3" fillId="0" borderId="7" xfId="9" applyFont="1" applyFill="1" applyBorder="1" applyAlignment="1" applyProtection="1">
      <alignment horizontal="left" vertical="center" wrapText="1"/>
    </xf>
    <xf numFmtId="0" fontId="3" fillId="0" borderId="8" xfId="9" applyFont="1" applyFill="1" applyBorder="1" applyAlignment="1" applyProtection="1">
      <alignment horizontal="left" vertical="center" wrapText="1"/>
    </xf>
    <xf numFmtId="0" fontId="55" fillId="2" borderId="5" xfId="4" applyFont="1" applyFill="1" applyBorder="1" applyAlignment="1">
      <alignment horizontal="center" vertical="center"/>
    </xf>
    <xf numFmtId="0" fontId="55" fillId="2" borderId="9" xfId="4" applyFont="1" applyFill="1" applyBorder="1" applyAlignment="1">
      <alignment horizontal="center" vertical="center"/>
    </xf>
    <xf numFmtId="0" fontId="55" fillId="2" borderId="11" xfId="4" applyFont="1" applyFill="1" applyBorder="1" applyAlignment="1">
      <alignment horizontal="center" vertical="center"/>
    </xf>
    <xf numFmtId="0" fontId="3" fillId="0" borderId="14" xfId="9" applyFont="1" applyFill="1" applyBorder="1" applyAlignment="1" applyProtection="1">
      <alignment horizontal="center" vertical="center" wrapText="1"/>
    </xf>
    <xf numFmtId="0" fontId="3" fillId="0" borderId="7" xfId="9" applyFont="1" applyFill="1" applyBorder="1" applyAlignment="1" applyProtection="1">
      <alignment horizontal="center" vertical="center" wrapText="1"/>
    </xf>
    <xf numFmtId="0" fontId="3" fillId="0" borderId="12" xfId="9" applyFont="1" applyFill="1" applyBorder="1" applyAlignment="1" applyProtection="1">
      <alignment horizontal="center" vertical="center" wrapText="1"/>
    </xf>
    <xf numFmtId="0" fontId="55" fillId="2" borderId="5" xfId="4" applyFont="1" applyFill="1" applyBorder="1" applyAlignment="1">
      <alignment horizontal="center" vertical="center" wrapText="1"/>
    </xf>
    <xf numFmtId="0" fontId="55" fillId="2" borderId="9" xfId="4" applyFont="1" applyFill="1" applyBorder="1" applyAlignment="1">
      <alignment horizontal="center" vertical="center" wrapText="1"/>
    </xf>
    <xf numFmtId="0" fontId="55" fillId="2" borderId="11" xfId="4" applyFont="1" applyFill="1" applyBorder="1" applyAlignment="1">
      <alignment horizontal="center" vertical="center" wrapText="1"/>
    </xf>
    <xf numFmtId="0" fontId="3" fillId="0" borderId="14" xfId="5" applyFont="1" applyBorder="1" applyAlignment="1">
      <alignment horizontal="center" vertical="center" wrapText="1"/>
    </xf>
    <xf numFmtId="0" fontId="3" fillId="0" borderId="12" xfId="5" applyFont="1" applyBorder="1" applyAlignment="1">
      <alignment horizontal="center" vertical="center" wrapText="1"/>
    </xf>
    <xf numFmtId="0" fontId="58" fillId="3" borderId="23" xfId="9" applyFont="1" applyFill="1" applyBorder="1" applyAlignment="1" applyProtection="1">
      <alignment horizontal="center" vertical="top" wrapText="1"/>
    </xf>
    <xf numFmtId="0" fontId="3" fillId="3" borderId="6" xfId="9" applyFont="1" applyFill="1" applyBorder="1" applyAlignment="1" applyProtection="1">
      <alignment horizontal="left" vertical="center" wrapText="1"/>
    </xf>
    <xf numFmtId="0" fontId="3" fillId="3" borderId="7" xfId="9" applyFont="1" applyFill="1" applyBorder="1" applyAlignment="1" applyProtection="1">
      <alignment horizontal="left" vertical="center" wrapText="1"/>
    </xf>
    <xf numFmtId="0" fontId="3" fillId="3" borderId="8" xfId="9" applyFont="1" applyFill="1" applyBorder="1" applyAlignment="1" applyProtection="1">
      <alignment horizontal="left" vertical="center" wrapText="1"/>
    </xf>
    <xf numFmtId="0" fontId="59" fillId="3" borderId="26" xfId="9" applyFont="1" applyFill="1" applyBorder="1" applyAlignment="1" applyProtection="1">
      <alignment horizontal="left" vertical="center" wrapText="1"/>
    </xf>
    <xf numFmtId="0" fontId="58" fillId="0" borderId="28" xfId="5" applyFont="1" applyBorder="1" applyAlignment="1">
      <alignment horizontal="left" vertical="center" wrapText="1"/>
    </xf>
    <xf numFmtId="0" fontId="58" fillId="0" borderId="18" xfId="5" applyFont="1" applyBorder="1" applyAlignment="1">
      <alignment horizontal="left" vertical="center" wrapText="1"/>
    </xf>
    <xf numFmtId="0" fontId="58" fillId="0" borderId="19" xfId="5" applyFont="1" applyBorder="1" applyAlignment="1">
      <alignment horizontal="left" vertical="center" wrapText="1"/>
    </xf>
    <xf numFmtId="0" fontId="58" fillId="0" borderId="32" xfId="0" applyFont="1" applyBorder="1" applyAlignment="1">
      <alignment horizontal="left" vertical="center"/>
    </xf>
    <xf numFmtId="0" fontId="58" fillId="0" borderId="33" xfId="0" applyFont="1" applyBorder="1" applyAlignment="1">
      <alignment horizontal="left" vertical="center"/>
    </xf>
    <xf numFmtId="0" fontId="58" fillId="0" borderId="34" xfId="0" applyFont="1" applyBorder="1" applyAlignment="1">
      <alignment horizontal="left" vertical="center"/>
    </xf>
    <xf numFmtId="0" fontId="3" fillId="0" borderId="32" xfId="5" applyFont="1" applyBorder="1" applyAlignment="1">
      <alignment horizontal="center" vertical="center" wrapText="1"/>
    </xf>
    <xf numFmtId="0" fontId="3" fillId="0" borderId="33" xfId="5" applyFont="1" applyBorder="1" applyAlignment="1">
      <alignment horizontal="center" vertical="center"/>
    </xf>
    <xf numFmtId="0" fontId="3" fillId="0" borderId="34" xfId="5" applyFont="1" applyBorder="1" applyAlignment="1">
      <alignment horizontal="center" vertical="center"/>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32" fillId="0" borderId="15" xfId="0" applyFont="1" applyBorder="1" applyAlignment="1">
      <alignment horizontal="center" vertical="center" wrapText="1"/>
    </xf>
    <xf numFmtId="0" fontId="3" fillId="0" borderId="15" xfId="0" applyFont="1" applyBorder="1" applyAlignment="1">
      <alignment horizontal="center"/>
    </xf>
    <xf numFmtId="0" fontId="3" fillId="0" borderId="0" xfId="0" applyFont="1" applyAlignment="1">
      <alignment horizontal="center"/>
    </xf>
    <xf numFmtId="0" fontId="32" fillId="0" borderId="13" xfId="9" applyFont="1" applyFill="1" applyBorder="1" applyAlignment="1" applyProtection="1">
      <alignment horizontal="left" vertical="center" wrapText="1"/>
    </xf>
    <xf numFmtId="0" fontId="3" fillId="0" borderId="13" xfId="9" applyFont="1" applyFill="1" applyBorder="1" applyAlignment="1" applyProtection="1">
      <alignment horizontal="left" vertical="center" wrapText="1"/>
    </xf>
    <xf numFmtId="0" fontId="3" fillId="0" borderId="31" xfId="9" applyFont="1" applyFill="1" applyBorder="1" applyAlignment="1" applyProtection="1">
      <alignment horizontal="left" vertical="center" wrapText="1"/>
    </xf>
    <xf numFmtId="0" fontId="3" fillId="0" borderId="13" xfId="9" applyFont="1" applyFill="1" applyBorder="1" applyAlignment="1" applyProtection="1">
      <alignment horizontal="center" vertical="center" wrapText="1"/>
    </xf>
    <xf numFmtId="0" fontId="3" fillId="0" borderId="13" xfId="5" applyFont="1" applyBorder="1" applyAlignment="1">
      <alignment horizontal="center" vertical="center" wrapText="1"/>
    </xf>
    <xf numFmtId="0" fontId="3" fillId="0" borderId="23" xfId="9" applyFont="1" applyFill="1" applyBorder="1" applyAlignment="1" applyProtection="1">
      <alignment horizontal="center" vertical="top" wrapText="1"/>
    </xf>
    <xf numFmtId="0" fontId="3" fillId="0" borderId="6" xfId="9" applyFont="1" applyFill="1" applyBorder="1" applyAlignment="1" applyProtection="1">
      <alignment horizontal="center" vertical="center" wrapText="1"/>
    </xf>
    <xf numFmtId="0" fontId="3" fillId="0" borderId="8" xfId="9" applyFont="1" applyFill="1" applyBorder="1" applyAlignment="1" applyProtection="1">
      <alignment horizontal="center" vertical="center" wrapText="1"/>
    </xf>
    <xf numFmtId="0" fontId="57" fillId="0" borderId="6" xfId="18" applyFont="1" applyBorder="1" applyAlignment="1">
      <alignment horizontal="center"/>
    </xf>
    <xf numFmtId="0" fontId="57" fillId="0" borderId="7" xfId="18" applyFont="1" applyBorder="1" applyAlignment="1">
      <alignment horizontal="center"/>
    </xf>
    <xf numFmtId="0" fontId="57" fillId="0" borderId="8" xfId="18" applyFont="1" applyBorder="1" applyAlignment="1">
      <alignment horizontal="center"/>
    </xf>
    <xf numFmtId="0" fontId="58" fillId="0" borderId="7" xfId="5" applyFont="1" applyBorder="1" applyAlignment="1">
      <alignment horizontal="center" vertical="center" wrapText="1"/>
    </xf>
    <xf numFmtId="0" fontId="58" fillId="0" borderId="8" xfId="5" applyFont="1" applyBorder="1" applyAlignment="1">
      <alignment horizontal="center" vertical="center" wrapText="1"/>
    </xf>
    <xf numFmtId="0" fontId="3" fillId="0" borderId="7" xfId="5" applyFont="1" applyBorder="1" applyAlignment="1">
      <alignment horizontal="center" vertical="center" wrapText="1"/>
    </xf>
    <xf numFmtId="0" fontId="58" fillId="0" borderId="30" xfId="9" applyFont="1" applyFill="1" applyBorder="1" applyAlignment="1" applyProtection="1">
      <alignment horizontal="center" vertical="center" wrapText="1"/>
    </xf>
    <xf numFmtId="0" fontId="58" fillId="0" borderId="13" xfId="9" applyFont="1" applyFill="1" applyBorder="1" applyAlignment="1" applyProtection="1">
      <alignment horizontal="center" vertical="center" wrapText="1"/>
    </xf>
    <xf numFmtId="0" fontId="58" fillId="0" borderId="31" xfId="9" applyFont="1" applyFill="1" applyBorder="1" applyAlignment="1" applyProtection="1">
      <alignment horizontal="center" vertical="center" wrapText="1"/>
    </xf>
    <xf numFmtId="0" fontId="58" fillId="0" borderId="30" xfId="5" applyFont="1" applyBorder="1" applyAlignment="1">
      <alignment horizontal="center" vertical="center" wrapText="1"/>
    </xf>
    <xf numFmtId="0" fontId="58" fillId="0" borderId="13" xfId="5" applyFont="1" applyBorder="1" applyAlignment="1">
      <alignment horizontal="center" vertical="center" wrapText="1"/>
    </xf>
    <xf numFmtId="0" fontId="58" fillId="0" borderId="31" xfId="5" applyFont="1" applyBorder="1" applyAlignment="1">
      <alignment horizontal="center" vertical="center" wrapText="1"/>
    </xf>
    <xf numFmtId="0" fontId="3" fillId="0" borderId="17" xfId="9" applyFont="1" applyFill="1" applyBorder="1" applyAlignment="1" applyProtection="1">
      <alignment horizontal="left" vertical="center" wrapText="1"/>
    </xf>
    <xf numFmtId="0" fontId="3" fillId="0" borderId="0" xfId="9" applyFont="1" applyFill="1" applyBorder="1" applyAlignment="1" applyProtection="1">
      <alignment horizontal="left" vertical="center" wrapText="1"/>
    </xf>
    <xf numFmtId="0" fontId="3" fillId="0" borderId="16" xfId="9" applyFont="1" applyFill="1" applyBorder="1" applyAlignment="1" applyProtection="1">
      <alignment horizontal="left" vertical="center" wrapText="1"/>
    </xf>
    <xf numFmtId="0" fontId="3" fillId="3" borderId="67" xfId="9" applyFont="1" applyFill="1" applyBorder="1" applyAlignment="1" applyProtection="1">
      <alignment horizontal="center" vertical="center" wrapText="1"/>
    </xf>
    <xf numFmtId="0" fontId="3" fillId="3" borderId="68" xfId="9" applyFont="1" applyFill="1" applyBorder="1" applyAlignment="1" applyProtection="1">
      <alignment horizontal="center" vertical="center" wrapText="1"/>
    </xf>
    <xf numFmtId="0" fontId="3" fillId="3" borderId="69" xfId="9" applyFont="1" applyFill="1" applyBorder="1" applyAlignment="1" applyProtection="1">
      <alignment horizontal="center" vertical="center" wrapText="1"/>
    </xf>
    <xf numFmtId="0" fontId="3" fillId="3" borderId="29" xfId="9" applyFont="1" applyFill="1" applyBorder="1" applyAlignment="1" applyProtection="1">
      <alignment horizontal="left" vertical="top" wrapText="1"/>
    </xf>
    <xf numFmtId="0" fontId="3" fillId="3" borderId="15" xfId="9" applyFont="1" applyFill="1" applyBorder="1" applyAlignment="1" applyProtection="1">
      <alignment horizontal="left" vertical="top" wrapText="1"/>
    </xf>
    <xf numFmtId="0" fontId="3" fillId="3" borderId="22" xfId="9" applyFont="1" applyFill="1" applyBorder="1" applyAlignment="1" applyProtection="1">
      <alignment horizontal="left" vertical="top" wrapText="1"/>
    </xf>
    <xf numFmtId="0" fontId="3" fillId="3" borderId="6" xfId="5" applyFont="1" applyFill="1" applyBorder="1" applyAlignment="1">
      <alignment horizontal="left" vertical="center" wrapText="1"/>
    </xf>
    <xf numFmtId="0" fontId="32" fillId="3" borderId="30" xfId="9" applyFont="1" applyFill="1" applyBorder="1" applyAlignment="1" applyProtection="1">
      <alignment horizontal="center" vertical="center" wrapText="1"/>
    </xf>
    <xf numFmtId="0" fontId="32" fillId="3" borderId="13" xfId="9" applyFont="1" applyFill="1" applyBorder="1" applyAlignment="1" applyProtection="1">
      <alignment horizontal="center" vertical="center" wrapText="1"/>
    </xf>
    <xf numFmtId="0" fontId="32" fillId="3" borderId="31" xfId="9" applyFont="1" applyFill="1" applyBorder="1" applyAlignment="1" applyProtection="1">
      <alignment horizontal="center" vertical="center" wrapText="1"/>
    </xf>
    <xf numFmtId="0" fontId="32" fillId="3" borderId="30" xfId="5" applyFont="1" applyFill="1" applyBorder="1" applyAlignment="1">
      <alignment horizontal="center" vertical="center" wrapText="1"/>
    </xf>
    <xf numFmtId="0" fontId="32" fillId="3" borderId="13" xfId="5" applyFont="1" applyFill="1" applyBorder="1" applyAlignment="1">
      <alignment horizontal="center" vertical="center" wrapText="1"/>
    </xf>
    <xf numFmtId="0" fontId="32" fillId="3" borderId="31" xfId="5" applyFont="1" applyFill="1" applyBorder="1" applyAlignment="1">
      <alignment horizontal="center" vertical="center" wrapText="1"/>
    </xf>
    <xf numFmtId="0" fontId="15" fillId="3" borderId="26" xfId="9" applyFont="1" applyFill="1" applyBorder="1" applyAlignment="1" applyProtection="1">
      <alignment horizontal="center" vertical="center" wrapText="1"/>
    </xf>
    <xf numFmtId="0" fontId="15" fillId="0" borderId="26" xfId="7" applyFont="1" applyBorder="1" applyAlignment="1">
      <alignment horizontal="center"/>
    </xf>
    <xf numFmtId="0" fontId="15" fillId="0" borderId="27" xfId="7" applyFont="1" applyBorder="1" applyAlignment="1">
      <alignment horizontal="center"/>
    </xf>
    <xf numFmtId="0" fontId="15" fillId="0" borderId="6" xfId="9" applyFont="1" applyFill="1" applyBorder="1" applyAlignment="1" applyProtection="1">
      <alignment horizontal="center" vertical="center" wrapText="1"/>
    </xf>
    <xf numFmtId="0" fontId="15" fillId="0" borderId="7" xfId="9" applyFont="1" applyFill="1" applyBorder="1" applyAlignment="1" applyProtection="1">
      <alignment horizontal="center" vertical="center" wrapText="1"/>
    </xf>
    <xf numFmtId="0" fontId="15" fillId="0" borderId="12" xfId="9" applyFont="1" applyFill="1" applyBorder="1" applyAlignment="1" applyProtection="1">
      <alignment horizontal="center" vertical="center" wrapText="1"/>
    </xf>
    <xf numFmtId="0" fontId="15" fillId="0" borderId="30" xfId="8" applyFont="1" applyBorder="1" applyAlignment="1">
      <alignment horizontal="center" vertical="center" wrapText="1"/>
    </xf>
    <xf numFmtId="0" fontId="15" fillId="0" borderId="31" xfId="8" applyFont="1" applyBorder="1" applyAlignment="1">
      <alignment horizontal="center" vertical="center" wrapText="1"/>
    </xf>
    <xf numFmtId="0" fontId="15" fillId="3" borderId="30" xfId="9" applyFont="1" applyFill="1" applyBorder="1" applyAlignment="1" applyProtection="1">
      <alignment horizontal="center" vertical="center" wrapText="1"/>
    </xf>
    <xf numFmtId="0" fontId="15" fillId="3" borderId="31" xfId="9" applyFont="1" applyFill="1" applyBorder="1" applyAlignment="1" applyProtection="1">
      <alignment horizontal="center" vertical="center" wrapText="1"/>
    </xf>
    <xf numFmtId="0" fontId="15" fillId="3" borderId="30" xfId="5" applyFont="1" applyFill="1" applyBorder="1" applyAlignment="1">
      <alignment horizontal="center" vertical="center" wrapText="1"/>
    </xf>
    <xf numFmtId="0" fontId="15" fillId="3" borderId="31" xfId="5" applyFont="1" applyFill="1" applyBorder="1" applyAlignment="1">
      <alignment horizontal="center" vertical="center" wrapText="1"/>
    </xf>
    <xf numFmtId="0" fontId="54" fillId="3" borderId="30" xfId="9" applyFont="1" applyFill="1" applyBorder="1" applyAlignment="1" applyProtection="1">
      <alignment horizontal="center" vertical="center" wrapText="1"/>
    </xf>
    <xf numFmtId="0" fontId="88" fillId="3" borderId="13" xfId="5" applyFont="1" applyFill="1" applyBorder="1" applyAlignment="1">
      <alignment horizontal="center" vertical="center" wrapText="1"/>
    </xf>
    <xf numFmtId="0" fontId="88" fillId="3" borderId="31" xfId="5" applyFont="1" applyFill="1" applyBorder="1" applyAlignment="1">
      <alignment horizontal="center" vertical="center" wrapText="1"/>
    </xf>
    <xf numFmtId="0" fontId="15" fillId="3" borderId="15" xfId="4" applyFont="1" applyFill="1" applyBorder="1" applyAlignment="1">
      <alignment horizontal="center"/>
    </xf>
    <xf numFmtId="0" fontId="38" fillId="0" borderId="1" xfId="5" applyFont="1" applyBorder="1" applyAlignment="1">
      <alignment horizontal="left" vertical="center" wrapText="1"/>
    </xf>
    <xf numFmtId="0" fontId="15" fillId="3" borderId="28" xfId="9" applyFont="1" applyFill="1" applyBorder="1" applyAlignment="1" applyProtection="1">
      <alignment horizontal="center" vertical="center" wrapText="1"/>
    </xf>
    <xf numFmtId="0" fontId="15" fillId="0" borderId="30" xfId="8" applyFont="1" applyBorder="1" applyAlignment="1">
      <alignment horizontal="left" vertical="center" wrapText="1"/>
    </xf>
    <xf numFmtId="0" fontId="15" fillId="0" borderId="13" xfId="8" applyFont="1" applyBorder="1" applyAlignment="1">
      <alignment horizontal="left" vertical="center" wrapText="1"/>
    </xf>
    <xf numFmtId="0" fontId="15" fillId="3" borderId="13" xfId="5" applyFont="1" applyFill="1" applyBorder="1" applyAlignment="1">
      <alignment horizontal="center" vertical="center"/>
    </xf>
    <xf numFmtId="0" fontId="15" fillId="0" borderId="13" xfId="9" applyFont="1" applyFill="1" applyBorder="1" applyAlignment="1" applyProtection="1">
      <alignment horizontal="left" vertical="center" wrapText="1"/>
    </xf>
    <xf numFmtId="0" fontId="15" fillId="0" borderId="31" xfId="8" applyFont="1" applyBorder="1" applyAlignment="1">
      <alignment horizontal="left" vertical="center" wrapText="1"/>
    </xf>
    <xf numFmtId="0" fontId="3" fillId="0" borderId="13" xfId="8" applyFont="1" applyBorder="1" applyAlignment="1">
      <alignment horizontal="left" vertical="center" wrapText="1"/>
    </xf>
    <xf numFmtId="0" fontId="3" fillId="0" borderId="31" xfId="8" applyFont="1" applyBorder="1" applyAlignment="1">
      <alignment horizontal="left" vertical="center" wrapText="1"/>
    </xf>
    <xf numFmtId="0" fontId="2" fillId="0" borderId="13" xfId="3" applyBorder="1" applyAlignment="1">
      <alignment horizontal="left" vertical="center" wrapText="1"/>
    </xf>
    <xf numFmtId="0" fontId="15" fillId="0" borderId="12" xfId="5" applyFont="1" applyBorder="1" applyAlignment="1">
      <alignment horizontal="center" vertical="center" wrapText="1"/>
    </xf>
    <xf numFmtId="0" fontId="15" fillId="0" borderId="23" xfId="9" applyFont="1" applyFill="1" applyBorder="1" applyAlignment="1" applyProtection="1">
      <alignment horizontal="center" vertical="top" wrapText="1"/>
    </xf>
    <xf numFmtId="0" fontId="15" fillId="0" borderId="29" xfId="8" applyFont="1" applyBorder="1" applyAlignment="1">
      <alignment horizontal="center" vertical="center" wrapText="1"/>
    </xf>
    <xf numFmtId="0" fontId="15" fillId="0" borderId="15" xfId="8" applyFont="1" applyBorder="1" applyAlignment="1">
      <alignment horizontal="center" vertical="center" wrapText="1"/>
    </xf>
    <xf numFmtId="0" fontId="15" fillId="0" borderId="22" xfId="8" applyFont="1" applyBorder="1" applyAlignment="1">
      <alignment horizontal="center" vertical="center" wrapText="1"/>
    </xf>
    <xf numFmtId="0" fontId="15" fillId="0" borderId="7" xfId="8" applyFont="1" applyBorder="1" applyAlignment="1">
      <alignment horizontal="center" vertical="center" wrapText="1"/>
    </xf>
    <xf numFmtId="0" fontId="15" fillId="0" borderId="8" xfId="8" applyFont="1" applyBorder="1" applyAlignment="1">
      <alignment horizontal="center" vertical="center" wrapText="1"/>
    </xf>
    <xf numFmtId="0" fontId="15" fillId="3" borderId="14" xfId="5" applyFont="1" applyFill="1" applyBorder="1" applyAlignment="1">
      <alignment horizontal="center" vertical="center"/>
    </xf>
    <xf numFmtId="0" fontId="15" fillId="3" borderId="7" xfId="5" applyFont="1" applyFill="1" applyBorder="1" applyAlignment="1">
      <alignment horizontal="center" vertical="center"/>
    </xf>
    <xf numFmtId="0" fontId="15" fillId="3" borderId="8" xfId="5" applyFont="1" applyFill="1" applyBorder="1" applyAlignment="1">
      <alignment horizontal="center" vertical="center"/>
    </xf>
    <xf numFmtId="0" fontId="3" fillId="0" borderId="42" xfId="3" applyFont="1" applyFill="1" applyBorder="1" applyAlignment="1" applyProtection="1">
      <alignment horizontal="left" vertical="center" wrapText="1"/>
    </xf>
    <xf numFmtId="0" fontId="3" fillId="0" borderId="70" xfId="3" applyFont="1" applyFill="1" applyBorder="1" applyAlignment="1" applyProtection="1">
      <alignment horizontal="left" vertical="center" wrapText="1"/>
    </xf>
    <xf numFmtId="0" fontId="3" fillId="3" borderId="6" xfId="9" applyFont="1" applyFill="1" applyBorder="1" applyAlignment="1" applyProtection="1">
      <alignment horizontal="justify" vertical="top" wrapText="1"/>
    </xf>
    <xf numFmtId="0" fontId="3" fillId="3" borderId="7" xfId="9" applyFont="1" applyFill="1" applyBorder="1" applyAlignment="1" applyProtection="1">
      <alignment horizontal="justify" vertical="top" wrapText="1"/>
    </xf>
    <xf numFmtId="0" fontId="3" fillId="3" borderId="8" xfId="9" applyFont="1" applyFill="1" applyBorder="1" applyAlignment="1" applyProtection="1">
      <alignment horizontal="justify" vertical="top" wrapText="1"/>
    </xf>
    <xf numFmtId="0" fontId="3" fillId="0" borderId="29" xfId="9" applyFont="1" applyFill="1" applyBorder="1" applyAlignment="1" applyProtection="1">
      <alignment horizontal="left" vertical="center" wrapText="1"/>
    </xf>
    <xf numFmtId="0" fontId="3" fillId="0" borderId="15" xfId="9" applyFont="1" applyFill="1" applyBorder="1" applyAlignment="1" applyProtection="1">
      <alignment horizontal="left" vertical="center" wrapText="1"/>
    </xf>
    <xf numFmtId="0" fontId="3" fillId="0" borderId="22" xfId="9" applyFont="1" applyFill="1" applyBorder="1" applyAlignment="1" applyProtection="1">
      <alignment horizontal="left" vertical="center" wrapText="1"/>
    </xf>
    <xf numFmtId="0" fontId="3" fillId="3" borderId="29" xfId="9" applyFont="1" applyFill="1" applyBorder="1" applyAlignment="1" applyProtection="1">
      <alignment horizontal="left" vertical="center" wrapText="1"/>
    </xf>
    <xf numFmtId="0" fontId="3" fillId="3" borderId="15" xfId="9" applyFont="1" applyFill="1" applyBorder="1" applyAlignment="1" applyProtection="1">
      <alignment horizontal="left" vertical="center" wrapText="1"/>
    </xf>
    <xf numFmtId="0" fontId="3" fillId="3" borderId="22" xfId="9" applyFont="1" applyFill="1" applyBorder="1" applyAlignment="1" applyProtection="1">
      <alignment horizontal="left" vertical="center" wrapText="1"/>
    </xf>
    <xf numFmtId="0" fontId="7" fillId="0" borderId="113" xfId="5" applyFont="1" applyBorder="1" applyAlignment="1">
      <alignment horizontal="left" vertical="center" wrapText="1"/>
    </xf>
    <xf numFmtId="0" fontId="7" fillId="0" borderId="114" xfId="5" applyFont="1" applyBorder="1" applyAlignment="1">
      <alignment horizontal="left" vertical="center" wrapText="1"/>
    </xf>
    <xf numFmtId="0" fontId="7" fillId="0" borderId="94" xfId="5" applyFont="1" applyBorder="1" applyAlignment="1">
      <alignment horizontal="left" vertical="center" wrapText="1"/>
    </xf>
    <xf numFmtId="0" fontId="3" fillId="3" borderId="6" xfId="5" applyFont="1" applyFill="1" applyBorder="1" applyAlignment="1">
      <alignment horizontal="center" vertical="center" wrapText="1"/>
    </xf>
    <xf numFmtId="0" fontId="3" fillId="3" borderId="8" xfId="5" applyFont="1" applyFill="1" applyBorder="1" applyAlignment="1">
      <alignment horizontal="center" vertical="center" wrapText="1"/>
    </xf>
    <xf numFmtId="0" fontId="58" fillId="3" borderId="30" xfId="9" applyFont="1" applyFill="1" applyBorder="1" applyAlignment="1" applyProtection="1">
      <alignment horizontal="left" vertical="center" wrapText="1"/>
    </xf>
    <xf numFmtId="0" fontId="58" fillId="3" borderId="13" xfId="9" applyFont="1" applyFill="1" applyBorder="1" applyAlignment="1" applyProtection="1">
      <alignment horizontal="left" vertical="center" wrapText="1"/>
    </xf>
    <xf numFmtId="0" fontId="58" fillId="3" borderId="31" xfId="9" applyFont="1" applyFill="1" applyBorder="1" applyAlignment="1" applyProtection="1">
      <alignment horizontal="left" vertical="center" wrapText="1"/>
    </xf>
    <xf numFmtId="0" fontId="58" fillId="3" borderId="30" xfId="5" applyFont="1" applyFill="1" applyBorder="1" applyAlignment="1">
      <alignment horizontal="left" vertical="center" wrapText="1"/>
    </xf>
    <xf numFmtId="0" fontId="58" fillId="3" borderId="13" xfId="5" applyFont="1" applyFill="1" applyBorder="1" applyAlignment="1">
      <alignment horizontal="left" vertical="center" wrapText="1"/>
    </xf>
    <xf numFmtId="0" fontId="58" fillId="3" borderId="31" xfId="5" applyFont="1" applyFill="1" applyBorder="1" applyAlignment="1">
      <alignment horizontal="left" vertical="center" wrapText="1"/>
    </xf>
    <xf numFmtId="0" fontId="58" fillId="3" borderId="6" xfId="9" applyFont="1" applyFill="1" applyBorder="1" applyAlignment="1" applyProtection="1">
      <alignment horizontal="center" vertical="center" wrapText="1"/>
    </xf>
    <xf numFmtId="0" fontId="58" fillId="3" borderId="7" xfId="9" applyFont="1" applyFill="1" applyBorder="1" applyAlignment="1" applyProtection="1">
      <alignment horizontal="center" vertical="center" wrapText="1"/>
    </xf>
    <xf numFmtId="0" fontId="58" fillId="3" borderId="8" xfId="9" applyFont="1" applyFill="1" applyBorder="1" applyAlignment="1" applyProtection="1">
      <alignment horizontal="center" vertical="center" wrapText="1"/>
    </xf>
    <xf numFmtId="0" fontId="3" fillId="0" borderId="30" xfId="8" applyFont="1" applyBorder="1" applyAlignment="1">
      <alignment horizontal="left" vertical="center" wrapText="1"/>
    </xf>
    <xf numFmtId="0" fontId="16" fillId="3" borderId="7" xfId="9" applyFill="1" applyBorder="1" applyAlignment="1" applyProtection="1">
      <alignment horizontal="left" vertical="center" wrapText="1"/>
    </xf>
    <xf numFmtId="0" fontId="3" fillId="3" borderId="31" xfId="9" applyFont="1" applyFill="1" applyBorder="1" applyAlignment="1" applyProtection="1">
      <alignment horizontal="center" vertical="center" wrapText="1"/>
    </xf>
    <xf numFmtId="0" fontId="3" fillId="3" borderId="14" xfId="5" applyFont="1" applyFill="1" applyBorder="1" applyAlignment="1">
      <alignment horizontal="center" vertical="center"/>
    </xf>
    <xf numFmtId="0" fontId="3" fillId="3" borderId="7" xfId="5" applyFont="1" applyFill="1" applyBorder="1" applyAlignment="1">
      <alignment horizontal="center" vertical="center"/>
    </xf>
    <xf numFmtId="0" fontId="3" fillId="3" borderId="8" xfId="5" applyFont="1" applyFill="1" applyBorder="1" applyAlignment="1">
      <alignment horizontal="center" vertical="center"/>
    </xf>
    <xf numFmtId="0" fontId="58" fillId="3" borderId="28" xfId="0" applyFont="1" applyFill="1" applyBorder="1" applyAlignment="1">
      <alignment horizontal="center" wrapText="1"/>
    </xf>
    <xf numFmtId="0" fontId="58" fillId="3" borderId="18" xfId="0" applyFont="1" applyFill="1" applyBorder="1" applyAlignment="1">
      <alignment horizontal="center" wrapText="1"/>
    </xf>
    <xf numFmtId="10" fontId="3" fillId="0" borderId="30" xfId="5" applyNumberFormat="1" applyFont="1" applyBorder="1" applyAlignment="1">
      <alignment horizontal="left" vertical="center" wrapText="1"/>
    </xf>
    <xf numFmtId="46" fontId="3" fillId="0" borderId="13" xfId="5" applyNumberFormat="1" applyFont="1" applyBorder="1" applyAlignment="1">
      <alignment horizontal="left" vertical="center" wrapText="1"/>
    </xf>
    <xf numFmtId="46" fontId="3" fillId="0" borderId="31" xfId="5" applyNumberFormat="1" applyFont="1" applyBorder="1" applyAlignment="1">
      <alignment horizontal="left" vertical="center" wrapText="1"/>
    </xf>
    <xf numFmtId="0" fontId="3" fillId="3" borderId="14" xfId="9" applyFont="1" applyFill="1" applyBorder="1" applyAlignment="1" applyProtection="1">
      <alignment horizontal="center" vertical="center" wrapText="1"/>
    </xf>
    <xf numFmtId="0" fontId="3" fillId="3" borderId="12" xfId="9" applyFont="1" applyFill="1" applyBorder="1" applyAlignment="1" applyProtection="1">
      <alignment horizontal="center" vertical="center" wrapText="1"/>
    </xf>
    <xf numFmtId="0" fontId="58" fillId="0" borderId="23" xfId="9" applyFont="1" applyFill="1" applyBorder="1" applyAlignment="1" applyProtection="1">
      <alignment horizontal="center" vertical="top" wrapText="1"/>
    </xf>
    <xf numFmtId="0" fontId="3" fillId="0" borderId="41" xfId="5" applyFont="1" applyBorder="1" applyAlignment="1">
      <alignment horizontal="center" vertical="center" wrapText="1"/>
    </xf>
    <xf numFmtId="0" fontId="3" fillId="0" borderId="18" xfId="5" applyFont="1" applyBorder="1" applyAlignment="1">
      <alignment horizontal="center" vertical="center" wrapText="1"/>
    </xf>
    <xf numFmtId="0" fontId="3" fillId="0" borderId="40" xfId="5" applyFont="1" applyBorder="1" applyAlignment="1">
      <alignment horizontal="center" vertical="center" wrapText="1"/>
    </xf>
    <xf numFmtId="0" fontId="3" fillId="0" borderId="36" xfId="5" applyFont="1" applyBorder="1" applyAlignment="1">
      <alignment horizontal="center" vertical="center" wrapText="1"/>
    </xf>
    <xf numFmtId="0" fontId="3" fillId="0" borderId="15" xfId="5" applyFont="1" applyBorder="1" applyAlignment="1">
      <alignment horizontal="center" vertical="center" wrapText="1"/>
    </xf>
    <xf numFmtId="0" fontId="3" fillId="0" borderId="37" xfId="5" applyFont="1" applyBorder="1" applyAlignment="1">
      <alignment horizontal="center" vertical="center" wrapText="1"/>
    </xf>
    <xf numFmtId="0" fontId="55" fillId="2" borderId="17" xfId="4" applyFont="1" applyFill="1" applyBorder="1" applyAlignment="1">
      <alignment horizontal="center" vertical="center"/>
    </xf>
    <xf numFmtId="0" fontId="3" fillId="3" borderId="29" xfId="9" applyFont="1" applyFill="1" applyBorder="1" applyAlignment="1" applyProtection="1">
      <alignment horizontal="center" vertical="center" wrapText="1"/>
    </xf>
    <xf numFmtId="0" fontId="3" fillId="3" borderId="15" xfId="9" applyFont="1" applyFill="1" applyBorder="1" applyAlignment="1" applyProtection="1">
      <alignment horizontal="center" vertical="center" wrapText="1"/>
    </xf>
    <xf numFmtId="0" fontId="3" fillId="3" borderId="22" xfId="9" applyFont="1" applyFill="1" applyBorder="1" applyAlignment="1" applyProtection="1">
      <alignment horizontal="center" vertical="center" wrapText="1"/>
    </xf>
    <xf numFmtId="9" fontId="3" fillId="0" borderId="14" xfId="5" applyNumberFormat="1" applyFont="1" applyBorder="1" applyAlignment="1">
      <alignment horizontal="center" vertical="center" wrapText="1"/>
    </xf>
    <xf numFmtId="9" fontId="3" fillId="0" borderId="12" xfId="5" applyNumberFormat="1" applyFont="1" applyBorder="1" applyAlignment="1">
      <alignment horizontal="center" vertical="center" wrapText="1"/>
    </xf>
    <xf numFmtId="0" fontId="3" fillId="0" borderId="29" xfId="9" applyFont="1" applyFill="1" applyBorder="1" applyAlignment="1" applyProtection="1">
      <alignment horizontal="center" vertical="center" wrapText="1"/>
    </xf>
    <xf numFmtId="0" fontId="3" fillId="0" borderId="15" xfId="9" applyFont="1" applyFill="1" applyBorder="1" applyAlignment="1" applyProtection="1">
      <alignment horizontal="center" vertical="center" wrapText="1"/>
    </xf>
    <xf numFmtId="0" fontId="3" fillId="0" borderId="22" xfId="9" applyFont="1" applyFill="1" applyBorder="1" applyAlignment="1" applyProtection="1">
      <alignment horizontal="center" vertical="center" wrapText="1"/>
    </xf>
    <xf numFmtId="0" fontId="58" fillId="3" borderId="6" xfId="0" applyFont="1" applyFill="1" applyBorder="1" applyAlignment="1">
      <alignment horizontal="center" wrapText="1"/>
    </xf>
    <xf numFmtId="0" fontId="58" fillId="3" borderId="7" xfId="0" applyFont="1" applyFill="1" applyBorder="1" applyAlignment="1">
      <alignment horizontal="center" wrapText="1"/>
    </xf>
    <xf numFmtId="0" fontId="13" fillId="3" borderId="13" xfId="9" applyFont="1" applyFill="1" applyBorder="1" applyAlignment="1" applyProtection="1">
      <alignment horizontal="left" vertical="center" wrapText="1"/>
    </xf>
    <xf numFmtId="0" fontId="20" fillId="0" borderId="28" xfId="5" applyFont="1" applyBorder="1" applyAlignment="1">
      <alignment horizontal="left" vertical="center" wrapText="1"/>
    </xf>
    <xf numFmtId="0" fontId="20" fillId="0" borderId="17" xfId="5" applyFont="1" applyBorder="1" applyAlignment="1">
      <alignment horizontal="left" vertical="center" wrapText="1"/>
    </xf>
    <xf numFmtId="0" fontId="20" fillId="0" borderId="29" xfId="5" applyFont="1" applyBorder="1" applyAlignment="1">
      <alignment horizontal="left" vertical="center" wrapText="1"/>
    </xf>
    <xf numFmtId="0" fontId="6" fillId="3" borderId="13" xfId="0" applyFont="1" applyFill="1" applyBorder="1" applyAlignment="1">
      <alignment horizontal="center" wrapText="1"/>
    </xf>
    <xf numFmtId="0" fontId="6" fillId="3" borderId="13" xfId="0" applyFont="1" applyFill="1" applyBorder="1" applyAlignment="1">
      <alignment horizontal="center"/>
    </xf>
    <xf numFmtId="0" fontId="13" fillId="0" borderId="13" xfId="9" applyFont="1" applyFill="1" applyBorder="1" applyAlignment="1" applyProtection="1">
      <alignment horizontal="center" vertical="center" wrapText="1"/>
    </xf>
    <xf numFmtId="0" fontId="6" fillId="3" borderId="13" xfId="4" applyFont="1" applyFill="1" applyBorder="1" applyAlignment="1">
      <alignment horizontal="center"/>
    </xf>
    <xf numFmtId="3" fontId="13" fillId="3" borderId="13" xfId="5" applyNumberFormat="1" applyFont="1" applyFill="1" applyBorder="1" applyAlignment="1">
      <alignment horizontal="center" vertical="center" wrapText="1"/>
    </xf>
    <xf numFmtId="0" fontId="6" fillId="3" borderId="13" xfId="9" applyFont="1" applyFill="1" applyBorder="1" applyAlignment="1" applyProtection="1">
      <alignment horizontal="center" vertical="top" wrapText="1"/>
    </xf>
    <xf numFmtId="0" fontId="62" fillId="3" borderId="13" xfId="9" applyFont="1" applyFill="1" applyBorder="1" applyAlignment="1" applyProtection="1">
      <alignment horizontal="center" vertical="center" wrapText="1"/>
    </xf>
    <xf numFmtId="0" fontId="12" fillId="3" borderId="13" xfId="9" applyFont="1" applyFill="1" applyBorder="1" applyAlignment="1" applyProtection="1">
      <alignment horizontal="left" vertical="center" wrapText="1"/>
    </xf>
    <xf numFmtId="0" fontId="13" fillId="0" borderId="13" xfId="7" applyFont="1" applyBorder="1"/>
    <xf numFmtId="0" fontId="16" fillId="3" borderId="13" xfId="9" applyFill="1" applyBorder="1" applyAlignment="1" applyProtection="1">
      <alignment horizontal="center" vertical="center" wrapText="1"/>
    </xf>
    <xf numFmtId="49" fontId="23" fillId="2" borderId="2" xfId="5" applyNumberFormat="1" applyFont="1" applyFill="1" applyBorder="1" applyAlignment="1">
      <alignment horizontal="left" vertical="center"/>
    </xf>
    <xf numFmtId="49" fontId="23" fillId="2" borderId="3" xfId="5" applyNumberFormat="1" applyFont="1" applyFill="1" applyBorder="1" applyAlignment="1">
      <alignment horizontal="left" vertical="center"/>
    </xf>
    <xf numFmtId="49" fontId="23" fillId="2" borderId="4" xfId="5" applyNumberFormat="1" applyFont="1" applyFill="1" applyBorder="1" applyAlignment="1">
      <alignment horizontal="left" vertical="center"/>
    </xf>
    <xf numFmtId="0" fontId="13" fillId="3" borderId="6" xfId="5" applyFont="1" applyFill="1" applyBorder="1" applyAlignment="1">
      <alignment horizontal="center" vertical="center" wrapText="1"/>
    </xf>
    <xf numFmtId="0" fontId="13" fillId="3" borderId="7" xfId="5" applyFont="1" applyFill="1" applyBorder="1" applyAlignment="1">
      <alignment horizontal="center" vertical="center" wrapText="1"/>
    </xf>
    <xf numFmtId="0" fontId="13" fillId="3" borderId="8" xfId="5" applyFont="1" applyFill="1" applyBorder="1" applyAlignment="1">
      <alignment horizontal="center" vertical="center" wrapText="1"/>
    </xf>
    <xf numFmtId="0" fontId="13" fillId="3" borderId="15" xfId="0" applyFont="1" applyFill="1" applyBorder="1" applyAlignment="1">
      <alignment horizontal="center" wrapText="1"/>
    </xf>
    <xf numFmtId="0" fontId="6" fillId="3" borderId="15" xfId="0" applyFont="1" applyFill="1" applyBorder="1" applyAlignment="1">
      <alignment horizontal="center"/>
    </xf>
    <xf numFmtId="0" fontId="13" fillId="0" borderId="14" xfId="9" applyFont="1" applyFill="1" applyBorder="1" applyAlignment="1" applyProtection="1">
      <alignment horizontal="center" vertical="center" wrapText="1"/>
    </xf>
    <xf numFmtId="0" fontId="13" fillId="0" borderId="7" xfId="9" applyFont="1" applyFill="1" applyBorder="1" applyAlignment="1" applyProtection="1">
      <alignment horizontal="center" vertical="center" wrapText="1"/>
    </xf>
    <xf numFmtId="0" fontId="13" fillId="0" borderId="12" xfId="9" applyFont="1" applyFill="1" applyBorder="1" applyAlignment="1" applyProtection="1">
      <alignment horizontal="center" vertical="center" wrapText="1"/>
    </xf>
    <xf numFmtId="0" fontId="6" fillId="3" borderId="15" xfId="4" applyFont="1" applyFill="1" applyBorder="1" applyAlignment="1">
      <alignment horizontal="center"/>
    </xf>
    <xf numFmtId="3" fontId="13" fillId="3" borderId="14" xfId="5" applyNumberFormat="1" applyFont="1" applyFill="1" applyBorder="1" applyAlignment="1">
      <alignment horizontal="center" vertical="center" wrapText="1"/>
    </xf>
    <xf numFmtId="3" fontId="13" fillId="3" borderId="12" xfId="5" applyNumberFormat="1" applyFont="1" applyFill="1" applyBorder="1" applyAlignment="1">
      <alignment horizontal="center" vertical="center" wrapText="1"/>
    </xf>
    <xf numFmtId="0" fontId="13" fillId="3" borderId="42" xfId="5" applyFont="1" applyFill="1" applyBorder="1" applyAlignment="1">
      <alignment horizontal="center" vertical="center" wrapText="1"/>
    </xf>
    <xf numFmtId="0" fontId="13" fillId="3" borderId="20" xfId="5" applyFont="1" applyFill="1" applyBorder="1" applyAlignment="1">
      <alignment horizontal="center" vertical="center" wrapText="1"/>
    </xf>
    <xf numFmtId="0" fontId="13" fillId="0" borderId="26" xfId="7" applyFont="1" applyBorder="1"/>
    <xf numFmtId="0" fontId="13" fillId="0" borderId="27" xfId="7" applyFont="1" applyBorder="1"/>
    <xf numFmtId="0" fontId="16" fillId="3" borderId="7" xfId="9" applyFill="1" applyBorder="1" applyAlignment="1" applyProtection="1">
      <alignment horizontal="center" vertical="center" wrapText="1"/>
    </xf>
    <xf numFmtId="0" fontId="13" fillId="3" borderId="7" xfId="5" applyFont="1" applyFill="1" applyBorder="1" applyAlignment="1">
      <alignment vertical="center" wrapText="1"/>
    </xf>
    <xf numFmtId="0" fontId="13" fillId="3" borderId="8" xfId="5" applyFont="1" applyFill="1" applyBorder="1" applyAlignment="1">
      <alignment vertical="center" wrapText="1"/>
    </xf>
    <xf numFmtId="0" fontId="13" fillId="0" borderId="14" xfId="5" applyFont="1" applyBorder="1" applyAlignment="1">
      <alignment horizontal="center" vertical="center" wrapText="1"/>
    </xf>
    <xf numFmtId="0" fontId="13" fillId="3" borderId="0" xfId="0" applyFont="1" applyFill="1" applyAlignment="1">
      <alignment horizontal="center"/>
    </xf>
    <xf numFmtId="0" fontId="13" fillId="0" borderId="14" xfId="9" applyFont="1" applyBorder="1" applyAlignment="1" applyProtection="1">
      <alignment horizontal="center" vertical="center" wrapText="1"/>
    </xf>
    <xf numFmtId="0" fontId="13" fillId="0" borderId="7" xfId="9" applyFont="1" applyBorder="1" applyAlignment="1" applyProtection="1">
      <alignment horizontal="center" vertical="center" wrapText="1"/>
    </xf>
    <xf numFmtId="0" fontId="13" fillId="0" borderId="12" xfId="9" applyFont="1" applyBorder="1" applyAlignment="1" applyProtection="1">
      <alignment horizontal="center" vertical="center" wrapText="1"/>
    </xf>
    <xf numFmtId="0" fontId="13" fillId="3" borderId="28" xfId="9" applyFont="1" applyFill="1" applyBorder="1" applyAlignment="1" applyProtection="1">
      <alignment horizontal="center" vertical="center" wrapText="1"/>
    </xf>
    <xf numFmtId="0" fontId="13" fillId="0" borderId="6" xfId="9" applyFont="1" applyBorder="1" applyAlignment="1" applyProtection="1">
      <alignment horizontal="left" vertical="center" wrapText="1"/>
    </xf>
    <xf numFmtId="0" fontId="13" fillId="0" borderId="7" xfId="9" applyFont="1" applyBorder="1" applyAlignment="1" applyProtection="1">
      <alignment horizontal="left" vertical="center" wrapText="1"/>
    </xf>
    <xf numFmtId="0" fontId="13" fillId="0" borderId="8" xfId="9" applyFont="1" applyBorder="1" applyAlignment="1" applyProtection="1">
      <alignment horizontal="left" vertical="center" wrapText="1"/>
    </xf>
    <xf numFmtId="0" fontId="20" fillId="0" borderId="13" xfId="5" applyFont="1" applyBorder="1" applyAlignment="1">
      <alignment horizontal="center" vertical="center" wrapText="1"/>
    </xf>
    <xf numFmtId="0" fontId="3" fillId="3" borderId="14" xfId="9" applyFont="1" applyFill="1" applyBorder="1" applyAlignment="1" applyProtection="1">
      <alignment horizontal="left" vertical="center" wrapText="1"/>
    </xf>
    <xf numFmtId="0" fontId="3" fillId="3" borderId="12" xfId="9" applyFont="1" applyFill="1" applyBorder="1" applyAlignment="1" applyProtection="1">
      <alignment horizontal="left" vertical="center" wrapText="1"/>
    </xf>
    <xf numFmtId="0" fontId="13" fillId="0" borderId="6" xfId="9" applyFont="1" applyFill="1" applyBorder="1" applyAlignment="1" applyProtection="1">
      <alignment horizontal="center" vertical="center" wrapText="1"/>
    </xf>
    <xf numFmtId="0" fontId="13" fillId="0" borderId="8" xfId="9" applyFont="1" applyFill="1" applyBorder="1" applyAlignment="1" applyProtection="1">
      <alignment horizontal="center" vertical="center" wrapText="1"/>
    </xf>
    <xf numFmtId="0" fontId="13" fillId="0" borderId="23" xfId="9" applyFont="1" applyBorder="1" applyAlignment="1" applyProtection="1">
      <alignment horizontal="center" vertical="top" wrapText="1"/>
    </xf>
    <xf numFmtId="0" fontId="13" fillId="0" borderId="42" xfId="5" applyFont="1" applyBorder="1" applyAlignment="1">
      <alignment horizontal="center" vertical="center" wrapText="1"/>
    </xf>
    <xf numFmtId="0" fontId="13" fillId="0" borderId="20" xfId="5" applyFont="1" applyBorder="1" applyAlignment="1">
      <alignment horizontal="center" vertical="center" wrapText="1"/>
    </xf>
    <xf numFmtId="0" fontId="13" fillId="0" borderId="13" xfId="9" applyFont="1" applyBorder="1" applyAlignment="1" applyProtection="1">
      <alignment horizontal="center" vertical="center" wrapText="1"/>
    </xf>
    <xf numFmtId="0" fontId="64" fillId="0" borderId="6" xfId="9" applyFont="1" applyFill="1" applyBorder="1" applyAlignment="1" applyProtection="1">
      <alignment horizontal="left" vertical="center" wrapText="1"/>
    </xf>
    <xf numFmtId="0" fontId="64" fillId="0" borderId="7" xfId="9" applyFont="1" applyFill="1" applyBorder="1" applyAlignment="1" applyProtection="1">
      <alignment horizontal="left" vertical="center" wrapText="1"/>
    </xf>
    <xf numFmtId="0" fontId="64" fillId="0" borderId="8" xfId="9" applyFont="1" applyFill="1" applyBorder="1" applyAlignment="1" applyProtection="1">
      <alignment horizontal="left" vertical="center" wrapText="1"/>
    </xf>
    <xf numFmtId="0" fontId="57" fillId="0" borderId="13" xfId="18" applyFont="1" applyBorder="1" applyAlignment="1">
      <alignment horizontal="center"/>
    </xf>
    <xf numFmtId="10" fontId="64" fillId="0" borderId="14" xfId="5" applyNumberFormat="1" applyFont="1" applyBorder="1" applyAlignment="1">
      <alignment horizontal="center" vertical="center" wrapText="1"/>
    </xf>
    <xf numFmtId="10" fontId="64" fillId="0" borderId="12" xfId="5" applyNumberFormat="1" applyFont="1" applyBorder="1" applyAlignment="1">
      <alignment horizontal="center" vertical="center" wrapText="1"/>
    </xf>
    <xf numFmtId="9" fontId="64" fillId="0" borderId="13" xfId="5" applyNumberFormat="1" applyFont="1" applyBorder="1" applyAlignment="1">
      <alignment horizontal="center" vertical="center" wrapText="1"/>
    </xf>
    <xf numFmtId="0" fontId="64" fillId="0" borderId="6" xfId="9" applyFont="1" applyFill="1" applyBorder="1" applyAlignment="1" applyProtection="1">
      <alignment horizontal="center" vertical="center" wrapText="1"/>
    </xf>
    <xf numFmtId="0" fontId="64" fillId="0" borderId="7" xfId="9" applyFont="1" applyFill="1" applyBorder="1" applyAlignment="1" applyProtection="1">
      <alignment horizontal="center" vertical="center" wrapText="1"/>
    </xf>
    <xf numFmtId="0" fontId="64" fillId="0" borderId="8" xfId="9" applyFont="1" applyFill="1" applyBorder="1" applyAlignment="1" applyProtection="1">
      <alignment horizontal="center" vertical="center" wrapText="1"/>
    </xf>
    <xf numFmtId="0" fontId="55" fillId="2" borderId="28" xfId="4" applyFont="1" applyFill="1" applyBorder="1" applyAlignment="1">
      <alignment horizontal="center" vertical="center"/>
    </xf>
    <xf numFmtId="0" fontId="64" fillId="0" borderId="14" xfId="9" applyFont="1" applyFill="1" applyBorder="1" applyAlignment="1" applyProtection="1">
      <alignment horizontal="center" vertical="center" wrapText="1"/>
    </xf>
    <xf numFmtId="0" fontId="64" fillId="0" borderId="12" xfId="9" applyFont="1" applyFill="1" applyBorder="1" applyAlignment="1" applyProtection="1">
      <alignment horizontal="center" vertical="center" wrapText="1"/>
    </xf>
    <xf numFmtId="0" fontId="55" fillId="2" borderId="28" xfId="4" applyFont="1" applyFill="1" applyBorder="1" applyAlignment="1">
      <alignment horizontal="center" vertical="center" wrapText="1"/>
    </xf>
    <xf numFmtId="0" fontId="55" fillId="2" borderId="17" xfId="4" applyFont="1" applyFill="1" applyBorder="1" applyAlignment="1">
      <alignment horizontal="center" vertical="center" wrapText="1"/>
    </xf>
    <xf numFmtId="0" fontId="58" fillId="0" borderId="6" xfId="0" applyFont="1" applyBorder="1" applyAlignment="1">
      <alignment horizontal="center" vertical="center" wrapText="1"/>
    </xf>
    <xf numFmtId="0" fontId="58" fillId="0" borderId="8" xfId="0" applyFont="1" applyBorder="1" applyAlignment="1">
      <alignment horizontal="center" vertical="center" wrapText="1"/>
    </xf>
    <xf numFmtId="0" fontId="3" fillId="0" borderId="6" xfId="5" applyFont="1" applyBorder="1" applyAlignment="1">
      <alignment horizontal="center" vertical="center" wrapText="1"/>
    </xf>
    <xf numFmtId="0" fontId="3" fillId="0" borderId="8" xfId="5" applyFont="1" applyBorder="1" applyAlignment="1">
      <alignment horizontal="center" vertical="center" wrapText="1"/>
    </xf>
    <xf numFmtId="0" fontId="58" fillId="3" borderId="15" xfId="0" applyFont="1" applyFill="1" applyBorder="1" applyAlignment="1">
      <alignment horizontal="center" wrapText="1"/>
    </xf>
    <xf numFmtId="0" fontId="3" fillId="0" borderId="28" xfId="9" applyFont="1" applyFill="1" applyBorder="1" applyAlignment="1" applyProtection="1">
      <alignment horizontal="center" vertical="center" wrapText="1"/>
    </xf>
    <xf numFmtId="0" fontId="3" fillId="0" borderId="18" xfId="9" applyFont="1" applyFill="1" applyBorder="1" applyAlignment="1" applyProtection="1">
      <alignment horizontal="center" vertical="center" wrapText="1"/>
    </xf>
    <xf numFmtId="0" fontId="3" fillId="0" borderId="19" xfId="9" applyFont="1" applyFill="1" applyBorder="1" applyAlignment="1" applyProtection="1">
      <alignment horizontal="center" vertical="center" wrapText="1"/>
    </xf>
    <xf numFmtId="0" fontId="3" fillId="0" borderId="28" xfId="9" applyFont="1" applyFill="1" applyBorder="1" applyAlignment="1" applyProtection="1">
      <alignment horizontal="left" vertical="center" wrapText="1"/>
    </xf>
    <xf numFmtId="0" fontId="3" fillId="0" borderId="18" xfId="9" applyFont="1" applyFill="1" applyBorder="1" applyAlignment="1" applyProtection="1">
      <alignment horizontal="left" vertical="center" wrapText="1"/>
    </xf>
    <xf numFmtId="0" fontId="3" fillId="0" borderId="19" xfId="9" applyFont="1" applyFill="1" applyBorder="1" applyAlignment="1" applyProtection="1">
      <alignment horizontal="left" vertical="center" wrapText="1"/>
    </xf>
    <xf numFmtId="0" fontId="15" fillId="0" borderId="8" xfId="9" applyFont="1" applyFill="1" applyBorder="1" applyAlignment="1" applyProtection="1">
      <alignment horizontal="center" vertical="center" wrapText="1"/>
    </xf>
    <xf numFmtId="0" fontId="3" fillId="0" borderId="26" xfId="9" applyFont="1" applyFill="1" applyBorder="1" applyAlignment="1" applyProtection="1">
      <alignment horizontal="left" vertical="center" wrapText="1"/>
    </xf>
    <xf numFmtId="0" fontId="105" fillId="0" borderId="7" xfId="3" applyFont="1" applyFill="1" applyBorder="1" applyAlignment="1" applyProtection="1">
      <alignment horizontal="center" vertical="center" wrapText="1"/>
    </xf>
    <xf numFmtId="0" fontId="64" fillId="3" borderId="13" xfId="9" applyFont="1" applyFill="1" applyBorder="1" applyAlignment="1" applyProtection="1">
      <alignment horizontal="center" vertical="center" wrapText="1"/>
    </xf>
    <xf numFmtId="0" fontId="3" fillId="0" borderId="6" xfId="18" applyFont="1" applyBorder="1" applyAlignment="1">
      <alignment horizontal="left"/>
    </xf>
    <xf numFmtId="0" fontId="3" fillId="0" borderId="7" xfId="18" applyFont="1" applyBorder="1" applyAlignment="1">
      <alignment horizontal="left"/>
    </xf>
    <xf numFmtId="1" fontId="3" fillId="0" borderId="14" xfId="5" applyNumberFormat="1" applyFont="1" applyBorder="1" applyAlignment="1">
      <alignment horizontal="center" vertical="center" wrapText="1"/>
    </xf>
    <xf numFmtId="1" fontId="3" fillId="0" borderId="12" xfId="5" applyNumberFormat="1" applyFont="1" applyBorder="1" applyAlignment="1">
      <alignment horizontal="center" vertical="center" wrapText="1"/>
    </xf>
    <xf numFmtId="0" fontId="55" fillId="2" borderId="29" xfId="4" applyFont="1" applyFill="1" applyBorder="1" applyAlignment="1">
      <alignment horizontal="center" vertical="center" wrapText="1"/>
    </xf>
    <xf numFmtId="0" fontId="3" fillId="0" borderId="28" xfId="5" applyFont="1" applyBorder="1" applyAlignment="1">
      <alignment horizontal="left" vertical="center" wrapText="1"/>
    </xf>
    <xf numFmtId="0" fontId="3" fillId="0" borderId="18" xfId="5" applyFont="1" applyBorder="1" applyAlignment="1">
      <alignment horizontal="left" vertical="center" wrapText="1"/>
    </xf>
    <xf numFmtId="0" fontId="3" fillId="0" borderId="19" xfId="5" applyFont="1" applyBorder="1" applyAlignment="1">
      <alignment horizontal="left" vertical="center" wrapText="1"/>
    </xf>
    <xf numFmtId="0" fontId="15" fillId="0" borderId="29" xfId="9" applyFont="1" applyFill="1" applyBorder="1" applyAlignment="1" applyProtection="1">
      <alignment horizontal="left" vertical="center" wrapText="1"/>
    </xf>
    <xf numFmtId="0" fontId="15" fillId="0" borderId="15" xfId="9" applyFont="1" applyFill="1" applyBorder="1" applyAlignment="1" applyProtection="1">
      <alignment horizontal="left" vertical="center" wrapText="1"/>
    </xf>
    <xf numFmtId="0" fontId="15" fillId="0" borderId="22" xfId="9" applyFont="1" applyFill="1" applyBorder="1" applyAlignment="1" applyProtection="1">
      <alignment horizontal="left" vertical="center" wrapText="1"/>
    </xf>
    <xf numFmtId="0" fontId="15" fillId="3" borderId="28" xfId="9" applyFont="1" applyFill="1" applyBorder="1" applyAlignment="1" applyProtection="1">
      <alignment horizontal="left" vertical="center" wrapText="1"/>
    </xf>
    <xf numFmtId="0" fontId="3" fillId="3" borderId="18" xfId="9" applyFont="1" applyFill="1" applyBorder="1" applyAlignment="1" applyProtection="1">
      <alignment horizontal="left" vertical="center" wrapText="1"/>
    </xf>
    <xf numFmtId="0" fontId="3" fillId="3" borderId="19" xfId="9" applyFont="1" applyFill="1" applyBorder="1" applyAlignment="1" applyProtection="1">
      <alignment horizontal="left" vertical="center" wrapText="1"/>
    </xf>
    <xf numFmtId="169" fontId="3" fillId="3" borderId="14" xfId="5" applyNumberFormat="1" applyFont="1" applyFill="1" applyBorder="1" applyAlignment="1">
      <alignment horizontal="center" vertical="center" wrapText="1"/>
    </xf>
    <xf numFmtId="169" fontId="3" fillId="3" borderId="8" xfId="5" applyNumberFormat="1" applyFont="1" applyFill="1" applyBorder="1" applyAlignment="1">
      <alignment horizontal="center" vertical="center" wrapText="1"/>
    </xf>
    <xf numFmtId="169" fontId="3" fillId="3" borderId="12" xfId="5" applyNumberFormat="1" applyFont="1" applyFill="1" applyBorder="1" applyAlignment="1">
      <alignment horizontal="center" vertical="center" wrapText="1"/>
    </xf>
    <xf numFmtId="10" fontId="106" fillId="18" borderId="14" xfId="0" applyNumberFormat="1" applyFont="1" applyFill="1" applyBorder="1" applyAlignment="1">
      <alignment horizontal="center" vertical="center" wrapText="1"/>
    </xf>
    <xf numFmtId="10" fontId="106" fillId="18" borderId="12" xfId="0" applyNumberFormat="1" applyFont="1" applyFill="1" applyBorder="1" applyAlignment="1">
      <alignment horizontal="center" vertical="center" wrapText="1"/>
    </xf>
    <xf numFmtId="0" fontId="3" fillId="0" borderId="6" xfId="18" applyFont="1" applyBorder="1" applyAlignment="1">
      <alignment horizontal="left" vertical="center" wrapText="1"/>
    </xf>
    <xf numFmtId="0" fontId="3" fillId="0" borderId="7" xfId="18" applyFont="1" applyBorder="1" applyAlignment="1">
      <alignment horizontal="left" vertical="center" wrapText="1"/>
    </xf>
    <xf numFmtId="0" fontId="3" fillId="0" borderId="8" xfId="18" applyFont="1" applyBorder="1" applyAlignment="1">
      <alignment horizontal="left" vertical="center" wrapText="1"/>
    </xf>
    <xf numFmtId="0" fontId="3" fillId="3" borderId="28" xfId="5" applyFont="1" applyFill="1" applyBorder="1" applyAlignment="1">
      <alignment horizontal="left" vertical="center"/>
    </xf>
    <xf numFmtId="0" fontId="3" fillId="3" borderId="18" xfId="5" applyFont="1" applyFill="1" applyBorder="1" applyAlignment="1">
      <alignment horizontal="left" vertical="center"/>
    </xf>
    <xf numFmtId="0" fontId="3" fillId="3" borderId="19" xfId="5" applyFont="1" applyFill="1" applyBorder="1" applyAlignment="1">
      <alignment horizontal="left" vertical="center"/>
    </xf>
    <xf numFmtId="0" fontId="3" fillId="3" borderId="14" xfId="5" applyFont="1" applyFill="1" applyBorder="1" applyAlignment="1">
      <alignment horizontal="left" vertical="center" wrapText="1"/>
    </xf>
    <xf numFmtId="0" fontId="3" fillId="3" borderId="12" xfId="5" applyFont="1" applyFill="1" applyBorder="1" applyAlignment="1">
      <alignment horizontal="left" vertical="center" wrapText="1"/>
    </xf>
    <xf numFmtId="0" fontId="7" fillId="0" borderId="5" xfId="5" applyFont="1" applyBorder="1" applyAlignment="1">
      <alignment horizontal="center" vertical="center" wrapText="1"/>
    </xf>
    <xf numFmtId="0" fontId="7" fillId="0" borderId="9" xfId="5" applyFont="1" applyBorder="1" applyAlignment="1">
      <alignment horizontal="center" vertical="center" wrapText="1"/>
    </xf>
    <xf numFmtId="0" fontId="3" fillId="10" borderId="10" xfId="18" applyFont="1" applyFill="1" applyBorder="1" applyAlignment="1">
      <alignment horizontal="left" vertical="center" wrapText="1"/>
    </xf>
    <xf numFmtId="0" fontId="58" fillId="3" borderId="13" xfId="0" applyFont="1" applyFill="1" applyBorder="1" applyAlignment="1">
      <alignment horizontal="center"/>
    </xf>
    <xf numFmtId="0" fontId="57" fillId="0" borderId="6" xfId="18" applyFont="1" applyBorder="1" applyAlignment="1">
      <alignment horizontal="left"/>
    </xf>
    <xf numFmtId="0" fontId="57" fillId="0" borderId="7" xfId="18" applyFont="1" applyBorder="1" applyAlignment="1">
      <alignment horizontal="left"/>
    </xf>
    <xf numFmtId="0" fontId="3" fillId="3" borderId="54" xfId="9" applyFont="1" applyFill="1" applyBorder="1" applyAlignment="1" applyProtection="1">
      <alignment horizontal="left" vertical="center" wrapText="1"/>
    </xf>
    <xf numFmtId="0" fontId="3" fillId="3" borderId="27" xfId="9" applyFont="1" applyFill="1" applyBorder="1" applyAlignment="1" applyProtection="1">
      <alignment horizontal="left" vertical="center" wrapText="1"/>
    </xf>
    <xf numFmtId="0" fontId="67" fillId="11" borderId="6" xfId="18" applyFont="1" applyFill="1" applyBorder="1" applyAlignment="1">
      <alignment horizontal="center" vertical="center" wrapText="1"/>
    </xf>
    <xf numFmtId="0" fontId="3" fillId="10" borderId="8" xfId="18" applyFont="1" applyFill="1" applyBorder="1" applyAlignment="1">
      <alignment horizontal="left" vertical="center" wrapText="1"/>
    </xf>
    <xf numFmtId="0" fontId="3" fillId="12" borderId="6" xfId="18" applyFont="1" applyFill="1" applyBorder="1" applyAlignment="1">
      <alignment horizontal="center" vertical="center"/>
    </xf>
    <xf numFmtId="0" fontId="3" fillId="12" borderId="7" xfId="18" applyFont="1" applyFill="1" applyBorder="1" applyAlignment="1">
      <alignment horizontal="center" vertical="center"/>
    </xf>
    <xf numFmtId="0" fontId="3" fillId="12" borderId="12" xfId="18" applyFont="1" applyFill="1" applyBorder="1" applyAlignment="1">
      <alignment horizontal="center" vertical="center"/>
    </xf>
    <xf numFmtId="0" fontId="3" fillId="10" borderId="14" xfId="18" applyFont="1" applyFill="1" applyBorder="1" applyAlignment="1">
      <alignment horizontal="center" vertical="center" wrapText="1"/>
    </xf>
    <xf numFmtId="0" fontId="3" fillId="10" borderId="7" xfId="18" applyFont="1" applyFill="1" applyBorder="1" applyAlignment="1">
      <alignment horizontal="center" vertical="center" wrapText="1"/>
    </xf>
    <xf numFmtId="0" fontId="3" fillId="10" borderId="8" xfId="18" applyFont="1" applyFill="1" applyBorder="1" applyAlignment="1">
      <alignment horizontal="center" vertical="center" wrapText="1"/>
    </xf>
    <xf numFmtId="0" fontId="7" fillId="0" borderId="13" xfId="18" applyFont="1" applyBorder="1" applyAlignment="1">
      <alignment horizontal="center" vertical="center" wrapText="1"/>
    </xf>
    <xf numFmtId="0" fontId="3" fillId="10" borderId="41" xfId="18" applyFont="1" applyFill="1" applyBorder="1" applyAlignment="1">
      <alignment horizontal="center"/>
    </xf>
    <xf numFmtId="0" fontId="3" fillId="10" borderId="18" xfId="18" applyFont="1" applyFill="1" applyBorder="1" applyAlignment="1">
      <alignment horizontal="center"/>
    </xf>
    <xf numFmtId="0" fontId="3" fillId="10" borderId="36" xfId="18" applyFont="1" applyFill="1" applyBorder="1" applyAlignment="1">
      <alignment horizontal="center"/>
    </xf>
    <xf numFmtId="0" fontId="3" fillId="10" borderId="15" xfId="18" applyFont="1" applyFill="1" applyBorder="1" applyAlignment="1">
      <alignment horizontal="center"/>
    </xf>
    <xf numFmtId="0" fontId="3" fillId="0" borderId="40" xfId="18" applyFont="1" applyBorder="1" applyAlignment="1">
      <alignment horizontal="center"/>
    </xf>
    <xf numFmtId="0" fontId="3" fillId="0" borderId="23" xfId="18" applyFont="1" applyBorder="1" applyAlignment="1">
      <alignment horizontal="center"/>
    </xf>
    <xf numFmtId="0" fontId="3" fillId="10" borderId="0" xfId="18" applyFont="1" applyFill="1" applyAlignment="1">
      <alignment horizontal="center"/>
    </xf>
    <xf numFmtId="0" fontId="3" fillId="10" borderId="18" xfId="18" applyFont="1" applyFill="1" applyBorder="1" applyAlignment="1">
      <alignment horizontal="center" wrapText="1"/>
    </xf>
    <xf numFmtId="0" fontId="3" fillId="10" borderId="15" xfId="18" applyFont="1" applyFill="1" applyBorder="1" applyAlignment="1">
      <alignment horizontal="center" wrapText="1"/>
    </xf>
    <xf numFmtId="0" fontId="3" fillId="0" borderId="37" xfId="18" applyFont="1" applyBorder="1" applyAlignment="1">
      <alignment horizontal="center"/>
    </xf>
    <xf numFmtId="0" fontId="3" fillId="10" borderId="41" xfId="18" applyFont="1" applyFill="1" applyBorder="1" applyAlignment="1">
      <alignment horizontal="center" wrapText="1"/>
    </xf>
    <xf numFmtId="0" fontId="3" fillId="10" borderId="36" xfId="18" applyFont="1" applyFill="1" applyBorder="1" applyAlignment="1">
      <alignment horizontal="center" wrapText="1"/>
    </xf>
    <xf numFmtId="0" fontId="3" fillId="10" borderId="0" xfId="18" applyFont="1" applyFill="1" applyAlignment="1">
      <alignment horizontal="center" wrapText="1"/>
    </xf>
    <xf numFmtId="0" fontId="3" fillId="10" borderId="13" xfId="18" applyFont="1" applyFill="1" applyBorder="1" applyAlignment="1">
      <alignment horizontal="left" vertical="center" wrapText="1"/>
    </xf>
    <xf numFmtId="0" fontId="15" fillId="10" borderId="6" xfId="18" applyFont="1" applyFill="1" applyBorder="1" applyAlignment="1">
      <alignment horizontal="left" vertical="center" wrapText="1"/>
    </xf>
    <xf numFmtId="0" fontId="15" fillId="10" borderId="7" xfId="18" applyFont="1" applyFill="1" applyBorder="1" applyAlignment="1">
      <alignment horizontal="left" vertical="center" wrapText="1"/>
    </xf>
    <xf numFmtId="0" fontId="15" fillId="10" borderId="8" xfId="18" applyFont="1" applyFill="1" applyBorder="1" applyAlignment="1">
      <alignment horizontal="left" vertical="center" wrapText="1"/>
    </xf>
    <xf numFmtId="0" fontId="64" fillId="18" borderId="13" xfId="9" applyFont="1" applyFill="1" applyBorder="1" applyAlignment="1" applyProtection="1">
      <alignment horizontal="center" vertical="center" wrapText="1"/>
    </xf>
    <xf numFmtId="0" fontId="3" fillId="10" borderId="13" xfId="19" applyFont="1" applyFill="1" applyBorder="1" applyAlignment="1">
      <alignment horizontal="center" vertical="center" wrapText="1"/>
    </xf>
    <xf numFmtId="0" fontId="7" fillId="0" borderId="10" xfId="18" applyFont="1" applyBorder="1" applyAlignment="1">
      <alignment horizontal="left" vertical="center" wrapText="1"/>
    </xf>
    <xf numFmtId="0" fontId="7" fillId="0" borderId="5" xfId="18" applyFont="1" applyBorder="1" applyAlignment="1">
      <alignment horizontal="left" vertical="center" wrapText="1"/>
    </xf>
    <xf numFmtId="9" fontId="3" fillId="13" borderId="13" xfId="11" applyNumberFormat="1" applyFont="1" applyFill="1" applyBorder="1" applyAlignment="1">
      <alignment horizontal="center" vertical="center" wrapText="1"/>
    </xf>
    <xf numFmtId="1" fontId="3" fillId="13" borderId="14" xfId="18" applyNumberFormat="1" applyFont="1" applyFill="1" applyBorder="1" applyAlignment="1">
      <alignment horizontal="center" vertical="center" wrapText="1"/>
    </xf>
    <xf numFmtId="1" fontId="3" fillId="13" borderId="12" xfId="18" applyNumberFormat="1" applyFont="1" applyFill="1" applyBorder="1" applyAlignment="1">
      <alignment horizontal="center" vertical="center" wrapText="1"/>
    </xf>
    <xf numFmtId="1" fontId="3" fillId="13" borderId="13" xfId="18" applyNumberFormat="1" applyFont="1" applyFill="1" applyBorder="1" applyAlignment="1">
      <alignment horizontal="center" vertical="center" wrapText="1"/>
    </xf>
    <xf numFmtId="0" fontId="3" fillId="10" borderId="13" xfId="18" applyFont="1" applyFill="1" applyBorder="1" applyAlignment="1">
      <alignment horizontal="center" vertical="center" wrapText="1"/>
    </xf>
    <xf numFmtId="0" fontId="3" fillId="13" borderId="6" xfId="19" applyFont="1" applyFill="1" applyBorder="1" applyAlignment="1">
      <alignment horizontal="left" vertical="center" wrapText="1"/>
    </xf>
    <xf numFmtId="0" fontId="3" fillId="13" borderId="7" xfId="19" applyFont="1" applyFill="1" applyBorder="1" applyAlignment="1">
      <alignment horizontal="left" vertical="center" wrapText="1"/>
    </xf>
    <xf numFmtId="0" fontId="3" fillId="13" borderId="8" xfId="19" applyFont="1" applyFill="1" applyBorder="1" applyAlignment="1">
      <alignment horizontal="left" vertical="center" wrapText="1"/>
    </xf>
    <xf numFmtId="0" fontId="3" fillId="10" borderId="6" xfId="19" applyFont="1" applyFill="1" applyBorder="1" applyAlignment="1">
      <alignment horizontal="left" vertical="center" wrapText="1"/>
    </xf>
    <xf numFmtId="0" fontId="3" fillId="10" borderId="7" xfId="19" applyFont="1" applyFill="1" applyBorder="1" applyAlignment="1">
      <alignment horizontal="left" vertical="center" wrapText="1"/>
    </xf>
    <xf numFmtId="0" fontId="3" fillId="10" borderId="8" xfId="19" applyFont="1" applyFill="1" applyBorder="1" applyAlignment="1">
      <alignment horizontal="left" vertical="center" wrapText="1"/>
    </xf>
    <xf numFmtId="9" fontId="3" fillId="13" borderId="14" xfId="18" applyNumberFormat="1" applyFont="1" applyFill="1" applyBorder="1" applyAlignment="1">
      <alignment horizontal="center" vertical="center" wrapText="1"/>
    </xf>
    <xf numFmtId="9" fontId="3" fillId="13" borderId="12" xfId="18" applyNumberFormat="1" applyFont="1" applyFill="1" applyBorder="1" applyAlignment="1">
      <alignment horizontal="center" vertical="center" wrapText="1"/>
    </xf>
    <xf numFmtId="1" fontId="3" fillId="13" borderId="8" xfId="18" applyNumberFormat="1" applyFont="1" applyFill="1" applyBorder="1" applyAlignment="1">
      <alignment horizontal="center" vertical="center" wrapText="1"/>
    </xf>
    <xf numFmtId="9" fontId="3" fillId="13" borderId="13" xfId="18" applyNumberFormat="1" applyFont="1" applyFill="1" applyBorder="1" applyAlignment="1">
      <alignment horizontal="center" vertical="center" wrapText="1"/>
    </xf>
    <xf numFmtId="0" fontId="5" fillId="11" borderId="55" xfId="18" applyFont="1" applyFill="1" applyBorder="1" applyAlignment="1">
      <alignment horizontal="center" vertical="center" wrapText="1"/>
    </xf>
    <xf numFmtId="0" fontId="3" fillId="10" borderId="6" xfId="18" applyFont="1" applyFill="1" applyBorder="1" applyAlignment="1">
      <alignment horizontal="left" vertical="center" wrapText="1"/>
    </xf>
    <xf numFmtId="0" fontId="3" fillId="10" borderId="7" xfId="18" applyFont="1" applyFill="1" applyBorder="1" applyAlignment="1">
      <alignment horizontal="left" vertical="center" wrapText="1"/>
    </xf>
    <xf numFmtId="0" fontId="16" fillId="10" borderId="6" xfId="9" applyFill="1" applyBorder="1" applyAlignment="1" applyProtection="1">
      <alignment horizontal="left" vertical="center" wrapText="1"/>
    </xf>
    <xf numFmtId="0" fontId="16" fillId="10" borderId="7" xfId="9" applyFill="1" applyBorder="1" applyAlignment="1" applyProtection="1">
      <alignment horizontal="left" vertical="center" wrapText="1"/>
    </xf>
    <xf numFmtId="0" fontId="16" fillId="10" borderId="8" xfId="9" applyFill="1" applyBorder="1" applyAlignment="1" applyProtection="1">
      <alignment horizontal="left" vertical="center" wrapText="1"/>
    </xf>
    <xf numFmtId="0" fontId="67" fillId="11" borderId="28" xfId="18" applyFont="1" applyFill="1" applyBorder="1" applyAlignment="1">
      <alignment horizontal="center" vertical="center"/>
    </xf>
    <xf numFmtId="0" fontId="3" fillId="10" borderId="6" xfId="19" applyFont="1" applyFill="1" applyBorder="1" applyAlignment="1">
      <alignment horizontal="center" vertical="center" wrapText="1"/>
    </xf>
    <xf numFmtId="0" fontId="3" fillId="10" borderId="7" xfId="19" applyFont="1" applyFill="1" applyBorder="1" applyAlignment="1">
      <alignment horizontal="center" vertical="center" wrapText="1"/>
    </xf>
    <xf numFmtId="0" fontId="3" fillId="10" borderId="8" xfId="19" applyFont="1" applyFill="1" applyBorder="1" applyAlignment="1">
      <alignment horizontal="center" vertical="center" wrapText="1"/>
    </xf>
    <xf numFmtId="0" fontId="3" fillId="10" borderId="23" xfId="19" applyFont="1" applyFill="1" applyBorder="1" applyAlignment="1">
      <alignment horizontal="center" vertical="top" wrapText="1"/>
    </xf>
    <xf numFmtId="0" fontId="5" fillId="11" borderId="5" xfId="18" applyFont="1" applyFill="1" applyBorder="1" applyAlignment="1">
      <alignment horizontal="center" vertical="center" wrapText="1"/>
    </xf>
    <xf numFmtId="0" fontId="3" fillId="10" borderId="54" xfId="19" applyFont="1" applyFill="1" applyBorder="1" applyAlignment="1">
      <alignment horizontal="left" vertical="center" wrapText="1"/>
    </xf>
    <xf numFmtId="0" fontId="3" fillId="10" borderId="26" xfId="19" applyFont="1" applyFill="1" applyBorder="1" applyAlignment="1">
      <alignment horizontal="left" vertical="center" wrapText="1"/>
    </xf>
    <xf numFmtId="0" fontId="3" fillId="10" borderId="27" xfId="19" applyFont="1" applyFill="1" applyBorder="1" applyAlignment="1">
      <alignment horizontal="left" vertical="center" wrapText="1"/>
    </xf>
    <xf numFmtId="0" fontId="3" fillId="13" borderId="6" xfId="18" applyFont="1" applyFill="1" applyBorder="1" applyAlignment="1">
      <alignment horizontal="center" vertical="center"/>
    </xf>
    <xf numFmtId="0" fontId="3" fillId="13" borderId="7" xfId="18" applyFont="1" applyFill="1" applyBorder="1" applyAlignment="1">
      <alignment horizontal="center" vertical="center"/>
    </xf>
    <xf numFmtId="0" fontId="3" fillId="13" borderId="12" xfId="18" applyFont="1" applyFill="1" applyBorder="1" applyAlignment="1">
      <alignment horizontal="center" vertical="center"/>
    </xf>
    <xf numFmtId="0" fontId="3" fillId="10" borderId="6" xfId="18" applyFont="1" applyFill="1" applyBorder="1" applyAlignment="1">
      <alignment horizontal="center"/>
    </xf>
    <xf numFmtId="0" fontId="3" fillId="10" borderId="7" xfId="18" applyFont="1" applyFill="1" applyBorder="1" applyAlignment="1">
      <alignment horizontal="center"/>
    </xf>
    <xf numFmtId="9" fontId="3" fillId="13" borderId="14" xfId="2" applyFont="1" applyFill="1" applyBorder="1" applyAlignment="1">
      <alignment horizontal="center" vertical="center" wrapText="1"/>
    </xf>
    <xf numFmtId="9" fontId="3" fillId="13" borderId="12" xfId="2" applyFont="1" applyFill="1" applyBorder="1" applyAlignment="1">
      <alignment horizontal="center" vertical="center" wrapText="1"/>
    </xf>
    <xf numFmtId="178" fontId="3" fillId="13" borderId="13" xfId="11" applyNumberFormat="1" applyFont="1" applyFill="1" applyBorder="1" applyAlignment="1">
      <alignment horizontal="center" vertical="center" wrapText="1"/>
    </xf>
    <xf numFmtId="2" fontId="3" fillId="13" borderId="13" xfId="18" applyNumberFormat="1" applyFont="1" applyFill="1" applyBorder="1" applyAlignment="1">
      <alignment horizontal="center" vertical="center" wrapText="1"/>
    </xf>
    <xf numFmtId="0" fontId="3" fillId="3" borderId="10" xfId="19" applyFont="1" applyFill="1" applyBorder="1" applyAlignment="1">
      <alignment horizontal="left" vertical="center" wrapText="1"/>
    </xf>
    <xf numFmtId="0" fontId="3" fillId="10" borderId="10" xfId="19" applyFont="1" applyFill="1" applyBorder="1" applyAlignment="1">
      <alignment horizontal="left" vertical="center" wrapText="1"/>
    </xf>
    <xf numFmtId="0" fontId="3" fillId="10" borderId="10" xfId="19" applyFont="1" applyFill="1" applyBorder="1" applyAlignment="1">
      <alignment horizontal="center" vertical="center" wrapText="1"/>
    </xf>
    <xf numFmtId="0" fontId="7" fillId="3" borderId="5" xfId="18" applyFont="1" applyFill="1" applyBorder="1" applyAlignment="1">
      <alignment horizontal="left" vertical="center" wrapText="1"/>
    </xf>
    <xf numFmtId="0" fontId="58" fillId="28" borderId="79" xfId="0" applyFont="1" applyFill="1" applyBorder="1" applyAlignment="1">
      <alignment horizontal="center" vertical="center"/>
    </xf>
    <xf numFmtId="0" fontId="18" fillId="0" borderId="39" xfId="0" applyFont="1" applyBorder="1"/>
    <xf numFmtId="0" fontId="18" fillId="0" borderId="83" xfId="0" applyFont="1" applyBorder="1"/>
    <xf numFmtId="0" fontId="58" fillId="6" borderId="85" xfId="0" applyFont="1" applyFill="1" applyBorder="1" applyAlignment="1">
      <alignment horizontal="center" vertical="center" wrapText="1"/>
    </xf>
    <xf numFmtId="0" fontId="18" fillId="0" borderId="38" xfId="0" applyFont="1" applyBorder="1"/>
    <xf numFmtId="0" fontId="108" fillId="0" borderId="86" xfId="0" applyFont="1" applyBorder="1" applyAlignment="1">
      <alignment horizontal="left" vertical="center" wrapText="1"/>
    </xf>
    <xf numFmtId="0" fontId="18" fillId="0" borderId="87" xfId="0" applyFont="1" applyBorder="1"/>
    <xf numFmtId="0" fontId="18" fillId="0" borderId="82" xfId="0" applyFont="1" applyBorder="1"/>
    <xf numFmtId="0" fontId="58" fillId="6" borderId="79" xfId="0" applyFont="1" applyFill="1" applyBorder="1" applyAlignment="1">
      <alignment horizontal="center"/>
    </xf>
    <xf numFmtId="0" fontId="58" fillId="6" borderId="39" xfId="0" applyFont="1" applyFill="1" applyBorder="1" applyAlignment="1">
      <alignment horizontal="center"/>
    </xf>
    <xf numFmtId="0" fontId="58" fillId="6" borderId="88" xfId="0" applyFont="1" applyFill="1" applyBorder="1" applyAlignment="1">
      <alignment horizontal="center"/>
    </xf>
    <xf numFmtId="0" fontId="18" fillId="0" borderId="88" xfId="0" applyFont="1" applyBorder="1"/>
    <xf numFmtId="0" fontId="58" fillId="28" borderId="79" xfId="0" applyFont="1" applyFill="1" applyBorder="1" applyAlignment="1">
      <alignment horizontal="left" vertical="center" wrapText="1"/>
    </xf>
    <xf numFmtId="0" fontId="32" fillId="6" borderId="79" xfId="0" applyFont="1" applyFill="1" applyBorder="1" applyAlignment="1">
      <alignment horizontal="left" vertical="center" wrapText="1"/>
    </xf>
    <xf numFmtId="0" fontId="58" fillId="0" borderId="85" xfId="0" applyFont="1" applyBorder="1" applyAlignment="1">
      <alignment horizontal="center" vertical="center" wrapText="1"/>
    </xf>
    <xf numFmtId="0" fontId="67" fillId="29" borderId="78" xfId="0" applyFont="1" applyFill="1" applyBorder="1" applyAlignment="1">
      <alignment horizontal="center" vertical="center"/>
    </xf>
    <xf numFmtId="0" fontId="18" fillId="0" borderId="80" xfId="0" applyFont="1" applyBorder="1"/>
    <xf numFmtId="0" fontId="58" fillId="28" borderId="79" xfId="0" applyFont="1" applyFill="1" applyBorder="1" applyAlignment="1">
      <alignment horizontal="center" vertical="center" wrapText="1"/>
    </xf>
    <xf numFmtId="0" fontId="108" fillId="28" borderId="86" xfId="0" applyFont="1" applyFill="1" applyBorder="1" applyAlignment="1">
      <alignment horizontal="left" vertical="center" wrapText="1"/>
    </xf>
    <xf numFmtId="0" fontId="67" fillId="29" borderId="78" xfId="0" applyFont="1" applyFill="1" applyBorder="1" applyAlignment="1">
      <alignment horizontal="center" vertical="center" wrapText="1"/>
    </xf>
    <xf numFmtId="0" fontId="18" fillId="0" borderId="90" xfId="0" applyFont="1" applyBorder="1"/>
    <xf numFmtId="0" fontId="58" fillId="6" borderId="79" xfId="0" applyFont="1" applyFill="1" applyBorder="1" applyAlignment="1">
      <alignment horizontal="left" vertical="center" wrapText="1"/>
    </xf>
    <xf numFmtId="0" fontId="58" fillId="6" borderId="39" xfId="0" applyFont="1" applyFill="1" applyBorder="1" applyAlignment="1">
      <alignment horizontal="left" vertical="center" wrapText="1"/>
    </xf>
    <xf numFmtId="0" fontId="6" fillId="28" borderId="79" xfId="0" applyFont="1" applyFill="1" applyBorder="1" applyAlignment="1">
      <alignment horizontal="left" vertical="center" wrapText="1"/>
    </xf>
    <xf numFmtId="9" fontId="58" fillId="28" borderId="85" xfId="0" applyNumberFormat="1" applyFont="1" applyFill="1" applyBorder="1" applyAlignment="1">
      <alignment horizontal="center" vertical="center" wrapText="1"/>
    </xf>
    <xf numFmtId="0" fontId="58" fillId="28" borderId="85" xfId="0" applyFont="1" applyFill="1" applyBorder="1" applyAlignment="1">
      <alignment horizontal="center" vertical="center" wrapText="1"/>
    </xf>
    <xf numFmtId="2" fontId="58" fillId="28" borderId="85" xfId="0" applyNumberFormat="1" applyFont="1" applyFill="1" applyBorder="1" applyAlignment="1">
      <alignment horizontal="center" vertical="center" wrapText="1"/>
    </xf>
    <xf numFmtId="198" fontId="58" fillId="28" borderId="85" xfId="0" applyNumberFormat="1" applyFont="1" applyFill="1" applyBorder="1" applyAlignment="1">
      <alignment horizontal="center" vertical="center" wrapText="1"/>
    </xf>
    <xf numFmtId="0" fontId="58" fillId="6" borderId="96" xfId="0" applyFont="1" applyFill="1" applyBorder="1" applyAlignment="1">
      <alignment horizontal="center" vertical="top" wrapText="1"/>
    </xf>
    <xf numFmtId="0" fontId="18" fillId="0" borderId="96" xfId="0" applyFont="1" applyBorder="1"/>
    <xf numFmtId="0" fontId="58" fillId="6" borderId="113" xfId="0" applyFont="1" applyFill="1" applyBorder="1" applyAlignment="1">
      <alignment horizontal="center" vertical="center" wrapText="1"/>
    </xf>
    <xf numFmtId="0" fontId="18" fillId="0" borderId="94" xfId="0" applyFont="1" applyBorder="1"/>
    <xf numFmtId="0" fontId="55" fillId="29" borderId="86" xfId="0" applyFont="1" applyFill="1" applyBorder="1" applyAlignment="1">
      <alignment horizontal="center" vertical="center" wrapText="1"/>
    </xf>
    <xf numFmtId="0" fontId="18" fillId="0" borderId="101" xfId="0" applyFont="1" applyBorder="1"/>
    <xf numFmtId="0" fontId="129" fillId="6" borderId="39" xfId="0" applyFont="1" applyFill="1" applyBorder="1" applyAlignment="1">
      <alignment horizontal="left" vertical="center" wrapText="1"/>
    </xf>
    <xf numFmtId="0" fontId="58" fillId="28" borderId="39" xfId="0" applyFont="1" applyFill="1" applyBorder="1" applyAlignment="1">
      <alignment horizontal="left" vertical="center" wrapText="1"/>
    </xf>
    <xf numFmtId="0" fontId="58" fillId="28" borderId="104" xfId="0" applyFont="1" applyFill="1" applyBorder="1" applyAlignment="1">
      <alignment horizontal="left" vertical="center" wrapText="1"/>
    </xf>
    <xf numFmtId="0" fontId="18" fillId="0" borderId="104" xfId="0" applyFont="1" applyBorder="1"/>
    <xf numFmtId="0" fontId="18" fillId="0" borderId="102" xfId="0" applyFont="1" applyBorder="1"/>
    <xf numFmtId="0" fontId="58" fillId="3" borderId="7" xfId="0" applyFont="1" applyFill="1" applyBorder="1" applyAlignment="1">
      <alignment horizontal="center"/>
    </xf>
    <xf numFmtId="0" fontId="58" fillId="3" borderId="6" xfId="0" applyFont="1" applyFill="1" applyBorder="1" applyAlignment="1">
      <alignment horizontal="center"/>
    </xf>
    <xf numFmtId="0" fontId="3" fillId="0" borderId="0" xfId="9" applyFont="1" applyFill="1" applyAlignment="1" applyProtection="1">
      <alignment horizontal="left" vertical="center" wrapText="1"/>
    </xf>
    <xf numFmtId="0" fontId="3" fillId="3" borderId="6" xfId="5" applyFont="1" applyFill="1" applyBorder="1" applyAlignment="1">
      <alignment horizontal="center" vertical="center"/>
    </xf>
    <xf numFmtId="0" fontId="3" fillId="3" borderId="12" xfId="5" applyFont="1" applyFill="1" applyBorder="1" applyAlignment="1">
      <alignment horizontal="center" vertical="center"/>
    </xf>
    <xf numFmtId="0" fontId="58" fillId="3" borderId="14" xfId="0" applyFont="1" applyFill="1" applyBorder="1" applyAlignment="1">
      <alignment horizontal="center" wrapText="1"/>
    </xf>
    <xf numFmtId="0" fontId="58" fillId="3" borderId="8" xfId="0" applyFont="1" applyFill="1" applyBorder="1" applyAlignment="1">
      <alignment horizontal="center" wrapText="1"/>
    </xf>
    <xf numFmtId="0" fontId="3" fillId="3" borderId="13" xfId="9" applyFont="1" applyFill="1" applyBorder="1" applyAlignment="1" applyProtection="1">
      <alignment horizontal="left" vertical="center" wrapText="1"/>
    </xf>
    <xf numFmtId="0" fontId="3" fillId="3" borderId="31" xfId="9" applyFont="1" applyFill="1" applyBorder="1" applyAlignment="1" applyProtection="1">
      <alignment horizontal="left" vertical="center" wrapText="1"/>
    </xf>
    <xf numFmtId="46" fontId="3" fillId="3" borderId="30" xfId="5" applyNumberFormat="1" applyFont="1" applyFill="1" applyBorder="1" applyAlignment="1">
      <alignment horizontal="left" vertical="center" wrapText="1"/>
    </xf>
    <xf numFmtId="46" fontId="3" fillId="3" borderId="13" xfId="5" applyNumberFormat="1" applyFont="1" applyFill="1" applyBorder="1" applyAlignment="1">
      <alignment horizontal="left" vertical="center" wrapText="1"/>
    </xf>
    <xf numFmtId="46" fontId="3" fillId="3" borderId="31" xfId="5" applyNumberFormat="1" applyFont="1" applyFill="1" applyBorder="1" applyAlignment="1">
      <alignment horizontal="left" vertical="center" wrapText="1"/>
    </xf>
    <xf numFmtId="0" fontId="3" fillId="3" borderId="15" xfId="4" applyFont="1" applyFill="1" applyBorder="1" applyAlignment="1">
      <alignment horizontal="center"/>
    </xf>
    <xf numFmtId="0" fontId="3" fillId="18" borderId="14" xfId="5" applyFont="1" applyFill="1" applyBorder="1" applyAlignment="1">
      <alignment horizontal="center" vertical="center" wrapText="1"/>
    </xf>
    <xf numFmtId="0" fontId="3" fillId="18" borderId="12" xfId="5" applyFont="1" applyFill="1" applyBorder="1" applyAlignment="1">
      <alignment horizontal="center" vertical="center" wrapText="1"/>
    </xf>
    <xf numFmtId="0" fontId="3" fillId="18" borderId="13" xfId="5" applyFont="1" applyFill="1" applyBorder="1" applyAlignment="1">
      <alignment horizontal="center" vertical="center" wrapText="1"/>
    </xf>
    <xf numFmtId="46" fontId="3" fillId="3" borderId="6" xfId="5" applyNumberFormat="1" applyFont="1" applyFill="1" applyBorder="1" applyAlignment="1">
      <alignment horizontal="left" vertical="center" wrapText="1"/>
    </xf>
    <xf numFmtId="46" fontId="3" fillId="3" borderId="7" xfId="5" applyNumberFormat="1" applyFont="1" applyFill="1" applyBorder="1" applyAlignment="1">
      <alignment horizontal="left" vertical="center" wrapText="1"/>
    </xf>
    <xf numFmtId="46" fontId="3" fillId="3" borderId="8" xfId="5" applyNumberFormat="1" applyFont="1" applyFill="1" applyBorder="1" applyAlignment="1">
      <alignment horizontal="left" vertical="center" wrapText="1"/>
    </xf>
    <xf numFmtId="0" fontId="58" fillId="0" borderId="6" xfId="0" applyFont="1" applyBorder="1" applyAlignment="1">
      <alignment horizontal="left"/>
    </xf>
    <xf numFmtId="0" fontId="58" fillId="0" borderId="7" xfId="0" applyFont="1" applyBorder="1" applyAlignment="1">
      <alignment horizontal="left"/>
    </xf>
    <xf numFmtId="0" fontId="3" fillId="18" borderId="26" xfId="9" applyFont="1" applyFill="1" applyBorder="1" applyAlignment="1" applyProtection="1">
      <alignment horizontal="left" vertical="center" wrapText="1"/>
    </xf>
    <xf numFmtId="0" fontId="3" fillId="18" borderId="26" xfId="7" applyFont="1" applyFill="1" applyBorder="1" applyAlignment="1">
      <alignment horizontal="left"/>
    </xf>
    <xf numFmtId="0" fontId="3" fillId="18" borderId="27" xfId="7" applyFont="1" applyFill="1" applyBorder="1" applyAlignment="1">
      <alignment horizontal="left"/>
    </xf>
    <xf numFmtId="0" fontId="3" fillId="3" borderId="6" xfId="8" applyFont="1" applyFill="1" applyBorder="1" applyAlignment="1">
      <alignment horizontal="left" vertical="center" wrapText="1"/>
    </xf>
    <xf numFmtId="0" fontId="3" fillId="3" borderId="7" xfId="8" applyFont="1" applyFill="1" applyBorder="1" applyAlignment="1">
      <alignment horizontal="left" vertical="center" wrapText="1"/>
    </xf>
    <xf numFmtId="0" fontId="3" fillId="3" borderId="8" xfId="8" applyFont="1" applyFill="1" applyBorder="1" applyAlignment="1">
      <alignment horizontal="left" vertical="center" wrapText="1"/>
    </xf>
    <xf numFmtId="0" fontId="3" fillId="0" borderId="6" xfId="8" applyFont="1" applyBorder="1" applyAlignment="1">
      <alignment horizontal="left" vertical="center" wrapText="1"/>
    </xf>
    <xf numFmtId="0" fontId="3" fillId="0" borderId="7" xfId="8" applyFont="1" applyBorder="1" applyAlignment="1">
      <alignment horizontal="left" vertical="center" wrapText="1"/>
    </xf>
    <xf numFmtId="0" fontId="3" fillId="0" borderId="8" xfId="8" applyFont="1" applyBorder="1" applyAlignment="1">
      <alignment horizontal="left" vertical="center" wrapText="1"/>
    </xf>
    <xf numFmtId="0" fontId="57" fillId="0" borderId="8" xfId="18" applyFont="1" applyBorder="1" applyAlignment="1">
      <alignment horizontal="left"/>
    </xf>
    <xf numFmtId="0" fontId="58" fillId="0" borderId="6" xfId="0" applyFont="1" applyBorder="1" applyAlignment="1">
      <alignment horizontal="left" vertical="center" wrapText="1"/>
    </xf>
    <xf numFmtId="0" fontId="58" fillId="0" borderId="7" xfId="0" applyFont="1" applyBorder="1" applyAlignment="1">
      <alignment horizontal="left" vertical="center" wrapText="1"/>
    </xf>
    <xf numFmtId="0" fontId="58" fillId="0" borderId="8" xfId="0" applyFont="1" applyBorder="1" applyAlignment="1">
      <alignment horizontal="left" vertical="center" wrapText="1"/>
    </xf>
    <xf numFmtId="0" fontId="7" fillId="0" borderId="84" xfId="5" applyFont="1" applyBorder="1" applyAlignment="1">
      <alignment horizontal="center" vertical="center" wrapText="1"/>
    </xf>
    <xf numFmtId="0" fontId="3" fillId="0" borderId="6" xfId="9" applyFont="1" applyBorder="1" applyAlignment="1" applyProtection="1">
      <alignment horizontal="left" vertical="center" wrapText="1"/>
    </xf>
    <xf numFmtId="0" fontId="3" fillId="0" borderId="7" xfId="9" applyFont="1" applyBorder="1" applyAlignment="1" applyProtection="1">
      <alignment horizontal="left" vertical="center" wrapText="1"/>
    </xf>
    <xf numFmtId="0" fontId="3" fillId="0" borderId="8" xfId="9" applyFont="1" applyBorder="1" applyAlignment="1" applyProtection="1">
      <alignment horizontal="left" vertical="center" wrapText="1"/>
    </xf>
    <xf numFmtId="2" fontId="3" fillId="3" borderId="14" xfId="5" applyNumberFormat="1" applyFont="1" applyFill="1" applyBorder="1" applyAlignment="1">
      <alignment horizontal="center" vertical="center" wrapText="1"/>
    </xf>
    <xf numFmtId="2" fontId="3" fillId="3" borderId="12" xfId="5" applyNumberFormat="1" applyFont="1" applyFill="1" applyBorder="1" applyAlignment="1">
      <alignment horizontal="center" vertical="center" wrapText="1"/>
    </xf>
    <xf numFmtId="0" fontId="15" fillId="0" borderId="6" xfId="9" applyFont="1" applyFill="1" applyBorder="1" applyAlignment="1" applyProtection="1">
      <alignment horizontal="left" vertical="center" wrapText="1"/>
    </xf>
    <xf numFmtId="0" fontId="15" fillId="0" borderId="7" xfId="9" applyFont="1" applyFill="1" applyBorder="1" applyAlignment="1" applyProtection="1">
      <alignment horizontal="left" vertical="center" wrapText="1"/>
    </xf>
    <xf numFmtId="0" fontId="15" fillId="0" borderId="8" xfId="9" applyFont="1" applyFill="1" applyBorder="1" applyAlignment="1" applyProtection="1">
      <alignment horizontal="left" vertical="center" wrapText="1"/>
    </xf>
    <xf numFmtId="0" fontId="15" fillId="3" borderId="54" xfId="9" applyFont="1" applyFill="1" applyBorder="1" applyAlignment="1" applyProtection="1">
      <alignment horizontal="left" vertical="center" wrapText="1"/>
    </xf>
    <xf numFmtId="0" fontId="4" fillId="0" borderId="6" xfId="8" applyBorder="1" applyAlignment="1">
      <alignment horizontal="left" vertical="center" wrapText="1"/>
    </xf>
    <xf numFmtId="0" fontId="4" fillId="0" borderId="7" xfId="8" applyBorder="1" applyAlignment="1">
      <alignment horizontal="left" vertical="center" wrapText="1"/>
    </xf>
    <xf numFmtId="0" fontId="4" fillId="0" borderId="8" xfId="8" applyBorder="1" applyAlignment="1">
      <alignment horizontal="left" vertical="center" wrapText="1"/>
    </xf>
    <xf numFmtId="0" fontId="54" fillId="0" borderId="6" xfId="9" applyFont="1" applyFill="1" applyBorder="1" applyAlignment="1" applyProtection="1">
      <alignment horizontal="left" vertical="center" wrapText="1"/>
    </xf>
    <xf numFmtId="0" fontId="89" fillId="0" borderId="6" xfId="18" applyFont="1" applyBorder="1" applyAlignment="1">
      <alignment horizontal="left" vertical="center"/>
    </xf>
    <xf numFmtId="0" fontId="89" fillId="0" borderId="7" xfId="18" applyFont="1" applyBorder="1" applyAlignment="1">
      <alignment horizontal="left" vertical="center"/>
    </xf>
    <xf numFmtId="0" fontId="89" fillId="0" borderId="8" xfId="18" applyFont="1" applyBorder="1" applyAlignment="1">
      <alignment horizontal="left" vertical="center"/>
    </xf>
    <xf numFmtId="0" fontId="38" fillId="0" borderId="28" xfId="5" applyFont="1" applyBorder="1" applyAlignment="1">
      <alignment horizontal="left" vertical="center" wrapText="1"/>
    </xf>
    <xf numFmtId="0" fontId="38" fillId="0" borderId="17" xfId="5" applyFont="1" applyBorder="1" applyAlignment="1">
      <alignment horizontal="left" vertical="center" wrapText="1"/>
    </xf>
    <xf numFmtId="0" fontId="38" fillId="0" borderId="29" xfId="5" applyFont="1" applyBorder="1" applyAlignment="1">
      <alignment horizontal="left" vertical="center" wrapText="1"/>
    </xf>
    <xf numFmtId="3" fontId="15" fillId="18" borderId="14" xfId="17" applyNumberFormat="1" applyFont="1" applyFill="1" applyBorder="1" applyAlignment="1">
      <alignment horizontal="center" vertical="center" wrapText="1"/>
    </xf>
    <xf numFmtId="0" fontId="15" fillId="18" borderId="12" xfId="17" applyNumberFormat="1" applyFont="1" applyFill="1" applyBorder="1" applyAlignment="1">
      <alignment horizontal="center" vertical="center" wrapText="1"/>
    </xf>
    <xf numFmtId="0" fontId="15" fillId="3" borderId="13" xfId="17" applyNumberFormat="1" applyFont="1" applyFill="1" applyBorder="1" applyAlignment="1">
      <alignment horizontal="center" vertical="center" wrapText="1"/>
    </xf>
    <xf numFmtId="0" fontId="15" fillId="3" borderId="17" xfId="0" applyFont="1" applyFill="1" applyBorder="1" applyAlignment="1">
      <alignment horizontal="center"/>
    </xf>
    <xf numFmtId="0" fontId="15" fillId="0" borderId="30" xfId="9" applyFont="1" applyFill="1" applyBorder="1" applyAlignment="1" applyProtection="1">
      <alignment horizontal="left" vertical="center" wrapText="1"/>
    </xf>
    <xf numFmtId="0" fontId="15" fillId="0" borderId="31" xfId="9" applyFont="1" applyFill="1" applyBorder="1" applyAlignment="1" applyProtection="1">
      <alignment horizontal="left" vertical="center" wrapText="1"/>
    </xf>
    <xf numFmtId="46" fontId="15" fillId="0" borderId="30" xfId="5" applyNumberFormat="1" applyFont="1" applyBorder="1" applyAlignment="1">
      <alignment horizontal="left" vertical="center" wrapText="1"/>
    </xf>
    <xf numFmtId="46" fontId="15" fillId="0" borderId="13" xfId="5" applyNumberFormat="1" applyFont="1" applyBorder="1" applyAlignment="1">
      <alignment horizontal="left" vertical="center" wrapText="1"/>
    </xf>
    <xf numFmtId="46" fontId="15" fillId="0" borderId="31" xfId="5" applyNumberFormat="1" applyFont="1" applyBorder="1" applyAlignment="1">
      <alignment horizontal="left" vertical="center" wrapText="1"/>
    </xf>
    <xf numFmtId="0" fontId="49" fillId="2" borderId="126" xfId="5" applyFont="1" applyFill="1" applyBorder="1" applyAlignment="1">
      <alignment horizontal="center" vertical="center" wrapText="1"/>
    </xf>
    <xf numFmtId="0" fontId="49" fillId="2" borderId="118" xfId="5" applyFont="1" applyFill="1" applyBorder="1" applyAlignment="1">
      <alignment horizontal="center" vertical="center" wrapText="1"/>
    </xf>
    <xf numFmtId="0" fontId="49" fillId="2" borderId="125" xfId="5" applyFont="1" applyFill="1" applyBorder="1" applyAlignment="1">
      <alignment horizontal="center" vertical="center" wrapText="1"/>
    </xf>
    <xf numFmtId="0" fontId="4" fillId="3" borderId="6" xfId="5" applyFill="1" applyBorder="1" applyAlignment="1">
      <alignment horizontal="left" vertical="center" wrapText="1"/>
    </xf>
    <xf numFmtId="0" fontId="4" fillId="3" borderId="7" xfId="5" applyFill="1" applyBorder="1" applyAlignment="1">
      <alignment horizontal="left" vertical="center" wrapText="1"/>
    </xf>
    <xf numFmtId="0" fontId="4" fillId="3" borderId="72" xfId="5" applyFill="1" applyBorder="1" applyAlignment="1">
      <alignment horizontal="left" vertical="center" wrapText="1"/>
    </xf>
    <xf numFmtId="0" fontId="49" fillId="2" borderId="117" xfId="5" applyFont="1" applyFill="1" applyBorder="1" applyAlignment="1">
      <alignment horizontal="center" vertical="center" wrapText="1"/>
    </xf>
    <xf numFmtId="0" fontId="4" fillId="3" borderId="129" xfId="9" applyFont="1" applyFill="1" applyBorder="1" applyAlignment="1" applyProtection="1">
      <alignment horizontal="center" vertical="center" wrapText="1"/>
    </xf>
    <xf numFmtId="0" fontId="4" fillId="3" borderId="130" xfId="9" applyFont="1" applyFill="1" applyBorder="1" applyAlignment="1" applyProtection="1">
      <alignment horizontal="center" vertical="center" wrapText="1"/>
    </xf>
    <xf numFmtId="0" fontId="4" fillId="3" borderId="131" xfId="9" applyFont="1" applyFill="1" applyBorder="1" applyAlignment="1" applyProtection="1">
      <alignment horizontal="center" vertical="center" wrapText="1"/>
    </xf>
    <xf numFmtId="0" fontId="50" fillId="0" borderId="5" xfId="5" applyFont="1" applyBorder="1" applyAlignment="1">
      <alignment horizontal="center" vertical="center" wrapText="1"/>
    </xf>
    <xf numFmtId="0" fontId="50" fillId="0" borderId="9" xfId="5" applyFont="1" applyBorder="1" applyAlignment="1">
      <alignment horizontal="center" vertical="center" wrapText="1"/>
    </xf>
    <xf numFmtId="0" fontId="50" fillId="0" borderId="84" xfId="5" applyFont="1" applyBorder="1" applyAlignment="1">
      <alignment horizontal="center" vertical="center" wrapText="1"/>
    </xf>
    <xf numFmtId="0" fontId="50" fillId="0" borderId="123" xfId="5" applyFont="1" applyBorder="1" applyAlignment="1">
      <alignment horizontal="center" vertical="center" wrapText="1"/>
    </xf>
    <xf numFmtId="0" fontId="50" fillId="0" borderId="11" xfId="5" applyFont="1" applyBorder="1" applyAlignment="1">
      <alignment horizontal="center" vertical="center" wrapText="1"/>
    </xf>
    <xf numFmtId="0" fontId="4" fillId="0" borderId="6" xfId="9" applyFont="1" applyFill="1" applyBorder="1" applyAlignment="1" applyProtection="1">
      <alignment horizontal="left" vertical="center" wrapText="1"/>
    </xf>
    <xf numFmtId="0" fontId="4" fillId="0" borderId="7" xfId="9" applyFont="1" applyFill="1" applyBorder="1" applyAlignment="1" applyProtection="1">
      <alignment horizontal="left" vertical="center" wrapText="1"/>
    </xf>
    <xf numFmtId="0" fontId="4" fillId="0" borderId="72" xfId="9" applyFont="1" applyFill="1" applyBorder="1" applyAlignment="1" applyProtection="1">
      <alignment horizontal="left" vertical="center" wrapText="1"/>
    </xf>
    <xf numFmtId="0" fontId="4" fillId="3" borderId="6" xfId="9" applyFont="1" applyFill="1" applyBorder="1" applyAlignment="1" applyProtection="1">
      <alignment horizontal="center" vertical="center" wrapText="1"/>
    </xf>
    <xf numFmtId="0" fontId="4" fillId="3" borderId="7" xfId="9" applyFont="1" applyFill="1" applyBorder="1" applyAlignment="1" applyProtection="1">
      <alignment horizontal="center" vertical="center" wrapText="1"/>
    </xf>
    <xf numFmtId="0" fontId="4" fillId="3" borderId="72" xfId="9" applyFont="1" applyFill="1" applyBorder="1" applyAlignment="1" applyProtection="1">
      <alignment horizontal="center" vertical="center" wrapText="1"/>
    </xf>
    <xf numFmtId="0" fontId="3" fillId="0" borderId="72" xfId="5" applyFont="1" applyBorder="1" applyAlignment="1">
      <alignment vertical="center" wrapText="1"/>
    </xf>
    <xf numFmtId="0" fontId="3" fillId="0" borderId="72" xfId="5" applyFont="1" applyBorder="1" applyAlignment="1">
      <alignment horizontal="left" vertical="center" wrapText="1"/>
    </xf>
    <xf numFmtId="0" fontId="15" fillId="3" borderId="72" xfId="5" applyFont="1" applyFill="1" applyBorder="1" applyAlignment="1">
      <alignment horizontal="left" vertical="center" wrapText="1"/>
    </xf>
    <xf numFmtId="0" fontId="4" fillId="3" borderId="14" xfId="9" applyFont="1" applyFill="1" applyBorder="1" applyAlignment="1" applyProtection="1">
      <alignment horizontal="center" vertical="center" wrapText="1"/>
    </xf>
    <xf numFmtId="0" fontId="4" fillId="3" borderId="12" xfId="9" applyFont="1" applyFill="1" applyBorder="1" applyAlignment="1" applyProtection="1">
      <alignment horizontal="center" vertical="center" wrapText="1"/>
    </xf>
    <xf numFmtId="0" fontId="4" fillId="3" borderId="6" xfId="9" applyFont="1" applyFill="1" applyBorder="1" applyAlignment="1" applyProtection="1">
      <alignment horizontal="left" vertical="center" wrapText="1"/>
    </xf>
    <xf numFmtId="0" fontId="4" fillId="3" borderId="7" xfId="9" applyFont="1" applyFill="1" applyBorder="1" applyAlignment="1" applyProtection="1">
      <alignment horizontal="left" vertical="center" wrapText="1"/>
    </xf>
    <xf numFmtId="0" fontId="4" fillId="3" borderId="72" xfId="9" applyFont="1" applyFill="1" applyBorder="1" applyAlignment="1" applyProtection="1">
      <alignment horizontal="left" vertical="center" wrapText="1"/>
    </xf>
    <xf numFmtId="0" fontId="4" fillId="3" borderId="6" xfId="5" applyFill="1" applyBorder="1" applyAlignment="1">
      <alignment horizontal="left" vertical="top" wrapText="1"/>
    </xf>
    <xf numFmtId="0" fontId="4" fillId="3" borderId="7" xfId="5" applyFill="1" applyBorder="1" applyAlignment="1">
      <alignment horizontal="left" vertical="top" wrapText="1"/>
    </xf>
    <xf numFmtId="0" fontId="4" fillId="3" borderId="72" xfId="5" applyFill="1" applyBorder="1" applyAlignment="1">
      <alignment horizontal="left" vertical="top" wrapText="1"/>
    </xf>
    <xf numFmtId="0" fontId="4" fillId="3" borderId="6" xfId="5" applyFill="1" applyBorder="1" applyAlignment="1">
      <alignment horizontal="center" vertical="center" wrapText="1"/>
    </xf>
    <xf numFmtId="0" fontId="4" fillId="3" borderId="7" xfId="5" applyFill="1" applyBorder="1" applyAlignment="1">
      <alignment horizontal="center" vertical="center" wrapText="1"/>
    </xf>
    <xf numFmtId="0" fontId="50" fillId="0" borderId="13" xfId="5" applyFont="1" applyBorder="1" applyAlignment="1">
      <alignment horizontal="center" vertical="center" wrapText="1"/>
    </xf>
    <xf numFmtId="0" fontId="4" fillId="3" borderId="7" xfId="0" applyFont="1" applyFill="1" applyBorder="1" applyAlignment="1">
      <alignment horizontal="left" wrapText="1"/>
    </xf>
    <xf numFmtId="0" fontId="4" fillId="3" borderId="72" xfId="0" applyFont="1" applyFill="1" applyBorder="1" applyAlignment="1">
      <alignment horizontal="left" wrapText="1"/>
    </xf>
    <xf numFmtId="0" fontId="4" fillId="3" borderId="7" xfId="0" applyFont="1" applyFill="1" applyBorder="1" applyAlignment="1">
      <alignment horizontal="center" wrapText="1"/>
    </xf>
    <xf numFmtId="0" fontId="4" fillId="3" borderId="12" xfId="0" applyFont="1" applyFill="1" applyBorder="1" applyAlignment="1">
      <alignment horizontal="center" wrapText="1"/>
    </xf>
    <xf numFmtId="0" fontId="4" fillId="0" borderId="17" xfId="9" applyFont="1" applyFill="1" applyBorder="1" applyAlignment="1" applyProtection="1">
      <alignment horizontal="left" vertical="center" wrapText="1"/>
    </xf>
    <xf numFmtId="0" fontId="4" fillId="0" borderId="0" xfId="9" applyFont="1" applyFill="1" applyBorder="1" applyAlignment="1" applyProtection="1">
      <alignment horizontal="left" vertical="center" wrapText="1"/>
    </xf>
    <xf numFmtId="0" fontId="4" fillId="0" borderId="89" xfId="9" applyFont="1" applyFill="1" applyBorder="1" applyAlignment="1" applyProtection="1">
      <alignment horizontal="left" vertical="center" wrapText="1"/>
    </xf>
    <xf numFmtId="9" fontId="15" fillId="3" borderId="12" xfId="5" applyNumberFormat="1" applyFont="1" applyFill="1" applyBorder="1" applyAlignment="1">
      <alignment horizontal="center" vertical="center" wrapText="1"/>
    </xf>
    <xf numFmtId="0" fontId="15" fillId="3" borderId="17" xfId="9" applyFont="1" applyFill="1" applyBorder="1" applyAlignment="1" applyProtection="1">
      <alignment horizontal="left" vertical="center" wrapText="1"/>
    </xf>
    <xf numFmtId="0" fontId="15" fillId="3" borderId="0" xfId="9" applyFont="1" applyFill="1" applyAlignment="1" applyProtection="1">
      <alignment horizontal="left" vertical="center" wrapText="1"/>
    </xf>
    <xf numFmtId="0" fontId="15" fillId="3" borderId="16" xfId="9" applyFont="1" applyFill="1" applyBorder="1" applyAlignment="1" applyProtection="1">
      <alignment horizontal="left" vertical="center" wrapText="1"/>
    </xf>
    <xf numFmtId="0" fontId="15" fillId="3" borderId="12" xfId="5" applyFont="1" applyFill="1" applyBorder="1" applyAlignment="1">
      <alignment horizontal="left" vertical="center" wrapText="1"/>
    </xf>
    <xf numFmtId="0" fontId="15" fillId="3" borderId="14" xfId="5" applyFont="1" applyFill="1" applyBorder="1" applyAlignment="1">
      <alignment horizontal="left" vertical="center" wrapText="1"/>
    </xf>
    <xf numFmtId="0" fontId="3" fillId="3" borderId="6" xfId="9" applyFont="1" applyFill="1" applyBorder="1" applyAlignment="1" applyProtection="1">
      <alignment horizontal="left" vertical="center"/>
    </xf>
    <xf numFmtId="0" fontId="3" fillId="3" borderId="7" xfId="9" applyFont="1" applyFill="1" applyBorder="1" applyAlignment="1" applyProtection="1">
      <alignment horizontal="left" vertical="center"/>
    </xf>
    <xf numFmtId="0" fontId="64" fillId="3" borderId="6" xfId="5" applyFont="1" applyFill="1" applyBorder="1" applyAlignment="1">
      <alignment horizontal="left" vertical="center" wrapText="1"/>
    </xf>
    <xf numFmtId="0" fontId="64" fillId="3" borderId="8" xfId="5" applyFont="1" applyFill="1" applyBorder="1" applyAlignment="1">
      <alignment horizontal="left" vertical="center" wrapText="1"/>
    </xf>
    <xf numFmtId="0" fontId="2" fillId="3" borderId="6" xfId="3" applyFill="1" applyBorder="1" applyAlignment="1" applyProtection="1">
      <alignment horizontal="left" vertical="center" wrapText="1"/>
    </xf>
    <xf numFmtId="0" fontId="8" fillId="3" borderId="7" xfId="9" applyFont="1" applyFill="1" applyBorder="1" applyAlignment="1" applyProtection="1">
      <alignment horizontal="left" vertical="center" wrapText="1"/>
    </xf>
    <xf numFmtId="0" fontId="8" fillId="3" borderId="8" xfId="9" applyFont="1" applyFill="1" applyBorder="1" applyAlignment="1" applyProtection="1">
      <alignment horizontal="left" vertical="center" wrapText="1"/>
    </xf>
    <xf numFmtId="0" fontId="3" fillId="3" borderId="7" xfId="0" applyFont="1" applyFill="1" applyBorder="1" applyAlignment="1">
      <alignment horizontal="center"/>
    </xf>
    <xf numFmtId="0" fontId="3" fillId="3" borderId="6" xfId="0" applyFont="1" applyFill="1" applyBorder="1" applyAlignment="1">
      <alignment horizontal="center"/>
    </xf>
    <xf numFmtId="0" fontId="3" fillId="3" borderId="17" xfId="9" applyFont="1" applyFill="1" applyBorder="1" applyAlignment="1" applyProtection="1">
      <alignment horizontal="left" vertical="center" wrapText="1"/>
    </xf>
    <xf numFmtId="0" fontId="3" fillId="3" borderId="0" xfId="9" applyFont="1" applyFill="1" applyBorder="1" applyAlignment="1" applyProtection="1">
      <alignment horizontal="left" vertical="center" wrapText="1"/>
    </xf>
    <xf numFmtId="0" fontId="3" fillId="3" borderId="16" xfId="9" applyFont="1" applyFill="1" applyBorder="1" applyAlignment="1" applyProtection="1">
      <alignment horizontal="left" vertical="center" wrapText="1"/>
    </xf>
    <xf numFmtId="0" fontId="3" fillId="3" borderId="0" xfId="9" applyFont="1" applyFill="1" applyAlignment="1" applyProtection="1">
      <alignment horizontal="left" vertical="center" wrapText="1"/>
    </xf>
    <xf numFmtId="10" fontId="3" fillId="3" borderId="13" xfId="5" applyNumberFormat="1" applyFont="1" applyFill="1" applyBorder="1" applyAlignment="1">
      <alignment horizontal="center" vertical="center" wrapText="1"/>
    </xf>
    <xf numFmtId="0" fontId="5" fillId="0" borderId="84" xfId="5" applyFont="1" applyBorder="1" applyAlignment="1">
      <alignment horizontal="left" vertical="center" wrapText="1"/>
    </xf>
    <xf numFmtId="0" fontId="5" fillId="0" borderId="123" xfId="5" applyFont="1" applyBorder="1" applyAlignment="1">
      <alignment horizontal="center" vertical="center" wrapText="1"/>
    </xf>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3" fillId="3" borderId="28" xfId="5" applyFont="1" applyFill="1" applyBorder="1" applyAlignment="1">
      <alignment horizontal="left" vertical="center" wrapText="1"/>
    </xf>
    <xf numFmtId="0" fontId="3" fillId="3" borderId="18" xfId="5" applyFont="1" applyFill="1" applyBorder="1" applyAlignment="1">
      <alignment horizontal="left" vertical="center" wrapText="1"/>
    </xf>
    <xf numFmtId="0" fontId="3" fillId="3" borderId="135" xfId="5" applyFont="1" applyFill="1" applyBorder="1" applyAlignment="1">
      <alignment horizontal="left" vertical="center" wrapText="1"/>
    </xf>
    <xf numFmtId="0" fontId="3" fillId="3" borderId="132" xfId="5" applyFont="1" applyFill="1" applyBorder="1" applyAlignment="1">
      <alignment horizontal="left" vertical="center" wrapText="1"/>
    </xf>
    <xf numFmtId="0" fontId="5" fillId="0" borderId="5" xfId="5" applyFont="1" applyBorder="1" applyAlignment="1">
      <alignment horizontal="center" vertical="center" wrapText="1"/>
    </xf>
    <xf numFmtId="0" fontId="3" fillId="3" borderId="88" xfId="0" applyFont="1" applyFill="1" applyBorder="1" applyAlignment="1">
      <alignment horizontal="center" wrapText="1"/>
    </xf>
    <xf numFmtId="0" fontId="3" fillId="3" borderId="88" xfId="0" applyFont="1" applyFill="1" applyBorder="1" applyAlignment="1">
      <alignment horizontal="center"/>
    </xf>
    <xf numFmtId="0" fontId="3" fillId="3" borderId="13" xfId="5" applyFont="1" applyFill="1" applyBorder="1" applyAlignment="1">
      <alignment horizontal="left" vertical="center" wrapText="1"/>
    </xf>
    <xf numFmtId="0" fontId="3" fillId="3" borderId="31" xfId="5" applyFont="1" applyFill="1" applyBorder="1" applyAlignment="1">
      <alignment horizontal="left" vertical="center" wrapText="1"/>
    </xf>
    <xf numFmtId="0" fontId="2" fillId="0" borderId="13" xfId="3" applyBorder="1" applyAlignment="1" applyProtection="1">
      <alignment horizontal="left"/>
    </xf>
    <xf numFmtId="0" fontId="3" fillId="0" borderId="13" xfId="0" applyFont="1" applyBorder="1" applyAlignment="1">
      <alignment horizontal="left"/>
    </xf>
    <xf numFmtId="0" fontId="3" fillId="0" borderId="31" xfId="0" applyFont="1" applyBorder="1" applyAlignment="1">
      <alignment horizontal="left"/>
    </xf>
    <xf numFmtId="0" fontId="3" fillId="0" borderId="31" xfId="9" applyFont="1" applyFill="1" applyBorder="1" applyAlignment="1" applyProtection="1">
      <alignment horizontal="center" vertical="center" wrapText="1"/>
    </xf>
    <xf numFmtId="0" fontId="3" fillId="3" borderId="29" xfId="0" applyFont="1" applyFill="1" applyBorder="1" applyAlignment="1">
      <alignment horizontal="center" wrapText="1"/>
    </xf>
    <xf numFmtId="0" fontId="2" fillId="3" borderId="7" xfId="3" applyFill="1" applyBorder="1" applyAlignment="1" applyProtection="1">
      <alignment horizontal="center" vertical="center" wrapText="1"/>
    </xf>
    <xf numFmtId="0" fontId="3" fillId="3" borderId="8" xfId="9" applyFont="1" applyFill="1" applyBorder="1" applyAlignment="1" applyProtection="1">
      <alignment horizontal="left" vertical="center"/>
    </xf>
    <xf numFmtId="9" fontId="3" fillId="3" borderId="14" xfId="5" applyNumberFormat="1" applyFont="1" applyFill="1" applyBorder="1" applyAlignment="1">
      <alignment horizontal="left" vertical="center" wrapText="1"/>
    </xf>
    <xf numFmtId="0" fontId="3" fillId="3" borderId="6" xfId="9" applyFont="1" applyFill="1" applyBorder="1" applyAlignment="1" applyProtection="1">
      <alignment horizontal="center" vertical="top" wrapText="1"/>
    </xf>
    <xf numFmtId="0" fontId="3" fillId="3" borderId="7" xfId="9" applyFont="1" applyFill="1" applyBorder="1" applyAlignment="1" applyProtection="1">
      <alignment horizontal="center" vertical="top" wrapText="1"/>
    </xf>
    <xf numFmtId="0" fontId="3" fillId="3" borderId="8" xfId="9" applyFont="1" applyFill="1" applyBorder="1" applyAlignment="1" applyProtection="1">
      <alignment horizontal="center" vertical="top" wrapText="1"/>
    </xf>
    <xf numFmtId="0" fontId="3" fillId="0" borderId="13" xfId="0" applyFont="1" applyBorder="1" applyAlignment="1">
      <alignment horizontal="left" vertical="center" wrapText="1"/>
    </xf>
    <xf numFmtId="0" fontId="3" fillId="0" borderId="13" xfId="0" applyFont="1" applyBorder="1" applyAlignment="1">
      <alignment horizontal="left" vertical="center"/>
    </xf>
    <xf numFmtId="0" fontId="3" fillId="3" borderId="6" xfId="5" applyFont="1" applyFill="1" applyBorder="1" applyAlignment="1">
      <alignment horizontal="left" vertical="center"/>
    </xf>
    <xf numFmtId="0" fontId="3" fillId="3" borderId="7" xfId="5" applyFont="1" applyFill="1" applyBorder="1" applyAlignment="1">
      <alignment horizontal="left" vertical="center"/>
    </xf>
    <xf numFmtId="0" fontId="3" fillId="3" borderId="8" xfId="5" applyFont="1" applyFill="1" applyBorder="1" applyAlignment="1">
      <alignment horizontal="left" vertical="center"/>
    </xf>
    <xf numFmtId="0" fontId="3" fillId="3" borderId="6" xfId="0" applyFont="1" applyFill="1" applyBorder="1" applyAlignment="1">
      <alignment horizontal="left"/>
    </xf>
    <xf numFmtId="0" fontId="3" fillId="3" borderId="7" xfId="0" applyFont="1" applyFill="1" applyBorder="1" applyAlignment="1">
      <alignment horizontal="left"/>
    </xf>
    <xf numFmtId="0" fontId="3" fillId="3" borderId="8" xfId="0" applyFont="1" applyFill="1" applyBorder="1" applyAlignment="1">
      <alignment horizontal="left"/>
    </xf>
    <xf numFmtId="0" fontId="13" fillId="27" borderId="7" xfId="5" applyFont="1" applyFill="1" applyBorder="1" applyAlignment="1">
      <alignment horizontal="left" vertical="center" wrapText="1"/>
    </xf>
    <xf numFmtId="0" fontId="13" fillId="27" borderId="8" xfId="5" applyFont="1" applyFill="1" applyBorder="1" applyAlignment="1">
      <alignment horizontal="left" vertical="center" wrapText="1"/>
    </xf>
    <xf numFmtId="0" fontId="13" fillId="3" borderId="26" xfId="9" applyFont="1" applyFill="1" applyBorder="1" applyAlignment="1" applyProtection="1">
      <alignment horizontal="left" vertical="center" wrapText="1"/>
    </xf>
    <xf numFmtId="0" fontId="13" fillId="27" borderId="6" xfId="9" applyFont="1" applyFill="1" applyBorder="1" applyAlignment="1" applyProtection="1">
      <alignment horizontal="left" vertical="center" wrapText="1"/>
    </xf>
    <xf numFmtId="0" fontId="13" fillId="27" borderId="7" xfId="9" applyFont="1" applyFill="1" applyBorder="1" applyAlignment="1" applyProtection="1">
      <alignment horizontal="left" vertical="center" wrapText="1"/>
    </xf>
    <xf numFmtId="0" fontId="13" fillId="27" borderId="8" xfId="9" applyFont="1" applyFill="1" applyBorder="1" applyAlignment="1" applyProtection="1">
      <alignment horizontal="left" vertical="center" wrapText="1"/>
    </xf>
    <xf numFmtId="0" fontId="13" fillId="27" borderId="6" xfId="5" applyFont="1" applyFill="1" applyBorder="1" applyAlignment="1">
      <alignment horizontal="left" vertical="center" wrapText="1"/>
    </xf>
    <xf numFmtId="0" fontId="114" fillId="3" borderId="6" xfId="9" applyFont="1" applyFill="1" applyBorder="1" applyAlignment="1" applyProtection="1">
      <alignment horizontal="left" vertical="center" wrapText="1"/>
    </xf>
    <xf numFmtId="9" fontId="13" fillId="27" borderId="14" xfId="5" applyNumberFormat="1" applyFont="1" applyFill="1" applyBorder="1" applyAlignment="1">
      <alignment horizontal="center" vertical="center" wrapText="1"/>
    </xf>
    <xf numFmtId="0" fontId="13" fillId="27" borderId="12" xfId="5" applyFont="1" applyFill="1" applyBorder="1" applyAlignment="1">
      <alignment horizontal="center" vertical="center" wrapText="1"/>
    </xf>
    <xf numFmtId="0" fontId="13" fillId="0" borderId="13" xfId="5" applyFont="1" applyBorder="1" applyAlignment="1">
      <alignment horizontal="center" vertical="center" wrapText="1"/>
    </xf>
    <xf numFmtId="0" fontId="20" fillId="0" borderId="84" xfId="5" applyFont="1" applyBorder="1" applyAlignment="1">
      <alignment horizontal="left" vertical="center" wrapText="1"/>
    </xf>
    <xf numFmtId="0" fontId="13" fillId="27" borderId="17" xfId="9" applyFont="1" applyFill="1" applyBorder="1" applyAlignment="1" applyProtection="1">
      <alignment horizontal="left" vertical="center" wrapText="1"/>
    </xf>
    <xf numFmtId="0" fontId="13" fillId="27" borderId="0" xfId="9" applyFont="1" applyFill="1" applyAlignment="1" applyProtection="1">
      <alignment horizontal="left" vertical="center" wrapText="1"/>
    </xf>
    <xf numFmtId="0" fontId="13" fillId="27" borderId="16" xfId="9" applyFont="1" applyFill="1" applyBorder="1" applyAlignment="1" applyProtection="1">
      <alignment horizontal="left" vertical="center" wrapText="1"/>
    </xf>
    <xf numFmtId="0" fontId="11" fillId="2" borderId="5" xfId="4" applyFont="1" applyFill="1" applyBorder="1" applyAlignment="1">
      <alignment horizontal="center" vertical="center"/>
    </xf>
    <xf numFmtId="0" fontId="11" fillId="2" borderId="9" xfId="4" applyFont="1" applyFill="1" applyBorder="1" applyAlignment="1">
      <alignment horizontal="center" vertical="center"/>
    </xf>
    <xf numFmtId="0" fontId="11" fillId="2" borderId="17" xfId="4" applyFont="1" applyFill="1" applyBorder="1" applyAlignment="1">
      <alignment horizontal="center" vertical="center"/>
    </xf>
    <xf numFmtId="0" fontId="11" fillId="2" borderId="11" xfId="4" applyFont="1" applyFill="1" applyBorder="1" applyAlignment="1">
      <alignment horizontal="center" vertical="center"/>
    </xf>
    <xf numFmtId="0" fontId="13" fillId="0" borderId="13" xfId="0" applyFont="1" applyBorder="1" applyAlignment="1">
      <alignment horizontal="left"/>
    </xf>
    <xf numFmtId="0" fontId="13" fillId="27" borderId="15" xfId="4" applyFont="1" applyFill="1" applyBorder="1" applyAlignment="1">
      <alignment horizontal="center" vertical="top"/>
    </xf>
    <xf numFmtId="0" fontId="11" fillId="2" borderId="5" xfId="4" applyFont="1" applyFill="1" applyBorder="1" applyAlignment="1">
      <alignment horizontal="center" vertical="center" wrapText="1"/>
    </xf>
    <xf numFmtId="0" fontId="11" fillId="2" borderId="9" xfId="4" applyFont="1" applyFill="1" applyBorder="1" applyAlignment="1">
      <alignment horizontal="center" vertical="center" wrapText="1"/>
    </xf>
    <xf numFmtId="0" fontId="11" fillId="2" borderId="11" xfId="4" applyFont="1" applyFill="1" applyBorder="1" applyAlignment="1">
      <alignment horizontal="center" vertical="center" wrapText="1"/>
    </xf>
    <xf numFmtId="0" fontId="13" fillId="27" borderId="6" xfId="9" applyFont="1" applyFill="1" applyBorder="1" applyAlignment="1" applyProtection="1">
      <alignment horizontal="left" vertical="top" wrapText="1"/>
    </xf>
    <xf numFmtId="0" fontId="13" fillId="27" borderId="7" xfId="9" applyFont="1" applyFill="1" applyBorder="1" applyAlignment="1" applyProtection="1">
      <alignment horizontal="left" vertical="top" wrapText="1"/>
    </xf>
    <xf numFmtId="0" fontId="13" fillId="27" borderId="8" xfId="9" applyFont="1" applyFill="1" applyBorder="1" applyAlignment="1" applyProtection="1">
      <alignment horizontal="left" vertical="top" wrapText="1"/>
    </xf>
    <xf numFmtId="0" fontId="13" fillId="5" borderId="6" xfId="0" applyFont="1" applyFill="1" applyBorder="1" applyAlignment="1">
      <alignment horizontal="left" vertical="center" wrapText="1"/>
    </xf>
    <xf numFmtId="0" fontId="13" fillId="5" borderId="7" xfId="0" applyFont="1" applyFill="1" applyBorder="1" applyAlignment="1">
      <alignment horizontal="left" vertical="center" wrapText="1"/>
    </xf>
    <xf numFmtId="0" fontId="13" fillId="5" borderId="72" xfId="0" applyFont="1" applyFill="1" applyBorder="1" applyAlignment="1">
      <alignment horizontal="left" vertical="center" wrapText="1"/>
    </xf>
    <xf numFmtId="0" fontId="13" fillId="3" borderId="6" xfId="0" applyFont="1" applyFill="1" applyBorder="1" applyAlignment="1">
      <alignment horizontal="center"/>
    </xf>
    <xf numFmtId="0" fontId="13" fillId="3" borderId="7" xfId="0" applyFont="1" applyFill="1" applyBorder="1" applyAlignment="1">
      <alignment horizontal="center"/>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5" xfId="0" applyFont="1" applyBorder="1" applyAlignment="1">
      <alignment horizontal="center"/>
    </xf>
    <xf numFmtId="0" fontId="13" fillId="0" borderId="22" xfId="0" applyFont="1" applyBorder="1" applyAlignment="1">
      <alignment horizontal="center"/>
    </xf>
    <xf numFmtId="0" fontId="103" fillId="3" borderId="6" xfId="9" applyFont="1" applyFill="1" applyBorder="1" applyAlignment="1" applyProtection="1">
      <alignment horizontal="left" vertical="center" wrapText="1"/>
    </xf>
    <xf numFmtId="1" fontId="13" fillId="27" borderId="0" xfId="5" applyNumberFormat="1" applyFont="1" applyFill="1" applyAlignment="1">
      <alignment horizontal="center" wrapText="1"/>
    </xf>
    <xf numFmtId="1" fontId="13" fillId="3" borderId="0" xfId="5" applyNumberFormat="1" applyFont="1" applyFill="1" applyAlignment="1">
      <alignment horizontal="center" wrapText="1"/>
    </xf>
    <xf numFmtId="0" fontId="13" fillId="3" borderId="54" xfId="0" applyFont="1" applyFill="1" applyBorder="1" applyAlignment="1">
      <alignment horizontal="center"/>
    </xf>
    <xf numFmtId="0" fontId="13" fillId="3" borderId="26" xfId="0" applyFont="1" applyFill="1" applyBorder="1" applyAlignment="1">
      <alignment horizontal="center"/>
    </xf>
    <xf numFmtId="0" fontId="13" fillId="3" borderId="27" xfId="0" applyFont="1" applyFill="1" applyBorder="1" applyAlignment="1">
      <alignment horizontal="center"/>
    </xf>
    <xf numFmtId="0" fontId="11" fillId="2" borderId="28" xfId="4" applyFont="1" applyFill="1" applyBorder="1" applyAlignment="1">
      <alignment horizontal="center" vertical="center"/>
    </xf>
    <xf numFmtId="0" fontId="13" fillId="3" borderId="13" xfId="9" applyFont="1" applyFill="1" applyBorder="1" applyAlignment="1" applyProtection="1">
      <alignment horizontal="left" vertical="top" wrapText="1"/>
    </xf>
    <xf numFmtId="0" fontId="13" fillId="3" borderId="18"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0" xfId="0" applyFont="1" applyFill="1" applyAlignment="1">
      <alignment horizontal="center" vertical="center"/>
    </xf>
    <xf numFmtId="0" fontId="13" fillId="3" borderId="16" xfId="0" applyFont="1" applyFill="1" applyBorder="1" applyAlignment="1">
      <alignment horizontal="center" vertical="center" wrapText="1"/>
    </xf>
    <xf numFmtId="49" fontId="11" fillId="2" borderId="2" xfId="5" applyNumberFormat="1" applyFont="1" applyFill="1" applyBorder="1" applyAlignment="1">
      <alignment horizontal="left" vertical="center"/>
    </xf>
    <xf numFmtId="49" fontId="11" fillId="2" borderId="3" xfId="5" applyNumberFormat="1" applyFont="1" applyFill="1" applyBorder="1" applyAlignment="1">
      <alignment horizontal="left" vertical="center"/>
    </xf>
    <xf numFmtId="49" fontId="11" fillId="2" borderId="4" xfId="5" applyNumberFormat="1" applyFont="1" applyFill="1" applyBorder="1" applyAlignment="1">
      <alignment horizontal="left" vertical="center"/>
    </xf>
    <xf numFmtId="0" fontId="11" fillId="2" borderId="28" xfId="4" applyFont="1" applyFill="1" applyBorder="1" applyAlignment="1">
      <alignment horizontal="center" vertical="center" wrapText="1"/>
    </xf>
    <xf numFmtId="0" fontId="11" fillId="2" borderId="17" xfId="4" applyFont="1" applyFill="1" applyBorder="1" applyAlignment="1">
      <alignment horizontal="center" vertical="center" wrapText="1"/>
    </xf>
    <xf numFmtId="0" fontId="11" fillId="2" borderId="29" xfId="4" applyFont="1" applyFill="1" applyBorder="1" applyAlignment="1">
      <alignment horizontal="center" vertical="center" wrapText="1"/>
    </xf>
    <xf numFmtId="0" fontId="13" fillId="3" borderId="28" xfId="5" applyFont="1" applyFill="1" applyBorder="1" applyAlignment="1">
      <alignment horizontal="center" vertical="center" wrapText="1"/>
    </xf>
    <xf numFmtId="0" fontId="13" fillId="3" borderId="18" xfId="5"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13" fillId="3" borderId="6" xfId="9" applyFont="1" applyFill="1" applyBorder="1" applyAlignment="1" applyProtection="1">
      <alignment horizontal="left" vertical="top" wrapText="1"/>
    </xf>
    <xf numFmtId="0" fontId="13" fillId="3" borderId="7" xfId="9" applyFont="1" applyFill="1" applyBorder="1" applyAlignment="1" applyProtection="1">
      <alignment horizontal="left" vertical="top" wrapText="1"/>
    </xf>
    <xf numFmtId="0" fontId="13" fillId="3" borderId="8" xfId="9" applyFont="1" applyFill="1" applyBorder="1" applyAlignment="1" applyProtection="1">
      <alignment horizontal="left" vertical="top" wrapText="1"/>
    </xf>
    <xf numFmtId="0" fontId="13" fillId="0" borderId="6" xfId="9" applyFont="1" applyFill="1" applyBorder="1" applyAlignment="1" applyProtection="1">
      <alignment horizontal="left" vertical="top" wrapText="1"/>
    </xf>
    <xf numFmtId="0" fontId="13" fillId="0" borderId="7" xfId="9" applyFont="1" applyFill="1" applyBorder="1" applyAlignment="1" applyProtection="1">
      <alignment horizontal="left" vertical="top" wrapText="1"/>
    </xf>
    <xf numFmtId="0" fontId="13" fillId="0" borderId="8" xfId="9" applyFont="1" applyFill="1" applyBorder="1" applyAlignment="1" applyProtection="1">
      <alignment horizontal="left" vertical="top" wrapText="1"/>
    </xf>
    <xf numFmtId="0" fontId="21" fillId="2" borderId="5" xfId="4" applyFont="1" applyFill="1" applyBorder="1" applyAlignment="1">
      <alignment horizontal="center" vertical="center"/>
    </xf>
    <xf numFmtId="0" fontId="21" fillId="2" borderId="9" xfId="4" applyFont="1" applyFill="1" applyBorder="1" applyAlignment="1">
      <alignment horizontal="center" vertical="center"/>
    </xf>
    <xf numFmtId="0" fontId="21" fillId="2" borderId="11" xfId="4" applyFont="1" applyFill="1" applyBorder="1" applyAlignment="1">
      <alignment horizontal="center" vertical="center"/>
    </xf>
    <xf numFmtId="49" fontId="23" fillId="2" borderId="2" xfId="5" applyNumberFormat="1" applyFont="1" applyFill="1" applyBorder="1" applyAlignment="1">
      <alignment horizontal="center" vertical="center"/>
    </xf>
    <xf numFmtId="49" fontId="23" fillId="2" borderId="3" xfId="5" applyNumberFormat="1" applyFont="1" applyFill="1" applyBorder="1" applyAlignment="1">
      <alignment horizontal="center" vertical="center"/>
    </xf>
    <xf numFmtId="0" fontId="21" fillId="2" borderId="5" xfId="4" applyFont="1" applyFill="1" applyBorder="1" applyAlignment="1">
      <alignment horizontal="center" vertical="center" wrapText="1"/>
    </xf>
    <xf numFmtId="0" fontId="21" fillId="2" borderId="9" xfId="4" applyFont="1" applyFill="1" applyBorder="1" applyAlignment="1">
      <alignment horizontal="center" vertical="center" wrapText="1"/>
    </xf>
    <xf numFmtId="0" fontId="21" fillId="2" borderId="11" xfId="4" applyFont="1" applyFill="1" applyBorder="1" applyAlignment="1">
      <alignment horizontal="center" vertical="center" wrapText="1"/>
    </xf>
    <xf numFmtId="0" fontId="12" fillId="3" borderId="7" xfId="9" applyFont="1" applyFill="1" applyBorder="1" applyAlignment="1" applyProtection="1">
      <alignment horizontal="center" vertical="center" wrapText="1"/>
    </xf>
    <xf numFmtId="0" fontId="12" fillId="3" borderId="8" xfId="9" applyFont="1" applyFill="1" applyBorder="1" applyAlignment="1" applyProtection="1">
      <alignment horizontal="center" vertical="center" wrapText="1"/>
    </xf>
    <xf numFmtId="0" fontId="12" fillId="0" borderId="7" xfId="5" applyFont="1" applyBorder="1" applyAlignment="1">
      <alignment horizontal="left" vertical="top" wrapText="1"/>
    </xf>
    <xf numFmtId="0" fontId="12" fillId="0" borderId="8" xfId="5" applyFont="1" applyBorder="1" applyAlignment="1">
      <alignment horizontal="left" vertical="top" wrapText="1"/>
    </xf>
    <xf numFmtId="0" fontId="6" fillId="3" borderId="7" xfId="0" applyFont="1" applyFill="1" applyBorder="1" applyAlignment="1">
      <alignment horizontal="center" wrapText="1"/>
    </xf>
    <xf numFmtId="0" fontId="74" fillId="2" borderId="28" xfId="5" applyFont="1" applyFill="1" applyBorder="1" applyAlignment="1">
      <alignment horizontal="center" vertical="center" wrapText="1"/>
    </xf>
    <xf numFmtId="0" fontId="74" fillId="2" borderId="17" xfId="5" applyFont="1" applyFill="1" applyBorder="1" applyAlignment="1">
      <alignment horizontal="center" vertical="center" wrapText="1"/>
    </xf>
    <xf numFmtId="0" fontId="72" fillId="0" borderId="12" xfId="9" applyFont="1" applyFill="1" applyBorder="1" applyAlignment="1" applyProtection="1">
      <alignment horizontal="left" vertical="center" wrapText="1"/>
    </xf>
    <xf numFmtId="0" fontId="72" fillId="0" borderId="13" xfId="9" applyFont="1" applyFill="1" applyBorder="1" applyAlignment="1" applyProtection="1">
      <alignment horizontal="left" vertical="center" wrapText="1"/>
    </xf>
    <xf numFmtId="0" fontId="72" fillId="0" borderId="31" xfId="9" applyFont="1" applyFill="1" applyBorder="1" applyAlignment="1" applyProtection="1">
      <alignment horizontal="left" vertical="center" wrapText="1"/>
    </xf>
    <xf numFmtId="0" fontId="72" fillId="0" borderId="12" xfId="5" applyFont="1" applyBorder="1" applyAlignment="1">
      <alignment horizontal="left" vertical="center" wrapText="1"/>
    </xf>
    <xf numFmtId="0" fontId="72" fillId="0" borderId="13" xfId="5" applyFont="1" applyBorder="1" applyAlignment="1">
      <alignment horizontal="left" vertical="center" wrapText="1"/>
    </xf>
    <xf numFmtId="0" fontId="72" fillId="0" borderId="31" xfId="5" applyFont="1" applyBorder="1" applyAlignment="1">
      <alignment horizontal="left" vertical="center" wrapText="1"/>
    </xf>
    <xf numFmtId="0" fontId="72" fillId="0" borderId="61" xfId="8" applyFont="1" applyBorder="1" applyAlignment="1">
      <alignment horizontal="left" vertical="center" wrapText="1"/>
    </xf>
    <xf numFmtId="0" fontId="72" fillId="0" borderId="58" xfId="8" applyFont="1" applyBorder="1" applyAlignment="1">
      <alignment horizontal="left" vertical="center" wrapText="1"/>
    </xf>
    <xf numFmtId="0" fontId="72" fillId="0" borderId="60" xfId="8" applyFont="1" applyBorder="1" applyAlignment="1">
      <alignment horizontal="left" vertical="center" wrapText="1"/>
    </xf>
    <xf numFmtId="0" fontId="72" fillId="0" borderId="37" xfId="8" applyFont="1" applyBorder="1" applyAlignment="1">
      <alignment horizontal="left" vertical="center" wrapText="1"/>
    </xf>
    <xf numFmtId="0" fontId="72" fillId="0" borderId="20" xfId="8" applyFont="1" applyBorder="1" applyAlignment="1">
      <alignment horizontal="left" vertical="center" wrapText="1"/>
    </xf>
    <xf numFmtId="0" fontId="72" fillId="0" borderId="49" xfId="8" applyFont="1" applyBorder="1" applyAlignment="1">
      <alignment horizontal="left" vertical="center" wrapText="1"/>
    </xf>
    <xf numFmtId="0" fontId="74" fillId="2" borderId="66" xfId="5" applyFont="1" applyFill="1" applyBorder="1" applyAlignment="1">
      <alignment horizontal="center" vertical="center" wrapText="1"/>
    </xf>
    <xf numFmtId="0" fontId="2" fillId="0" borderId="12" xfId="3" applyFill="1" applyBorder="1" applyAlignment="1" applyProtection="1">
      <alignment horizontal="left" vertical="center" wrapText="1"/>
    </xf>
    <xf numFmtId="0" fontId="72" fillId="0" borderId="12" xfId="8" applyFont="1" applyBorder="1" applyAlignment="1">
      <alignment horizontal="left" vertical="center" wrapText="1"/>
    </xf>
    <xf numFmtId="0" fontId="72" fillId="0" borderId="13" xfId="8" applyFont="1" applyBorder="1" applyAlignment="1">
      <alignment horizontal="left" vertical="center" wrapText="1"/>
    </xf>
    <xf numFmtId="0" fontId="72" fillId="0" borderId="31" xfId="8" applyFont="1" applyBorder="1" applyAlignment="1">
      <alignment horizontal="left" vertical="center" wrapText="1"/>
    </xf>
    <xf numFmtId="0" fontId="74" fillId="2" borderId="28" xfId="4" applyFont="1" applyFill="1" applyBorder="1" applyAlignment="1">
      <alignment horizontal="center" vertical="center"/>
    </xf>
    <xf numFmtId="0" fontId="74" fillId="2" borderId="17" xfId="4" applyFont="1" applyFill="1" applyBorder="1" applyAlignment="1">
      <alignment horizontal="center" vertical="center"/>
    </xf>
    <xf numFmtId="0" fontId="72" fillId="0" borderId="15" xfId="9" applyFont="1" applyFill="1" applyBorder="1" applyAlignment="1" applyProtection="1">
      <alignment horizontal="center" vertical="center" wrapText="1"/>
    </xf>
    <xf numFmtId="0" fontId="72" fillId="0" borderId="7" xfId="9" applyFont="1" applyFill="1" applyBorder="1" applyAlignment="1" applyProtection="1">
      <alignment horizontal="left" vertical="center" wrapText="1"/>
    </xf>
    <xf numFmtId="0" fontId="72" fillId="0" borderId="8" xfId="9" applyFont="1" applyFill="1" applyBorder="1" applyAlignment="1" applyProtection="1">
      <alignment horizontal="left" vertical="center" wrapText="1"/>
    </xf>
    <xf numFmtId="0" fontId="75" fillId="0" borderId="5" xfId="5" applyFont="1" applyBorder="1" applyAlignment="1">
      <alignment horizontal="left" vertical="center" wrapText="1"/>
    </xf>
    <xf numFmtId="0" fontId="75" fillId="0" borderId="9" xfId="5" applyFont="1" applyBorder="1" applyAlignment="1">
      <alignment horizontal="left" vertical="center" wrapText="1"/>
    </xf>
    <xf numFmtId="0" fontId="75" fillId="0" borderId="11" xfId="5" applyFont="1" applyBorder="1" applyAlignment="1">
      <alignment horizontal="left" vertical="center" wrapText="1"/>
    </xf>
    <xf numFmtId="0" fontId="72" fillId="0" borderId="15" xfId="4" applyFont="1" applyBorder="1" applyAlignment="1">
      <alignment horizontal="left"/>
    </xf>
    <xf numFmtId="9" fontId="3" fillId="0" borderId="7" xfId="5" applyNumberFormat="1" applyFont="1" applyBorder="1" applyAlignment="1">
      <alignment horizontal="center" vertical="center" wrapText="1"/>
    </xf>
    <xf numFmtId="9" fontId="72" fillId="0" borderId="14" xfId="5" applyNumberFormat="1" applyFont="1" applyBorder="1" applyAlignment="1">
      <alignment horizontal="center" vertical="center" wrapText="1"/>
    </xf>
    <xf numFmtId="9" fontId="72" fillId="0" borderId="12" xfId="5" applyNumberFormat="1" applyFont="1" applyBorder="1" applyAlignment="1">
      <alignment horizontal="center" vertical="center" wrapText="1"/>
    </xf>
    <xf numFmtId="9" fontId="3" fillId="0" borderId="0" xfId="5" applyNumberFormat="1" applyFont="1" applyAlignment="1">
      <alignment horizontal="center" vertical="center" wrapText="1"/>
    </xf>
    <xf numFmtId="0" fontId="72" fillId="0" borderId="23" xfId="9" applyFont="1" applyFill="1" applyBorder="1" applyAlignment="1" applyProtection="1">
      <alignment horizontal="center" vertical="top" wrapText="1"/>
    </xf>
    <xf numFmtId="0" fontId="72" fillId="0" borderId="13" xfId="5" applyFont="1" applyBorder="1" applyAlignment="1">
      <alignment horizontal="center" vertical="center" wrapText="1"/>
    </xf>
    <xf numFmtId="0" fontId="72" fillId="0" borderId="7" xfId="9" applyFont="1" applyFill="1" applyBorder="1" applyAlignment="1" applyProtection="1">
      <alignment horizontal="center" vertical="center" wrapText="1"/>
    </xf>
    <xf numFmtId="0" fontId="72" fillId="0" borderId="12" xfId="9" applyFont="1" applyFill="1" applyBorder="1" applyAlignment="1" applyProtection="1">
      <alignment horizontal="center" vertical="center" wrapText="1"/>
    </xf>
    <xf numFmtId="0" fontId="72" fillId="0" borderId="14" xfId="9" applyFont="1" applyFill="1" applyBorder="1" applyAlignment="1" applyProtection="1">
      <alignment horizontal="center" vertical="center" wrapText="1"/>
    </xf>
    <xf numFmtId="0" fontId="72" fillId="0" borderId="8" xfId="9" applyFont="1" applyFill="1" applyBorder="1" applyAlignment="1" applyProtection="1">
      <alignment horizontal="center" vertical="center" wrapText="1"/>
    </xf>
    <xf numFmtId="0" fontId="74" fillId="2" borderId="28" xfId="4" applyFont="1" applyFill="1" applyBorder="1" applyAlignment="1">
      <alignment horizontal="center" vertical="center" wrapText="1"/>
    </xf>
    <xf numFmtId="0" fontId="74" fillId="2" borderId="17" xfId="4" applyFont="1" applyFill="1" applyBorder="1" applyAlignment="1">
      <alignment horizontal="center" vertical="center" wrapText="1"/>
    </xf>
    <xf numFmtId="0" fontId="74" fillId="2" borderId="29" xfId="4" applyFont="1" applyFill="1" applyBorder="1" applyAlignment="1">
      <alignment horizontal="center" vertical="center" wrapText="1"/>
    </xf>
    <xf numFmtId="0" fontId="72" fillId="3" borderId="44" xfId="9" applyFont="1" applyFill="1" applyBorder="1" applyAlignment="1" applyProtection="1">
      <alignment horizontal="left" vertical="center" wrapText="1"/>
    </xf>
    <xf numFmtId="0" fontId="72" fillId="3" borderId="108" xfId="9" applyFont="1" applyFill="1" applyBorder="1" applyAlignment="1" applyProtection="1">
      <alignment horizontal="left" vertical="center" wrapText="1"/>
    </xf>
    <xf numFmtId="0" fontId="72" fillId="0" borderId="7" xfId="5" applyFont="1" applyBorder="1" applyAlignment="1">
      <alignment horizontal="left" vertical="center" wrapText="1"/>
    </xf>
    <xf numFmtId="0" fontId="72" fillId="0" borderId="8" xfId="5" applyFont="1" applyBorder="1" applyAlignment="1">
      <alignment horizontal="left" vertical="center" wrapText="1"/>
    </xf>
    <xf numFmtId="0" fontId="72" fillId="0" borderId="7" xfId="0" applyFont="1" applyBorder="1" applyAlignment="1">
      <alignment horizontal="center" wrapText="1"/>
    </xf>
    <xf numFmtId="0" fontId="72" fillId="0" borderId="7" xfId="0" applyFont="1" applyBorder="1" applyAlignment="1">
      <alignment horizontal="center"/>
    </xf>
    <xf numFmtId="0" fontId="72" fillId="0" borderId="18" xfId="0" applyFont="1" applyBorder="1" applyAlignment="1">
      <alignment horizontal="center"/>
    </xf>
    <xf numFmtId="0" fontId="72" fillId="0" borderId="19" xfId="0" applyFont="1" applyBorder="1" applyAlignment="1">
      <alignment horizontal="center"/>
    </xf>
    <xf numFmtId="0" fontId="72" fillId="0" borderId="0" xfId="0" applyFont="1" applyAlignment="1">
      <alignment horizontal="center"/>
    </xf>
    <xf numFmtId="0" fontId="76" fillId="0" borderId="7" xfId="9" applyFont="1" applyFill="1" applyBorder="1" applyAlignment="1" applyProtection="1">
      <alignment horizontal="left" vertical="center" wrapText="1"/>
    </xf>
    <xf numFmtId="0" fontId="76" fillId="0" borderId="8" xfId="9" applyFont="1" applyFill="1" applyBorder="1" applyAlignment="1" applyProtection="1">
      <alignment horizontal="left" vertical="center" wrapText="1"/>
    </xf>
    <xf numFmtId="0" fontId="11" fillId="2" borderId="10" xfId="5" applyFont="1" applyFill="1" applyBorder="1" applyAlignment="1">
      <alignment horizontal="center" vertical="center" wrapText="1"/>
    </xf>
    <xf numFmtId="0" fontId="13" fillId="0" borderId="6" xfId="5" applyFont="1" applyBorder="1" applyAlignment="1">
      <alignment vertical="center" wrapText="1"/>
    </xf>
    <xf numFmtId="0" fontId="13" fillId="0" borderId="7" xfId="5" applyFont="1" applyBorder="1" applyAlignment="1">
      <alignment vertical="center" wrapText="1"/>
    </xf>
    <xf numFmtId="0" fontId="13" fillId="0" borderId="28" xfId="5" applyFont="1" applyBorder="1" applyAlignment="1">
      <alignment horizontal="left" vertical="center" wrapText="1"/>
    </xf>
    <xf numFmtId="0" fontId="13" fillId="0" borderId="18" xfId="5" applyFont="1" applyBorder="1" applyAlignment="1">
      <alignment horizontal="left" vertical="center" wrapText="1"/>
    </xf>
    <xf numFmtId="0" fontId="13" fillId="0" borderId="19" xfId="5" applyFont="1" applyBorder="1" applyAlignment="1">
      <alignment horizontal="left" vertical="center" wrapText="1"/>
    </xf>
    <xf numFmtId="0" fontId="6" fillId="0" borderId="61" xfId="9" applyFont="1" applyFill="1" applyBorder="1" applyAlignment="1" applyProtection="1">
      <alignment horizontal="center" vertical="center" wrapText="1"/>
    </xf>
    <xf numFmtId="0" fontId="6" fillId="0" borderId="58" xfId="9" applyFont="1" applyFill="1" applyBorder="1" applyAlignment="1" applyProtection="1">
      <alignment horizontal="center" vertical="center" wrapText="1"/>
    </xf>
    <xf numFmtId="0" fontId="6" fillId="0" borderId="60" xfId="9" applyFont="1" applyFill="1" applyBorder="1" applyAlignment="1" applyProtection="1">
      <alignment horizontal="center" vertical="center" wrapText="1"/>
    </xf>
    <xf numFmtId="0" fontId="19" fillId="3" borderId="54" xfId="9" applyFont="1" applyFill="1" applyBorder="1" applyAlignment="1" applyProtection="1">
      <alignment horizontal="left" vertical="center" wrapText="1"/>
    </xf>
    <xf numFmtId="0" fontId="19" fillId="3" borderId="26" xfId="9" applyFont="1" applyFill="1" applyBorder="1" applyAlignment="1" applyProtection="1">
      <alignment horizontal="left" vertical="center" wrapText="1"/>
    </xf>
    <xf numFmtId="0" fontId="19" fillId="3" borderId="27" xfId="9" applyFont="1" applyFill="1" applyBorder="1" applyAlignment="1" applyProtection="1">
      <alignment horizontal="left" vertical="center" wrapText="1"/>
    </xf>
    <xf numFmtId="0" fontId="11" fillId="2" borderId="11" xfId="5" applyFont="1" applyFill="1" applyBorder="1" applyAlignment="1">
      <alignment horizontal="center" vertical="center" wrapText="1"/>
    </xf>
    <xf numFmtId="0" fontId="21" fillId="2" borderId="111" xfId="4" applyFont="1" applyFill="1" applyBorder="1" applyAlignment="1">
      <alignment horizontal="center" vertical="center"/>
    </xf>
    <xf numFmtId="0" fontId="21" fillId="2" borderId="10" xfId="4" applyFont="1" applyFill="1" applyBorder="1" applyAlignment="1">
      <alignment horizontal="center" vertical="center"/>
    </xf>
    <xf numFmtId="0" fontId="21" fillId="2" borderId="55" xfId="4" applyFont="1" applyFill="1" applyBorder="1" applyAlignment="1">
      <alignment horizontal="center" vertical="center"/>
    </xf>
    <xf numFmtId="1" fontId="13" fillId="3" borderId="14" xfId="5" applyNumberFormat="1" applyFont="1" applyFill="1" applyBorder="1" applyAlignment="1">
      <alignment horizontal="center" vertical="center" wrapText="1"/>
    </xf>
    <xf numFmtId="1" fontId="13" fillId="3" borderId="12" xfId="5" applyNumberFormat="1" applyFont="1" applyFill="1" applyBorder="1" applyAlignment="1">
      <alignment horizontal="center" vertical="center" wrapText="1"/>
    </xf>
    <xf numFmtId="0" fontId="13" fillId="3" borderId="31" xfId="9" applyFont="1" applyFill="1" applyBorder="1" applyAlignment="1" applyProtection="1">
      <alignment horizontal="left" vertical="center" wrapText="1"/>
    </xf>
    <xf numFmtId="0" fontId="6" fillId="3" borderId="12" xfId="9" applyFont="1" applyFill="1" applyBorder="1" applyAlignment="1" applyProtection="1">
      <alignment horizontal="left" vertical="center" wrapText="1"/>
    </xf>
    <xf numFmtId="0" fontId="6" fillId="3" borderId="13" xfId="9" applyFont="1" applyFill="1" applyBorder="1" applyAlignment="1" applyProtection="1">
      <alignment horizontal="left" vertical="center" wrapText="1"/>
    </xf>
    <xf numFmtId="0" fontId="6" fillId="3" borderId="31" xfId="9" applyFont="1" applyFill="1" applyBorder="1" applyAlignment="1" applyProtection="1">
      <alignment horizontal="left" vertical="center" wrapText="1"/>
    </xf>
    <xf numFmtId="0" fontId="20" fillId="0" borderId="10" xfId="5" applyFont="1" applyBorder="1" applyAlignment="1">
      <alignment horizontal="left" vertical="center" wrapText="1"/>
    </xf>
    <xf numFmtId="0" fontId="13" fillId="3" borderId="61" xfId="9" applyFont="1" applyFill="1" applyBorder="1" applyAlignment="1" applyProtection="1">
      <alignment horizontal="left" vertical="center" wrapText="1"/>
    </xf>
    <xf numFmtId="0" fontId="13" fillId="3" borderId="58" xfId="9" applyFont="1" applyFill="1" applyBorder="1" applyAlignment="1" applyProtection="1">
      <alignment horizontal="left" vertical="center" wrapText="1"/>
    </xf>
    <xf numFmtId="0" fontId="13" fillId="3" borderId="60" xfId="9" applyFont="1" applyFill="1" applyBorder="1" applyAlignment="1" applyProtection="1">
      <alignment horizontal="left" vertical="center" wrapText="1"/>
    </xf>
    <xf numFmtId="0" fontId="72" fillId="3" borderId="106" xfId="9" applyFont="1" applyFill="1" applyBorder="1" applyAlignment="1" applyProtection="1">
      <alignment horizontal="center" vertical="center" wrapText="1"/>
    </xf>
    <xf numFmtId="0" fontId="72" fillId="3" borderId="68" xfId="9" applyFont="1" applyFill="1" applyBorder="1" applyAlignment="1" applyProtection="1">
      <alignment horizontal="center" vertical="center" wrapText="1"/>
    </xf>
    <xf numFmtId="0" fontId="72" fillId="3" borderId="69" xfId="9" applyFont="1" applyFill="1" applyBorder="1" applyAlignment="1" applyProtection="1">
      <alignment horizontal="center" vertical="center" wrapText="1"/>
    </xf>
    <xf numFmtId="0" fontId="13" fillId="3" borderId="45" xfId="9" applyFont="1" applyFill="1" applyBorder="1" applyAlignment="1" applyProtection="1">
      <alignment horizontal="left" vertical="center" wrapText="1"/>
    </xf>
    <xf numFmtId="0" fontId="13" fillId="3" borderId="44" xfId="9" applyFont="1" applyFill="1" applyBorder="1" applyAlignment="1" applyProtection="1">
      <alignment horizontal="left" vertical="center" wrapText="1"/>
    </xf>
    <xf numFmtId="0" fontId="13" fillId="3" borderId="108" xfId="9" applyFont="1" applyFill="1" applyBorder="1" applyAlignment="1" applyProtection="1">
      <alignment horizontal="left" vertical="center" wrapText="1"/>
    </xf>
    <xf numFmtId="0" fontId="21" fillId="2" borderId="111" xfId="4" applyFont="1" applyFill="1" applyBorder="1" applyAlignment="1">
      <alignment horizontal="center" vertical="center" wrapText="1"/>
    </xf>
    <xf numFmtId="0" fontId="21" fillId="2" borderId="10" xfId="4" applyFont="1" applyFill="1" applyBorder="1" applyAlignment="1">
      <alignment horizontal="center" vertical="center" wrapText="1"/>
    </xf>
    <xf numFmtId="0" fontId="21" fillId="2" borderId="55" xfId="4" applyFont="1" applyFill="1" applyBorder="1" applyAlignment="1">
      <alignment horizontal="center" vertical="center" wrapText="1"/>
    </xf>
    <xf numFmtId="0" fontId="13" fillId="3" borderId="50" xfId="9" applyFont="1" applyFill="1" applyBorder="1" applyAlignment="1" applyProtection="1">
      <alignment horizontal="left" vertical="center" wrapText="1"/>
    </xf>
    <xf numFmtId="0" fontId="12" fillId="3" borderId="46" xfId="9" applyFont="1" applyFill="1" applyBorder="1" applyAlignment="1" applyProtection="1">
      <alignment horizontal="left" vertical="center" wrapText="1"/>
    </xf>
    <xf numFmtId="0" fontId="12" fillId="3" borderId="52" xfId="9" applyFont="1" applyFill="1" applyBorder="1" applyAlignment="1" applyProtection="1">
      <alignment horizontal="left" vertical="center" wrapText="1"/>
    </xf>
    <xf numFmtId="0" fontId="13" fillId="3" borderId="12" xfId="5" applyFont="1" applyFill="1" applyBorder="1" applyAlignment="1">
      <alignment horizontal="left" vertical="center" wrapText="1"/>
    </xf>
    <xf numFmtId="0" fontId="12" fillId="3" borderId="13" xfId="5" applyFont="1" applyFill="1" applyBorder="1" applyAlignment="1">
      <alignment horizontal="left" vertical="center" wrapText="1"/>
    </xf>
    <xf numFmtId="0" fontId="12" fillId="3" borderId="31" xfId="5" applyFont="1" applyFill="1" applyBorder="1" applyAlignment="1">
      <alignment horizontal="left" vertical="center" wrapText="1"/>
    </xf>
    <xf numFmtId="0" fontId="13" fillId="0" borderId="6" xfId="5" applyFont="1" applyBorder="1" applyAlignment="1">
      <alignment horizontal="left" vertical="center" wrapText="1"/>
    </xf>
    <xf numFmtId="0" fontId="13" fillId="0" borderId="7" xfId="5" applyFont="1" applyBorder="1" applyAlignment="1">
      <alignment horizontal="left" vertical="center" wrapText="1"/>
    </xf>
    <xf numFmtId="0" fontId="13" fillId="0" borderId="8" xfId="5" applyFont="1" applyBorder="1" applyAlignment="1">
      <alignment horizontal="left" vertical="center" wrapText="1"/>
    </xf>
    <xf numFmtId="0" fontId="13" fillId="3" borderId="6" xfId="5" applyFont="1" applyFill="1" applyBorder="1" applyAlignment="1">
      <alignment horizontal="left" vertical="center"/>
    </xf>
    <xf numFmtId="0" fontId="13" fillId="3" borderId="7" xfId="5" applyFont="1" applyFill="1" applyBorder="1" applyAlignment="1">
      <alignment horizontal="left" vertical="center"/>
    </xf>
    <xf numFmtId="0" fontId="13" fillId="3" borderId="12" xfId="5" applyFont="1" applyFill="1" applyBorder="1" applyAlignment="1">
      <alignment horizontal="left" vertical="center"/>
    </xf>
    <xf numFmtId="0" fontId="13" fillId="3" borderId="14" xfId="5" applyFont="1" applyFill="1" applyBorder="1" applyAlignment="1">
      <alignment horizontal="center" vertical="center"/>
    </xf>
    <xf numFmtId="0" fontId="13" fillId="3" borderId="7" xfId="5" applyFont="1" applyFill="1" applyBorder="1" applyAlignment="1">
      <alignment horizontal="center" vertical="center"/>
    </xf>
    <xf numFmtId="0" fontId="13" fillId="3" borderId="8" xfId="5" applyFont="1" applyFill="1" applyBorder="1" applyAlignment="1">
      <alignment horizontal="center" vertical="center"/>
    </xf>
    <xf numFmtId="0" fontId="20" fillId="0" borderId="111" xfId="5" applyFont="1" applyBorder="1" applyAlignment="1">
      <alignment horizontal="left" vertical="center" wrapText="1"/>
    </xf>
    <xf numFmtId="0" fontId="20" fillId="0" borderId="55" xfId="5" applyFont="1" applyBorder="1" applyAlignment="1">
      <alignment horizontal="left" vertical="center" wrapText="1"/>
    </xf>
    <xf numFmtId="0" fontId="6" fillId="3" borderId="18" xfId="0" applyFont="1" applyFill="1" applyBorder="1" applyAlignment="1">
      <alignment horizontal="center"/>
    </xf>
    <xf numFmtId="0" fontId="6" fillId="3" borderId="8" xfId="0" applyFont="1" applyFill="1" applyBorder="1" applyAlignment="1">
      <alignment horizontal="center"/>
    </xf>
    <xf numFmtId="0" fontId="16" fillId="3" borderId="6" xfId="9" applyFill="1" applyBorder="1" applyAlignment="1" applyProtection="1">
      <alignment horizontal="left" vertical="center" wrapText="1"/>
    </xf>
    <xf numFmtId="0" fontId="3" fillId="3" borderId="13" xfId="0" applyFont="1" applyFill="1" applyBorder="1" applyAlignment="1">
      <alignment horizontal="center"/>
    </xf>
    <xf numFmtId="0" fontId="58" fillId="0" borderId="12" xfId="9" applyFont="1" applyFill="1" applyBorder="1" applyAlignment="1" applyProtection="1">
      <alignment horizontal="left" vertical="center" wrapText="1"/>
    </xf>
    <xf numFmtId="49" fontId="14" fillId="2" borderId="17" xfId="5" applyNumberFormat="1" applyFont="1" applyFill="1" applyBorder="1" applyAlignment="1">
      <alignment horizontal="left" vertical="center"/>
    </xf>
    <xf numFmtId="49" fontId="14" fillId="2" borderId="0" xfId="5" applyNumberFormat="1" applyFont="1" applyFill="1" applyAlignment="1">
      <alignment horizontal="left" vertical="center"/>
    </xf>
    <xf numFmtId="49" fontId="14" fillId="2" borderId="16" xfId="5" applyNumberFormat="1" applyFont="1" applyFill="1" applyBorder="1" applyAlignment="1">
      <alignment horizontal="left" vertical="center"/>
    </xf>
    <xf numFmtId="0" fontId="3" fillId="3" borderId="8" xfId="0" applyFont="1" applyFill="1" applyBorder="1" applyAlignment="1">
      <alignment horizontal="center"/>
    </xf>
    <xf numFmtId="0" fontId="6" fillId="0" borderId="13" xfId="9" applyFont="1" applyFill="1" applyBorder="1" applyAlignment="1" applyProtection="1">
      <alignment horizontal="left" vertical="center" wrapText="1"/>
    </xf>
    <xf numFmtId="0" fontId="20" fillId="0" borderId="13" xfId="5" applyFont="1" applyBorder="1" applyAlignment="1">
      <alignment horizontal="left" vertical="center" wrapText="1"/>
    </xf>
    <xf numFmtId="0" fontId="12" fillId="0" borderId="7" xfId="5" applyFont="1" applyBorder="1" applyAlignment="1">
      <alignment horizontal="left" vertical="center" wrapText="1"/>
    </xf>
    <xf numFmtId="0" fontId="12" fillId="0" borderId="8" xfId="5" applyFont="1" applyBorder="1" applyAlignment="1">
      <alignment horizontal="left" vertical="center" wrapText="1"/>
    </xf>
    <xf numFmtId="0" fontId="13" fillId="0" borderId="13" xfId="9" applyFont="1" applyFill="1" applyBorder="1" applyAlignment="1" applyProtection="1">
      <alignment horizontal="left" vertical="center" wrapText="1"/>
    </xf>
    <xf numFmtId="0" fontId="30" fillId="0" borderId="17" xfId="0" applyFont="1" applyBorder="1" applyAlignment="1">
      <alignment horizontal="center"/>
    </xf>
    <xf numFmtId="0" fontId="30" fillId="0" borderId="0" xfId="0" applyFont="1" applyAlignment="1">
      <alignment horizontal="center"/>
    </xf>
    <xf numFmtId="0" fontId="20" fillId="0" borderId="5" xfId="5" applyFont="1" applyBorder="1" applyAlignment="1">
      <alignment horizontal="center" vertical="center" wrapText="1"/>
    </xf>
    <xf numFmtId="0" fontId="20" fillId="0" borderId="9" xfId="5" applyFont="1" applyBorder="1" applyAlignment="1">
      <alignment horizontal="center" vertical="center" wrapText="1"/>
    </xf>
    <xf numFmtId="0" fontId="20" fillId="0" borderId="11" xfId="5" applyFont="1" applyBorder="1" applyAlignment="1">
      <alignment horizontal="center" vertical="center" wrapText="1"/>
    </xf>
    <xf numFmtId="0" fontId="13" fillId="18" borderId="14" xfId="9" applyFont="1" applyFill="1" applyBorder="1" applyAlignment="1" applyProtection="1">
      <alignment horizontal="center" vertical="center" wrapText="1"/>
    </xf>
    <xf numFmtId="0" fontId="13" fillId="18" borderId="7" xfId="9" applyFont="1" applyFill="1" applyBorder="1" applyAlignment="1" applyProtection="1">
      <alignment horizontal="center" vertical="center" wrapText="1"/>
    </xf>
    <xf numFmtId="0" fontId="13" fillId="18" borderId="12" xfId="9" applyFont="1" applyFill="1" applyBorder="1" applyAlignment="1" applyProtection="1">
      <alignment horizontal="center" vertical="center" wrapText="1"/>
    </xf>
    <xf numFmtId="49" fontId="11" fillId="3" borderId="18" xfId="5" applyNumberFormat="1" applyFont="1" applyFill="1" applyBorder="1" applyAlignment="1">
      <alignment horizontal="center" vertical="center"/>
    </xf>
    <xf numFmtId="49" fontId="11" fillId="3" borderId="19" xfId="5" applyNumberFormat="1" applyFont="1" applyFill="1" applyBorder="1" applyAlignment="1">
      <alignment horizontal="center" vertical="center"/>
    </xf>
    <xf numFmtId="49" fontId="11" fillId="3" borderId="0" xfId="5" applyNumberFormat="1" applyFont="1" applyFill="1" applyAlignment="1">
      <alignment horizontal="center" vertical="center"/>
    </xf>
    <xf numFmtId="49" fontId="11" fillId="3" borderId="16" xfId="5" applyNumberFormat="1" applyFont="1" applyFill="1" applyBorder="1" applyAlignment="1">
      <alignment horizontal="center" vertical="center"/>
    </xf>
    <xf numFmtId="49" fontId="11" fillId="3" borderId="15" xfId="5" applyNumberFormat="1" applyFont="1" applyFill="1" applyBorder="1" applyAlignment="1">
      <alignment horizontal="center" vertical="center"/>
    </xf>
    <xf numFmtId="49" fontId="11" fillId="3" borderId="22" xfId="5" applyNumberFormat="1" applyFont="1" applyFill="1" applyBorder="1" applyAlignment="1">
      <alignment horizontal="center" vertical="center"/>
    </xf>
    <xf numFmtId="0" fontId="13" fillId="3" borderId="15" xfId="0" applyFont="1" applyFill="1" applyBorder="1" applyAlignment="1">
      <alignment horizontal="left" vertical="top" wrapText="1"/>
    </xf>
    <xf numFmtId="0" fontId="13" fillId="3" borderId="17" xfId="9" applyFont="1" applyFill="1" applyBorder="1" applyAlignment="1" applyProtection="1">
      <alignment horizontal="left" vertical="top" wrapText="1"/>
    </xf>
    <xf numFmtId="0" fontId="13" fillId="3" borderId="0" xfId="9" applyFont="1" applyFill="1" applyBorder="1" applyAlignment="1" applyProtection="1">
      <alignment horizontal="left" vertical="top" wrapText="1"/>
    </xf>
    <xf numFmtId="0" fontId="13" fillId="3" borderId="16" xfId="9" applyFont="1" applyFill="1" applyBorder="1" applyAlignment="1" applyProtection="1">
      <alignment horizontal="left" vertical="top" wrapText="1"/>
    </xf>
    <xf numFmtId="0" fontId="11" fillId="14" borderId="86" xfId="10" applyFont="1" applyFill="1" applyBorder="1" applyAlignment="1">
      <alignment horizontal="center" vertical="center" wrapText="1"/>
    </xf>
    <xf numFmtId="0" fontId="18" fillId="0" borderId="87" xfId="10" applyFont="1" applyBorder="1"/>
    <xf numFmtId="0" fontId="13" fillId="6" borderId="79" xfId="10" applyFont="1" applyFill="1" applyBorder="1" applyAlignment="1">
      <alignment vertical="center" wrapText="1"/>
    </xf>
    <xf numFmtId="0" fontId="13" fillId="6" borderId="39" xfId="10" applyFont="1" applyFill="1" applyBorder="1" applyAlignment="1">
      <alignment vertical="center" wrapText="1"/>
    </xf>
    <xf numFmtId="0" fontId="13" fillId="6" borderId="38" xfId="10" applyFont="1" applyFill="1" applyBorder="1" applyAlignment="1">
      <alignment vertical="center" wrapText="1"/>
    </xf>
    <xf numFmtId="0" fontId="13" fillId="6" borderId="78" xfId="10" applyFont="1" applyFill="1" applyBorder="1" applyAlignment="1">
      <alignment vertical="center"/>
    </xf>
    <xf numFmtId="0" fontId="13" fillId="6" borderId="91" xfId="10" applyFont="1" applyFill="1" applyBorder="1" applyAlignment="1">
      <alignment vertical="center"/>
    </xf>
    <xf numFmtId="0" fontId="13" fillId="6" borderId="92" xfId="10" applyFont="1" applyFill="1" applyBorder="1" applyAlignment="1">
      <alignment vertical="center"/>
    </xf>
    <xf numFmtId="0" fontId="13" fillId="6" borderId="79" xfId="10" applyFont="1" applyFill="1" applyBorder="1" applyAlignment="1">
      <alignment horizontal="center" vertical="center" wrapText="1"/>
    </xf>
    <xf numFmtId="0" fontId="13" fillId="6" borderId="39" xfId="10" applyFont="1" applyFill="1" applyBorder="1" applyAlignment="1">
      <alignment horizontal="center" vertical="center" wrapText="1"/>
    </xf>
    <xf numFmtId="0" fontId="13" fillId="6" borderId="38" xfId="10" applyFont="1" applyFill="1" applyBorder="1" applyAlignment="1">
      <alignment horizontal="center" vertical="center" wrapText="1"/>
    </xf>
    <xf numFmtId="0" fontId="13" fillId="0" borderId="79" xfId="10" applyFont="1" applyBorder="1" applyAlignment="1">
      <alignment horizontal="center" vertical="center" wrapText="1"/>
    </xf>
    <xf numFmtId="0" fontId="13" fillId="0" borderId="39" xfId="10" applyFont="1" applyBorder="1" applyAlignment="1">
      <alignment horizontal="center" vertical="center" wrapText="1"/>
    </xf>
    <xf numFmtId="0" fontId="13" fillId="0" borderId="38" xfId="10" applyFont="1" applyBorder="1" applyAlignment="1">
      <alignment horizontal="center" vertical="center" wrapText="1"/>
    </xf>
    <xf numFmtId="0" fontId="18" fillId="0" borderId="101" xfId="10" applyFont="1" applyBorder="1"/>
    <xf numFmtId="0" fontId="2" fillId="6" borderId="79" xfId="3" applyFill="1" applyBorder="1" applyAlignment="1" applyProtection="1">
      <alignment vertical="center" wrapText="1"/>
    </xf>
    <xf numFmtId="0" fontId="16" fillId="6" borderId="39" xfId="14" applyFill="1" applyBorder="1" applyAlignment="1" applyProtection="1">
      <alignment vertical="center" wrapText="1"/>
    </xf>
    <xf numFmtId="0" fontId="16" fillId="6" borderId="38" xfId="14" applyFill="1" applyBorder="1" applyAlignment="1" applyProtection="1">
      <alignment vertical="center" wrapText="1"/>
    </xf>
    <xf numFmtId="0" fontId="13" fillId="15" borderId="79" xfId="10" applyFont="1" applyFill="1" applyBorder="1" applyAlignment="1">
      <alignment horizontal="center" vertical="center" wrapText="1"/>
    </xf>
    <xf numFmtId="0" fontId="13" fillId="15" borderId="39" xfId="10" applyFont="1" applyFill="1" applyBorder="1" applyAlignment="1">
      <alignment horizontal="center" vertical="center" wrapText="1"/>
    </xf>
    <xf numFmtId="0" fontId="13" fillId="15" borderId="38" xfId="10" applyFont="1" applyFill="1" applyBorder="1" applyAlignment="1">
      <alignment horizontal="center" vertical="center" wrapText="1"/>
    </xf>
    <xf numFmtId="0" fontId="13" fillId="6" borderId="78" xfId="10" applyFont="1" applyFill="1" applyBorder="1" applyAlignment="1">
      <alignment horizontal="left" vertical="center" wrapText="1"/>
    </xf>
    <xf numFmtId="0" fontId="18" fillId="0" borderId="91" xfId="10" applyFont="1" applyBorder="1"/>
    <xf numFmtId="0" fontId="18" fillId="0" borderId="92" xfId="10" applyFont="1" applyBorder="1"/>
    <xf numFmtId="0" fontId="3" fillId="3" borderId="35" xfId="9" applyFont="1" applyFill="1" applyBorder="1" applyAlignment="1" applyProtection="1">
      <alignment horizontal="center" vertical="center" wrapText="1"/>
    </xf>
    <xf numFmtId="0" fontId="3" fillId="3" borderId="0" xfId="9" applyFont="1" applyFill="1" applyBorder="1" applyAlignment="1" applyProtection="1">
      <alignment horizontal="center" vertical="center" wrapText="1"/>
    </xf>
    <xf numFmtId="0" fontId="3" fillId="3" borderId="89" xfId="9" applyFont="1" applyFill="1" applyBorder="1" applyAlignment="1" applyProtection="1">
      <alignment horizontal="center" vertical="center" wrapText="1"/>
    </xf>
    <xf numFmtId="0" fontId="81" fillId="14" borderId="78" xfId="10" applyFont="1" applyFill="1" applyBorder="1" applyAlignment="1">
      <alignment horizontal="center" vertical="center"/>
    </xf>
    <xf numFmtId="0" fontId="18" fillId="0" borderId="80" xfId="10" applyFont="1" applyBorder="1"/>
    <xf numFmtId="0" fontId="20" fillId="0" borderId="86" xfId="10" applyFont="1" applyBorder="1" applyAlignment="1">
      <alignment horizontal="left" vertical="center" wrapText="1"/>
    </xf>
    <xf numFmtId="0" fontId="18" fillId="0" borderId="82" xfId="10" applyFont="1" applyBorder="1"/>
    <xf numFmtId="0" fontId="13" fillId="6" borderId="85" xfId="10" applyFont="1" applyFill="1" applyBorder="1" applyAlignment="1">
      <alignment horizontal="center" vertical="center" wrapText="1"/>
    </xf>
    <xf numFmtId="0" fontId="18" fillId="0" borderId="39" xfId="10" applyFont="1" applyBorder="1"/>
    <xf numFmtId="0" fontId="18" fillId="0" borderId="83" xfId="10" applyFont="1" applyBorder="1"/>
    <xf numFmtId="9" fontId="13" fillId="15" borderId="85" xfId="10" applyNumberFormat="1" applyFont="1" applyFill="1" applyBorder="1" applyAlignment="1">
      <alignment horizontal="center" vertical="center" wrapText="1"/>
    </xf>
    <xf numFmtId="0" fontId="18" fillId="3" borderId="83" xfId="10" applyFont="1" applyFill="1" applyBorder="1"/>
    <xf numFmtId="9" fontId="13" fillId="6" borderId="85" xfId="10" applyNumberFormat="1" applyFont="1" applyFill="1" applyBorder="1" applyAlignment="1">
      <alignment horizontal="center" vertical="center" wrapText="1"/>
    </xf>
    <xf numFmtId="0" fontId="79" fillId="6" borderId="96" xfId="10" applyFont="1" applyFill="1" applyBorder="1" applyAlignment="1">
      <alignment horizontal="center" vertical="top" wrapText="1"/>
    </xf>
    <xf numFmtId="0" fontId="18" fillId="0" borderId="96" xfId="10" applyFont="1" applyBorder="1"/>
    <xf numFmtId="0" fontId="13" fillId="6" borderId="97" xfId="10" applyFont="1" applyFill="1" applyBorder="1" applyAlignment="1">
      <alignment horizontal="center" vertical="center" wrapText="1"/>
    </xf>
    <xf numFmtId="0" fontId="18" fillId="0" borderId="98" xfId="10" applyFont="1" applyBorder="1"/>
    <xf numFmtId="0" fontId="18" fillId="0" borderId="99" xfId="10" applyFont="1" applyBorder="1"/>
    <xf numFmtId="0" fontId="18" fillId="0" borderId="88" xfId="10" applyFont="1" applyBorder="1"/>
    <xf numFmtId="0" fontId="18" fillId="0" borderId="100" xfId="10" applyFont="1" applyBorder="1"/>
    <xf numFmtId="0" fontId="6" fillId="3" borderId="85" xfId="10" applyFont="1" applyFill="1" applyBorder="1" applyAlignment="1">
      <alignment horizontal="left" vertical="center" wrapText="1"/>
    </xf>
    <xf numFmtId="0" fontId="83" fillId="3" borderId="39" xfId="10" applyFont="1" applyFill="1" applyBorder="1"/>
    <xf numFmtId="0" fontId="83" fillId="3" borderId="83" xfId="10" applyFont="1" applyFill="1" applyBorder="1"/>
    <xf numFmtId="0" fontId="81" fillId="14" borderId="78" xfId="10" applyFont="1" applyFill="1" applyBorder="1" applyAlignment="1">
      <alignment horizontal="center" vertical="center" wrapText="1"/>
    </xf>
    <xf numFmtId="0" fontId="18" fillId="0" borderId="90" xfId="10" applyFont="1" applyBorder="1"/>
    <xf numFmtId="0" fontId="13" fillId="6" borderId="79" xfId="10" applyFont="1" applyFill="1" applyBorder="1" applyAlignment="1">
      <alignment horizontal="left" vertical="center" wrapText="1"/>
    </xf>
    <xf numFmtId="0" fontId="18" fillId="0" borderId="38" xfId="10" applyFont="1" applyBorder="1"/>
    <xf numFmtId="0" fontId="13" fillId="6" borderId="39" xfId="10" applyFont="1" applyFill="1" applyBorder="1" applyAlignment="1">
      <alignment horizontal="center" vertical="center"/>
    </xf>
    <xf numFmtId="0" fontId="79" fillId="6" borderId="88" xfId="10" applyFont="1" applyFill="1" applyBorder="1" applyAlignment="1">
      <alignment horizontal="center"/>
    </xf>
    <xf numFmtId="0" fontId="13" fillId="6" borderId="80" xfId="10" applyFont="1" applyFill="1" applyBorder="1" applyAlignment="1">
      <alignment horizontal="left" vertical="center" wrapText="1"/>
    </xf>
    <xf numFmtId="0" fontId="18" fillId="0" borderId="0" xfId="10" applyFont="1"/>
    <xf numFmtId="0" fontId="18" fillId="0" borderId="89" xfId="10" applyFont="1" applyBorder="1"/>
    <xf numFmtId="0" fontId="6" fillId="18" borderId="6" xfId="9" applyFont="1" applyFill="1" applyBorder="1" applyAlignment="1" applyProtection="1">
      <alignment horizontal="left" vertical="center" wrapText="1"/>
    </xf>
    <xf numFmtId="0" fontId="6" fillId="18" borderId="7" xfId="9" applyFont="1" applyFill="1" applyBorder="1" applyAlignment="1" applyProtection="1">
      <alignment horizontal="left" vertical="center" wrapText="1"/>
    </xf>
    <xf numFmtId="0" fontId="6" fillId="18" borderId="8" xfId="9" applyFont="1" applyFill="1" applyBorder="1" applyAlignment="1" applyProtection="1">
      <alignment horizontal="left" vertical="center" wrapText="1"/>
    </xf>
    <xf numFmtId="0" fontId="13" fillId="18" borderId="6" xfId="5" applyFont="1" applyFill="1" applyBorder="1" applyAlignment="1">
      <alignment horizontal="left" vertical="center" wrapText="1"/>
    </xf>
    <xf numFmtId="0" fontId="13" fillId="18" borderId="7" xfId="5" applyFont="1" applyFill="1" applyBorder="1" applyAlignment="1">
      <alignment horizontal="left" vertical="center" wrapText="1"/>
    </xf>
    <xf numFmtId="1" fontId="13" fillId="18" borderId="14" xfId="5" applyNumberFormat="1" applyFont="1" applyFill="1" applyBorder="1" applyAlignment="1">
      <alignment horizontal="center" vertical="center" wrapText="1"/>
    </xf>
    <xf numFmtId="1" fontId="13" fillId="18" borderId="12" xfId="5" applyNumberFormat="1" applyFont="1" applyFill="1" applyBorder="1" applyAlignment="1">
      <alignment horizontal="center" vertical="center" wrapText="1"/>
    </xf>
    <xf numFmtId="0" fontId="13" fillId="18" borderId="13" xfId="5" applyFont="1" applyFill="1" applyBorder="1" applyAlignment="1">
      <alignment horizontal="center" vertical="center" wrapText="1"/>
    </xf>
    <xf numFmtId="0" fontId="13" fillId="3" borderId="0" xfId="9" applyFont="1" applyFill="1" applyAlignment="1" applyProtection="1">
      <alignment horizontal="left" vertical="top" wrapText="1"/>
    </xf>
    <xf numFmtId="0" fontId="6" fillId="3" borderId="6" xfId="0" applyFont="1" applyFill="1" applyBorder="1" applyAlignment="1">
      <alignment horizontal="left"/>
    </xf>
    <xf numFmtId="0" fontId="6" fillId="3" borderId="7" xfId="0" applyFont="1" applyFill="1" applyBorder="1" applyAlignment="1">
      <alignment horizontal="left"/>
    </xf>
    <xf numFmtId="0" fontId="6" fillId="3" borderId="15" xfId="0" applyFont="1" applyFill="1" applyBorder="1" applyAlignment="1">
      <alignment horizontal="left" vertical="top" wrapText="1"/>
    </xf>
    <xf numFmtId="0" fontId="11" fillId="14" borderId="86" xfId="20" applyFont="1" applyFill="1" applyBorder="1" applyAlignment="1">
      <alignment horizontal="center" vertical="center" wrapText="1"/>
    </xf>
    <xf numFmtId="0" fontId="18" fillId="0" borderId="87" xfId="20" applyFont="1" applyBorder="1"/>
    <xf numFmtId="0" fontId="13" fillId="6" borderId="79" xfId="0" applyFont="1" applyFill="1" applyBorder="1" applyAlignment="1">
      <alignment horizontal="left" vertical="center" wrapText="1"/>
    </xf>
    <xf numFmtId="0" fontId="13" fillId="6" borderId="39" xfId="0" applyFont="1" applyFill="1" applyBorder="1" applyAlignment="1">
      <alignment horizontal="left" vertical="center" wrapText="1"/>
    </xf>
    <xf numFmtId="0" fontId="82" fillId="6" borderId="104" xfId="20" applyFont="1" applyFill="1" applyBorder="1" applyAlignment="1">
      <alignment horizontal="left" vertical="center" wrapText="1"/>
    </xf>
    <xf numFmtId="0" fontId="18" fillId="0" borderId="104" xfId="20" applyFont="1" applyBorder="1" applyAlignment="1">
      <alignment horizontal="left"/>
    </xf>
    <xf numFmtId="0" fontId="18" fillId="0" borderId="102" xfId="20" applyFont="1" applyBorder="1" applyAlignment="1">
      <alignment horizontal="left"/>
    </xf>
    <xf numFmtId="0" fontId="79" fillId="6" borderId="96" xfId="20" applyFont="1" applyFill="1" applyBorder="1" applyAlignment="1">
      <alignment horizontal="center" vertical="top" wrapText="1"/>
    </xf>
    <xf numFmtId="0" fontId="18" fillId="0" borderId="96" xfId="20" applyFont="1" applyBorder="1"/>
    <xf numFmtId="0" fontId="13" fillId="6" borderId="97" xfId="20" applyFont="1" applyFill="1" applyBorder="1" applyAlignment="1">
      <alignment horizontal="center" vertical="center" wrapText="1"/>
    </xf>
    <xf numFmtId="0" fontId="18" fillId="0" borderId="91" xfId="20" applyFont="1" applyBorder="1"/>
    <xf numFmtId="0" fontId="18" fillId="0" borderId="98" xfId="20" applyFont="1" applyBorder="1"/>
    <xf numFmtId="0" fontId="18" fillId="0" borderId="99" xfId="20" applyFont="1" applyBorder="1"/>
    <xf numFmtId="0" fontId="18" fillId="0" borderId="88" xfId="20" applyFont="1" applyBorder="1"/>
    <xf numFmtId="0" fontId="18" fillId="0" borderId="100" xfId="20" applyFont="1" applyBorder="1"/>
    <xf numFmtId="0" fontId="13" fillId="15" borderId="79" xfId="20" applyFont="1" applyFill="1" applyBorder="1" applyAlignment="1">
      <alignment horizontal="left" vertical="top" wrapText="1"/>
    </xf>
    <xf numFmtId="0" fontId="18" fillId="3" borderId="39" xfId="20" applyFont="1" applyFill="1" applyBorder="1"/>
    <xf numFmtId="0" fontId="18" fillId="3" borderId="38" xfId="20" applyFont="1" applyFill="1" applyBorder="1"/>
    <xf numFmtId="0" fontId="13" fillId="15" borderId="79" xfId="20" applyFont="1" applyFill="1" applyBorder="1" applyAlignment="1">
      <alignment horizontal="left" vertical="center" wrapText="1"/>
    </xf>
    <xf numFmtId="0" fontId="18" fillId="0" borderId="101" xfId="20" applyFont="1" applyBorder="1"/>
    <xf numFmtId="0" fontId="13" fillId="6" borderId="38" xfId="0" applyFont="1" applyFill="1" applyBorder="1" applyAlignment="1">
      <alignment horizontal="left" vertical="center" wrapText="1"/>
    </xf>
    <xf numFmtId="0" fontId="2" fillId="6" borderId="79" xfId="3" applyFill="1" applyBorder="1" applyAlignment="1" applyProtection="1">
      <alignment horizontal="left" vertical="center" wrapText="1"/>
    </xf>
    <xf numFmtId="0" fontId="16" fillId="6" borderId="39" xfId="9" applyFill="1" applyBorder="1" applyAlignment="1" applyProtection="1">
      <alignment horizontal="left" vertical="center" wrapText="1"/>
    </xf>
    <xf numFmtId="0" fontId="16" fillId="6" borderId="38" xfId="9" applyFill="1" applyBorder="1" applyAlignment="1" applyProtection="1">
      <alignment horizontal="left" vertical="center" wrapText="1"/>
    </xf>
    <xf numFmtId="0" fontId="13" fillId="3" borderId="97" xfId="20" applyFont="1" applyFill="1" applyBorder="1" applyAlignment="1">
      <alignment horizontal="left" vertical="top" wrapText="1"/>
    </xf>
    <xf numFmtId="0" fontId="18" fillId="3" borderId="91" xfId="20" applyFont="1" applyFill="1" applyBorder="1"/>
    <xf numFmtId="0" fontId="18" fillId="3" borderId="98" xfId="20" applyFont="1" applyFill="1" applyBorder="1"/>
    <xf numFmtId="0" fontId="13" fillId="3" borderId="14" xfId="20" applyFont="1" applyFill="1" applyBorder="1" applyAlignment="1">
      <alignment horizontal="center" vertical="center" wrapText="1"/>
    </xf>
    <xf numFmtId="0" fontId="13" fillId="3" borderId="7" xfId="20" applyFont="1" applyFill="1" applyBorder="1" applyAlignment="1">
      <alignment horizontal="center" vertical="center" wrapText="1"/>
    </xf>
    <xf numFmtId="0" fontId="13" fillId="3" borderId="12" xfId="20" applyFont="1" applyFill="1" applyBorder="1" applyAlignment="1">
      <alignment horizontal="center" vertical="center" wrapText="1"/>
    </xf>
    <xf numFmtId="0" fontId="18" fillId="3" borderId="14" xfId="20" applyFont="1" applyFill="1" applyBorder="1" applyAlignment="1">
      <alignment horizontal="center" wrapText="1"/>
    </xf>
    <xf numFmtId="0" fontId="18" fillId="3" borderId="7" xfId="20" applyFont="1" applyFill="1" applyBorder="1" applyAlignment="1">
      <alignment horizontal="center" wrapText="1"/>
    </xf>
    <xf numFmtId="0" fontId="18" fillId="3" borderId="12" xfId="20" applyFont="1" applyFill="1" applyBorder="1" applyAlignment="1">
      <alignment horizontal="center" wrapText="1"/>
    </xf>
    <xf numFmtId="0" fontId="81" fillId="14" borderId="78" xfId="20" applyFont="1" applyFill="1" applyBorder="1" applyAlignment="1">
      <alignment horizontal="center" vertical="center"/>
    </xf>
    <xf numFmtId="0" fontId="18" fillId="0" borderId="80" xfId="20" applyFont="1" applyBorder="1"/>
    <xf numFmtId="0" fontId="13" fillId="6" borderId="79" xfId="20" applyFont="1" applyFill="1" applyBorder="1" applyAlignment="1">
      <alignment horizontal="left" vertical="center" wrapText="1"/>
    </xf>
    <xf numFmtId="0" fontId="18" fillId="0" borderId="39" xfId="20" applyFont="1" applyBorder="1"/>
    <xf numFmtId="0" fontId="18" fillId="0" borderId="38" xfId="20" applyFont="1" applyBorder="1"/>
    <xf numFmtId="0" fontId="20" fillId="0" borderId="86" xfId="20" applyFont="1" applyBorder="1" applyAlignment="1">
      <alignment horizontal="left" vertical="center" wrapText="1"/>
    </xf>
    <xf numFmtId="0" fontId="18" fillId="0" borderId="82" xfId="20" applyFont="1" applyBorder="1"/>
    <xf numFmtId="0" fontId="20" fillId="0" borderId="87" xfId="20" applyFont="1" applyBorder="1" applyAlignment="1">
      <alignment horizontal="center" vertical="center" wrapText="1"/>
    </xf>
    <xf numFmtId="0" fontId="13" fillId="6" borderId="85" xfId="20" applyFont="1" applyFill="1" applyBorder="1" applyAlignment="1">
      <alignment horizontal="center" vertical="center" wrapText="1"/>
    </xf>
    <xf numFmtId="0" fontId="18" fillId="0" borderId="83" xfId="20" applyFont="1" applyBorder="1"/>
    <xf numFmtId="1" fontId="13" fillId="15" borderId="85" xfId="20" applyNumberFormat="1" applyFont="1" applyFill="1" applyBorder="1" applyAlignment="1">
      <alignment horizontal="center" vertical="center" wrapText="1"/>
    </xf>
    <xf numFmtId="1" fontId="13" fillId="15" borderId="83" xfId="20" applyNumberFormat="1" applyFont="1" applyFill="1" applyBorder="1" applyAlignment="1">
      <alignment horizontal="center" vertical="center" wrapText="1"/>
    </xf>
    <xf numFmtId="9" fontId="13" fillId="6" borderId="85" xfId="20" applyNumberFormat="1" applyFont="1" applyFill="1" applyBorder="1" applyAlignment="1">
      <alignment horizontal="center" vertical="center" wrapText="1"/>
    </xf>
    <xf numFmtId="0" fontId="13" fillId="0" borderId="79" xfId="20" applyFont="1" applyBorder="1" applyAlignment="1">
      <alignment horizontal="left" vertical="center" wrapText="1"/>
    </xf>
    <xf numFmtId="49" fontId="80" fillId="14" borderId="75" xfId="20" applyNumberFormat="1" applyFont="1" applyFill="1" applyBorder="1" applyAlignment="1">
      <alignment horizontal="center" vertical="center"/>
    </xf>
    <xf numFmtId="0" fontId="18" fillId="0" borderId="76" xfId="20" applyFont="1" applyBorder="1"/>
    <xf numFmtId="0" fontId="81" fillId="14" borderId="78" xfId="20" applyFont="1" applyFill="1" applyBorder="1" applyAlignment="1">
      <alignment horizontal="center" vertical="center" wrapText="1"/>
    </xf>
    <xf numFmtId="0" fontId="18" fillId="0" borderId="90" xfId="20" applyFont="1" applyBorder="1"/>
    <xf numFmtId="0" fontId="13" fillId="0" borderId="79" xfId="20" applyFont="1" applyBorder="1" applyAlignment="1">
      <alignment vertical="center" wrapText="1"/>
    </xf>
    <xf numFmtId="0" fontId="13" fillId="6" borderId="79" xfId="20" applyFont="1" applyFill="1" applyBorder="1" applyAlignment="1">
      <alignment vertical="center" wrapText="1"/>
    </xf>
    <xf numFmtId="0" fontId="79" fillId="6" borderId="88" xfId="20" applyFont="1" applyFill="1" applyBorder="1" applyAlignment="1">
      <alignment horizontal="center" wrapText="1"/>
    </xf>
    <xf numFmtId="0" fontId="79" fillId="6" borderId="88" xfId="20" applyFont="1" applyFill="1" applyBorder="1" applyAlignment="1">
      <alignment horizontal="center" vertical="top" wrapText="1"/>
    </xf>
    <xf numFmtId="0" fontId="79" fillId="6" borderId="0" xfId="20" applyFont="1" applyFill="1" applyAlignment="1">
      <alignment horizontal="center"/>
    </xf>
    <xf numFmtId="0" fontId="18" fillId="0" borderId="0" xfId="20" applyFont="1"/>
    <xf numFmtId="0" fontId="13" fillId="3" borderId="85" xfId="20" applyFont="1" applyFill="1" applyBorder="1" applyAlignment="1">
      <alignment horizontal="left" vertical="top" wrapText="1"/>
    </xf>
    <xf numFmtId="0" fontId="18" fillId="3" borderId="83" xfId="20" applyFont="1" applyFill="1" applyBorder="1"/>
    <xf numFmtId="0" fontId="13" fillId="0" borderId="12" xfId="9" applyFont="1" applyFill="1" applyBorder="1" applyAlignment="1" applyProtection="1">
      <alignment horizontal="left" vertical="center" wrapText="1"/>
    </xf>
    <xf numFmtId="0" fontId="13" fillId="0" borderId="8" xfId="5" applyFont="1" applyBorder="1" applyAlignment="1">
      <alignment vertical="center" wrapText="1"/>
    </xf>
    <xf numFmtId="0" fontId="12" fillId="3" borderId="6" xfId="5" applyFont="1" applyFill="1" applyBorder="1" applyAlignment="1">
      <alignment vertical="center" wrapText="1"/>
    </xf>
    <xf numFmtId="0" fontId="12" fillId="3" borderId="7" xfId="5" applyFont="1" applyFill="1" applyBorder="1" applyAlignment="1">
      <alignment vertical="center" wrapText="1"/>
    </xf>
    <xf numFmtId="0" fontId="12" fillId="3" borderId="8" xfId="5" applyFont="1" applyFill="1" applyBorder="1" applyAlignment="1">
      <alignment vertical="center" wrapText="1"/>
    </xf>
    <xf numFmtId="0" fontId="6" fillId="3" borderId="35" xfId="0" applyFont="1" applyFill="1" applyBorder="1" applyAlignment="1">
      <alignment horizontal="center"/>
    </xf>
    <xf numFmtId="0" fontId="25" fillId="15" borderId="79" xfId="20" applyFont="1" applyFill="1" applyBorder="1" applyAlignment="1">
      <alignment horizontal="left" vertical="top" wrapText="1"/>
    </xf>
    <xf numFmtId="0" fontId="131" fillId="3" borderId="39" xfId="20" applyFont="1" applyFill="1" applyBorder="1"/>
    <xf numFmtId="0" fontId="131" fillId="3" borderId="38" xfId="20" applyFont="1" applyFill="1" applyBorder="1"/>
    <xf numFmtId="0" fontId="13" fillId="3" borderId="79" xfId="20" applyFont="1" applyFill="1" applyBorder="1" applyAlignment="1">
      <alignment horizontal="left" vertical="center" wrapText="1"/>
    </xf>
    <xf numFmtId="0" fontId="25" fillId="6" borderId="79" xfId="20" applyFont="1" applyFill="1" applyBorder="1" applyAlignment="1">
      <alignment horizontal="left" vertical="center" wrapText="1"/>
    </xf>
    <xf numFmtId="0" fontId="13" fillId="3" borderId="6" xfId="5" applyFont="1" applyFill="1" applyBorder="1" applyAlignment="1">
      <alignment vertical="center" wrapText="1"/>
    </xf>
    <xf numFmtId="0" fontId="13" fillId="6" borderId="39" xfId="20" applyFont="1" applyFill="1" applyBorder="1" applyAlignment="1">
      <alignment vertical="center"/>
    </xf>
    <xf numFmtId="0" fontId="13" fillId="6" borderId="39" xfId="20" applyFont="1" applyFill="1" applyBorder="1" applyAlignment="1">
      <alignment horizontal="center" vertical="center" wrapText="1"/>
    </xf>
    <xf numFmtId="0" fontId="13" fillId="6" borderId="38" xfId="20" applyFont="1" applyFill="1" applyBorder="1" applyAlignment="1">
      <alignment horizontal="center" vertical="center" wrapText="1"/>
    </xf>
    <xf numFmtId="0" fontId="79" fillId="15" borderId="88" xfId="20" applyFont="1" applyFill="1" applyBorder="1" applyAlignment="1">
      <alignment horizontal="center"/>
    </xf>
    <xf numFmtId="0" fontId="18" fillId="3" borderId="88" xfId="20" applyFont="1" applyFill="1" applyBorder="1"/>
    <xf numFmtId="0" fontId="79" fillId="6" borderId="88" xfId="20" applyFont="1" applyFill="1" applyBorder="1" applyAlignment="1">
      <alignment horizontal="center"/>
    </xf>
    <xf numFmtId="0" fontId="13" fillId="3" borderId="97" xfId="20" applyFont="1" applyFill="1" applyBorder="1" applyAlignment="1">
      <alignment horizontal="left" vertical="center" wrapText="1"/>
    </xf>
    <xf numFmtId="0" fontId="13" fillId="3" borderId="13" xfId="20" applyFont="1" applyFill="1" applyBorder="1" applyAlignment="1">
      <alignment horizontal="center" vertical="center" wrapText="1"/>
    </xf>
    <xf numFmtId="0" fontId="13" fillId="0" borderId="97" xfId="20" applyFont="1" applyBorder="1" applyAlignment="1">
      <alignment horizontal="center" vertical="center" wrapText="1"/>
    </xf>
    <xf numFmtId="0" fontId="131" fillId="0" borderId="39" xfId="20" applyFont="1" applyBorder="1"/>
    <xf numFmtId="0" fontId="131" fillId="0" borderId="38" xfId="20" applyFont="1" applyBorder="1"/>
    <xf numFmtId="0" fontId="13" fillId="6" borderId="139" xfId="20" applyFont="1" applyFill="1" applyBorder="1" applyAlignment="1">
      <alignment horizontal="left" vertical="center" wrapText="1"/>
    </xf>
    <xf numFmtId="0" fontId="13" fillId="6" borderId="138" xfId="20" applyFont="1" applyFill="1" applyBorder="1" applyAlignment="1">
      <alignment horizontal="left" vertical="center" wrapText="1"/>
    </xf>
    <xf numFmtId="0" fontId="13" fillId="6" borderId="137" xfId="20" applyFont="1" applyFill="1" applyBorder="1" applyAlignment="1">
      <alignment horizontal="left" vertical="center" wrapText="1"/>
    </xf>
    <xf numFmtId="0" fontId="18" fillId="3" borderId="39" xfId="20" applyFont="1" applyFill="1" applyBorder="1" applyAlignment="1">
      <alignment horizontal="left"/>
    </xf>
    <xf numFmtId="0" fontId="18" fillId="3" borderId="38" xfId="20" applyFont="1" applyFill="1" applyBorder="1" applyAlignment="1">
      <alignment horizontal="left"/>
    </xf>
    <xf numFmtId="0" fontId="18" fillId="0" borderId="39" xfId="20" applyFont="1" applyBorder="1" applyAlignment="1">
      <alignment horizontal="left"/>
    </xf>
    <xf numFmtId="0" fontId="18" fillId="0" borderId="38" xfId="20" applyFont="1" applyBorder="1" applyAlignment="1">
      <alignment horizontal="left"/>
    </xf>
    <xf numFmtId="0" fontId="13" fillId="0" borderId="13" xfId="20" applyFont="1" applyBorder="1" applyAlignment="1">
      <alignment horizontal="center" vertical="center" wrapText="1"/>
    </xf>
    <xf numFmtId="0" fontId="13" fillId="0" borderId="13" xfId="20" applyFont="1" applyBorder="1" applyAlignment="1">
      <alignment horizontal="left" vertical="center" wrapText="1"/>
    </xf>
    <xf numFmtId="0" fontId="18" fillId="0" borderId="13" xfId="20" applyFont="1" applyBorder="1"/>
    <xf numFmtId="0" fontId="13" fillId="6" borderId="39" xfId="20" applyFont="1" applyFill="1" applyBorder="1" applyAlignment="1">
      <alignment horizontal="center" vertical="center"/>
    </xf>
    <xf numFmtId="0" fontId="18" fillId="0" borderId="39" xfId="20" applyFont="1" applyBorder="1" applyAlignment="1">
      <alignment wrapText="1"/>
    </xf>
    <xf numFmtId="0" fontId="18" fillId="0" borderId="38" xfId="20" applyFont="1" applyBorder="1" applyAlignment="1">
      <alignment wrapText="1"/>
    </xf>
    <xf numFmtId="0" fontId="13" fillId="6" borderId="88" xfId="20" applyFont="1" applyFill="1" applyBorder="1" applyAlignment="1">
      <alignment horizontal="center"/>
    </xf>
    <xf numFmtId="0" fontId="13" fillId="0" borderId="80" xfId="20" applyFont="1" applyBorder="1" applyAlignment="1">
      <alignment horizontal="left" vertical="center" wrapText="1"/>
    </xf>
    <xf numFmtId="0" fontId="18" fillId="0" borderId="89" xfId="20" applyFont="1" applyBorder="1"/>
    <xf numFmtId="0" fontId="13" fillId="0" borderId="97" xfId="20" applyFont="1" applyBorder="1" applyAlignment="1">
      <alignment horizontal="left" vertical="center" wrapText="1"/>
    </xf>
    <xf numFmtId="0" fontId="13" fillId="3" borderId="79" xfId="20" applyFont="1" applyFill="1" applyBorder="1" applyAlignment="1">
      <alignment horizontal="center" vertical="center" wrapText="1"/>
    </xf>
    <xf numFmtId="0" fontId="18" fillId="3" borderId="39" xfId="20" applyFont="1" applyFill="1" applyBorder="1" applyAlignment="1">
      <alignment horizontal="center"/>
    </xf>
    <xf numFmtId="0" fontId="18" fillId="3" borderId="38" xfId="20" applyFont="1" applyFill="1" applyBorder="1" applyAlignment="1">
      <alignment horizontal="center"/>
    </xf>
    <xf numFmtId="0" fontId="13" fillId="3" borderId="54" xfId="9" applyFont="1" applyFill="1" applyBorder="1" applyAlignment="1" applyProtection="1">
      <alignment horizontal="left" vertical="top" wrapText="1"/>
    </xf>
    <xf numFmtId="0" fontId="13" fillId="3" borderId="26" xfId="9" applyFont="1" applyFill="1" applyBorder="1" applyAlignment="1" applyProtection="1">
      <alignment horizontal="left" vertical="top" wrapText="1"/>
    </xf>
    <xf numFmtId="0" fontId="13" fillId="3" borderId="27" xfId="9" applyFont="1" applyFill="1" applyBorder="1" applyAlignment="1" applyProtection="1">
      <alignment horizontal="left" vertical="top" wrapText="1"/>
    </xf>
    <xf numFmtId="0" fontId="6" fillId="3" borderId="6" xfId="9" applyFont="1" applyFill="1" applyBorder="1" applyAlignment="1" applyProtection="1">
      <alignment horizontal="left" vertical="center" wrapText="1"/>
    </xf>
    <xf numFmtId="0" fontId="2" fillId="3" borderId="8" xfId="3" applyFill="1" applyBorder="1" applyAlignment="1" applyProtection="1">
      <alignment horizontal="left" vertical="center" wrapText="1"/>
    </xf>
    <xf numFmtId="10" fontId="13" fillId="3" borderId="14" xfId="5" applyNumberFormat="1" applyFont="1" applyFill="1" applyBorder="1" applyAlignment="1">
      <alignment horizontal="center" vertical="center" wrapText="1"/>
    </xf>
    <xf numFmtId="10" fontId="13" fillId="3" borderId="12" xfId="5" applyNumberFormat="1" applyFont="1" applyFill="1" applyBorder="1" applyAlignment="1">
      <alignment horizontal="center" vertical="center" wrapText="1"/>
    </xf>
    <xf numFmtId="0" fontId="12" fillId="3" borderId="7" xfId="9" applyFont="1" applyFill="1" applyBorder="1" applyAlignment="1" applyProtection="1">
      <alignment horizontal="left" vertical="top" wrapText="1"/>
    </xf>
    <xf numFmtId="0" fontId="12" fillId="3" borderId="8" xfId="9" applyFont="1" applyFill="1" applyBorder="1" applyAlignment="1" applyProtection="1">
      <alignment horizontal="left" vertical="top" wrapText="1"/>
    </xf>
    <xf numFmtId="0" fontId="13" fillId="3" borderId="6" xfId="5" applyFont="1" applyFill="1" applyBorder="1" applyAlignment="1">
      <alignment horizontal="left" vertical="top" wrapText="1"/>
    </xf>
    <xf numFmtId="0" fontId="12" fillId="3" borderId="7" xfId="5" applyFont="1" applyFill="1" applyBorder="1" applyAlignment="1">
      <alignment horizontal="left" vertical="top" wrapText="1"/>
    </xf>
    <xf numFmtId="0" fontId="12" fillId="3" borderId="8" xfId="5" applyFont="1" applyFill="1" applyBorder="1" applyAlignment="1">
      <alignment horizontal="left" vertical="top" wrapText="1"/>
    </xf>
    <xf numFmtId="0" fontId="11" fillId="14" borderId="86" xfId="0" applyFont="1" applyFill="1" applyBorder="1" applyAlignment="1">
      <alignment horizontal="center" vertical="center" wrapText="1"/>
    </xf>
    <xf numFmtId="0" fontId="13" fillId="6" borderId="97" xfId="0" applyFont="1" applyFill="1" applyBorder="1" applyAlignment="1">
      <alignment horizontal="center" vertical="center" wrapText="1"/>
    </xf>
    <xf numFmtId="0" fontId="18" fillId="0" borderId="91" xfId="0" applyFont="1" applyBorder="1"/>
    <xf numFmtId="0" fontId="18" fillId="0" borderId="98" xfId="0" applyFont="1" applyBorder="1"/>
    <xf numFmtId="0" fontId="18" fillId="0" borderId="99" xfId="0" applyFont="1" applyBorder="1"/>
    <xf numFmtId="0" fontId="18" fillId="0" borderId="100" xfId="0" applyFont="1" applyBorder="1"/>
    <xf numFmtId="0" fontId="13" fillId="3" borderId="79" xfId="0" applyFont="1" applyFill="1" applyBorder="1" applyAlignment="1">
      <alignment horizontal="center" vertical="top" wrapText="1"/>
    </xf>
    <xf numFmtId="0" fontId="13" fillId="3" borderId="39" xfId="0" applyFont="1" applyFill="1" applyBorder="1" applyAlignment="1">
      <alignment horizontal="center" vertical="top" wrapText="1"/>
    </xf>
    <xf numFmtId="0" fontId="13" fillId="3" borderId="38" xfId="0" applyFont="1" applyFill="1" applyBorder="1" applyAlignment="1">
      <alignment horizontal="center" vertical="top" wrapText="1"/>
    </xf>
    <xf numFmtId="0" fontId="13" fillId="15" borderId="79" xfId="0" applyFont="1" applyFill="1" applyBorder="1" applyAlignment="1">
      <alignment horizontal="center" vertical="center" wrapText="1"/>
    </xf>
    <xf numFmtId="0" fontId="13" fillId="15" borderId="39" xfId="0" applyFont="1" applyFill="1" applyBorder="1" applyAlignment="1">
      <alignment horizontal="center" vertical="center" wrapText="1"/>
    </xf>
    <xf numFmtId="0" fontId="13" fillId="15" borderId="38" xfId="0" applyFont="1" applyFill="1" applyBorder="1" applyAlignment="1">
      <alignment horizontal="center" vertical="center" wrapText="1"/>
    </xf>
    <xf numFmtId="0" fontId="81" fillId="14" borderId="78" xfId="0" applyFont="1" applyFill="1" applyBorder="1" applyAlignment="1">
      <alignment horizontal="center" vertical="center"/>
    </xf>
    <xf numFmtId="0" fontId="20" fillId="0" borderId="86" xfId="0" applyFont="1" applyBorder="1" applyAlignment="1">
      <alignment horizontal="left" vertical="center" wrapText="1"/>
    </xf>
    <xf numFmtId="0" fontId="79" fillId="6" borderId="96" xfId="0" applyFont="1" applyFill="1" applyBorder="1" applyAlignment="1">
      <alignment horizontal="center" vertical="top" wrapText="1"/>
    </xf>
    <xf numFmtId="0" fontId="79" fillId="6" borderId="0" xfId="0" applyFont="1" applyFill="1" applyAlignment="1">
      <alignment horizontal="center"/>
    </xf>
    <xf numFmtId="0" fontId="18" fillId="0" borderId="0" xfId="0" applyFont="1"/>
    <xf numFmtId="0" fontId="13" fillId="6" borderId="85" xfId="0" applyFont="1" applyFill="1" applyBorder="1" applyAlignment="1">
      <alignment horizontal="left" vertical="center" wrapText="1"/>
    </xf>
    <xf numFmtId="0" fontId="13" fillId="0" borderId="79" xfId="0" applyFont="1" applyBorder="1" applyAlignment="1">
      <alignment horizontal="left" vertical="center" wrapText="1"/>
    </xf>
    <xf numFmtId="0" fontId="13" fillId="6" borderId="97" xfId="0" applyFont="1" applyFill="1" applyBorder="1" applyAlignment="1">
      <alignment horizontal="left" vertical="center" wrapText="1"/>
    </xf>
    <xf numFmtId="0" fontId="13" fillId="6" borderId="85" xfId="0" applyFont="1" applyFill="1" applyBorder="1" applyAlignment="1">
      <alignment horizontal="center" vertical="center" wrapText="1"/>
    </xf>
    <xf numFmtId="9" fontId="13" fillId="6" borderId="85" xfId="0" applyNumberFormat="1" applyFont="1" applyFill="1" applyBorder="1" applyAlignment="1">
      <alignment horizontal="center" vertical="center" wrapText="1"/>
    </xf>
    <xf numFmtId="49" fontId="80" fillId="14" borderId="75" xfId="0" applyNumberFormat="1" applyFont="1" applyFill="1" applyBorder="1" applyAlignment="1">
      <alignment horizontal="center" vertical="center"/>
    </xf>
    <xf numFmtId="0" fontId="18" fillId="0" borderId="76" xfId="0" applyFont="1" applyBorder="1"/>
    <xf numFmtId="0" fontId="81" fillId="14" borderId="78" xfId="0" applyFont="1" applyFill="1" applyBorder="1" applyAlignment="1">
      <alignment horizontal="center" vertical="center" wrapText="1"/>
    </xf>
    <xf numFmtId="0" fontId="79" fillId="6" borderId="88" xfId="0" applyFont="1" applyFill="1" applyBorder="1" applyAlignment="1">
      <alignment horizontal="center"/>
    </xf>
    <xf numFmtId="0" fontId="79" fillId="6" borderId="0" xfId="20" applyFont="1" applyFill="1" applyAlignment="1">
      <alignment horizontal="center" vertical="top" wrapText="1"/>
    </xf>
    <xf numFmtId="0" fontId="79" fillId="6" borderId="13" xfId="20" applyFont="1" applyFill="1" applyBorder="1" applyAlignment="1">
      <alignment horizontal="center" wrapText="1"/>
    </xf>
    <xf numFmtId="0" fontId="79" fillId="3" borderId="79" xfId="20" applyFont="1" applyFill="1" applyBorder="1" applyAlignment="1">
      <alignment horizontal="center" vertical="center" wrapText="1"/>
    </xf>
    <xf numFmtId="0" fontId="79" fillId="3" borderId="39" xfId="20" applyFont="1" applyFill="1" applyBorder="1" applyAlignment="1">
      <alignment horizontal="center" vertical="center" wrapText="1"/>
    </xf>
    <xf numFmtId="0" fontId="79" fillId="3" borderId="38" xfId="20" applyFont="1" applyFill="1" applyBorder="1" applyAlignment="1">
      <alignment horizontal="center" vertical="center" wrapText="1"/>
    </xf>
    <xf numFmtId="0" fontId="13" fillId="3" borderId="39" xfId="20" applyFont="1" applyFill="1" applyBorder="1" applyAlignment="1">
      <alignment horizontal="center" vertical="center" wrapText="1"/>
    </xf>
    <xf numFmtId="0" fontId="13" fillId="3" borderId="38" xfId="20" applyFont="1" applyFill="1" applyBorder="1" applyAlignment="1">
      <alignment horizontal="center" vertical="center" wrapText="1"/>
    </xf>
    <xf numFmtId="0" fontId="81" fillId="14" borderId="91" xfId="20" applyFont="1" applyFill="1" applyBorder="1" applyAlignment="1">
      <alignment horizontal="center" vertical="center" wrapText="1"/>
    </xf>
    <xf numFmtId="0" fontId="81" fillId="14" borderId="0" xfId="20" applyFont="1" applyFill="1" applyAlignment="1">
      <alignment horizontal="center" vertical="center" wrapText="1"/>
    </xf>
    <xf numFmtId="0" fontId="81" fillId="14" borderId="88" xfId="20" applyFont="1" applyFill="1" applyBorder="1" applyAlignment="1">
      <alignment horizontal="center" vertical="center" wrapText="1"/>
    </xf>
    <xf numFmtId="0" fontId="13" fillId="6" borderId="75" xfId="20" applyFont="1" applyFill="1" applyBorder="1" applyAlignment="1">
      <alignment horizontal="left" vertical="center" wrapText="1"/>
    </xf>
    <xf numFmtId="0" fontId="18" fillId="0" borderId="77" xfId="20" applyFont="1" applyBorder="1"/>
    <xf numFmtId="1" fontId="18" fillId="3" borderId="83" xfId="20" applyNumberFormat="1" applyFont="1" applyFill="1" applyBorder="1"/>
    <xf numFmtId="0" fontId="13" fillId="6" borderId="80" xfId="20" applyFont="1" applyFill="1" applyBorder="1" applyAlignment="1">
      <alignment horizontal="left" vertical="center" wrapText="1"/>
    </xf>
    <xf numFmtId="0" fontId="18" fillId="0" borderId="104" xfId="20" applyFont="1" applyBorder="1"/>
    <xf numFmtId="0" fontId="18" fillId="0" borderId="102" xfId="20" applyFont="1" applyBorder="1"/>
    <xf numFmtId="0" fontId="13" fillId="3" borderId="79" xfId="20" applyFont="1" applyFill="1" applyBorder="1" applyAlignment="1">
      <alignment horizontal="left" vertical="top" wrapText="1"/>
    </xf>
    <xf numFmtId="0" fontId="79" fillId="6" borderId="79" xfId="20" applyFont="1" applyFill="1" applyBorder="1" applyAlignment="1">
      <alignment horizontal="left" vertical="center" wrapText="1"/>
    </xf>
    <xf numFmtId="0" fontId="79" fillId="15" borderId="79" xfId="20" applyFont="1" applyFill="1" applyBorder="1" applyAlignment="1">
      <alignment horizontal="left" vertical="center" wrapText="1"/>
    </xf>
    <xf numFmtId="0" fontId="13" fillId="6" borderId="78" xfId="20" applyFont="1" applyFill="1" applyBorder="1" applyAlignment="1">
      <alignment horizontal="left" vertical="center" wrapText="1"/>
    </xf>
    <xf numFmtId="0" fontId="13" fillId="6" borderId="91" xfId="20" applyFont="1" applyFill="1" applyBorder="1" applyAlignment="1">
      <alignment horizontal="left" vertical="center" wrapText="1"/>
    </xf>
    <xf numFmtId="0" fontId="13" fillId="6" borderId="92" xfId="20" applyFont="1" applyFill="1" applyBorder="1" applyAlignment="1">
      <alignment horizontal="left" vertical="center" wrapText="1"/>
    </xf>
    <xf numFmtId="0" fontId="13" fillId="6" borderId="13" xfId="20" applyFont="1" applyFill="1" applyBorder="1" applyAlignment="1">
      <alignment horizontal="center" vertical="center" wrapText="1"/>
    </xf>
    <xf numFmtId="0" fontId="79" fillId="6" borderId="79" xfId="20" applyFont="1" applyFill="1" applyBorder="1" applyAlignment="1">
      <alignment horizontal="center"/>
    </xf>
    <xf numFmtId="0" fontId="79" fillId="6" borderId="39" xfId="20" applyFont="1" applyFill="1" applyBorder="1" applyAlignment="1">
      <alignment horizontal="center" wrapText="1"/>
    </xf>
    <xf numFmtId="0" fontId="6" fillId="0" borderId="28" xfId="0" applyFont="1" applyBorder="1" applyAlignment="1">
      <alignment horizontal="left"/>
    </xf>
    <xf numFmtId="0" fontId="6" fillId="0" borderId="18" xfId="0" applyFont="1" applyBorder="1" applyAlignment="1">
      <alignment horizontal="left"/>
    </xf>
    <xf numFmtId="0" fontId="6" fillId="0" borderId="19" xfId="0" applyFont="1" applyBorder="1" applyAlignment="1">
      <alignment horizontal="left"/>
    </xf>
    <xf numFmtId="0" fontId="12" fillId="3" borderId="7" xfId="9" applyFont="1" applyFill="1" applyBorder="1" applyAlignment="1" applyProtection="1">
      <alignment horizontal="left" vertical="center" wrapText="1"/>
    </xf>
    <xf numFmtId="0" fontId="12" fillId="3" borderId="8" xfId="9" applyFont="1" applyFill="1" applyBorder="1" applyAlignment="1" applyProtection="1">
      <alignment horizontal="left" vertical="center" wrapText="1"/>
    </xf>
    <xf numFmtId="0" fontId="13" fillId="3" borderId="7" xfId="5" applyFont="1" applyFill="1" applyBorder="1" applyAlignment="1">
      <alignment horizontal="left" vertical="top" wrapText="1"/>
    </xf>
    <xf numFmtId="0" fontId="13" fillId="3" borderId="8" xfId="5" applyFont="1" applyFill="1" applyBorder="1" applyAlignment="1">
      <alignment horizontal="left" vertical="top" wrapText="1"/>
    </xf>
    <xf numFmtId="0" fontId="6" fillId="3" borderId="26" xfId="9" applyFont="1" applyFill="1" applyBorder="1" applyAlignment="1" applyProtection="1">
      <alignment horizontal="left" vertical="center" wrapText="1"/>
    </xf>
    <xf numFmtId="0" fontId="6" fillId="0" borderId="26" xfId="7" applyFont="1" applyBorder="1" applyAlignment="1">
      <alignment horizontal="left"/>
    </xf>
    <xf numFmtId="0" fontId="6" fillId="0" borderId="27" xfId="7" applyFont="1" applyBorder="1" applyAlignment="1">
      <alignment horizontal="left"/>
    </xf>
    <xf numFmtId="0" fontId="6" fillId="3" borderId="15" xfId="0" applyFont="1" applyFill="1" applyBorder="1" applyAlignment="1">
      <alignment horizontal="left"/>
    </xf>
    <xf numFmtId="0" fontId="6" fillId="3" borderId="0" xfId="0" applyFont="1" applyFill="1" applyAlignment="1">
      <alignment horizontal="left"/>
    </xf>
    <xf numFmtId="0" fontId="13" fillId="0" borderId="28" xfId="9" applyFont="1" applyFill="1" applyBorder="1" applyAlignment="1" applyProtection="1">
      <alignment horizontal="left" vertical="center" wrapText="1"/>
    </xf>
    <xf numFmtId="0" fontId="13" fillId="0" borderId="18" xfId="9" applyFont="1" applyFill="1" applyBorder="1" applyAlignment="1" applyProtection="1">
      <alignment horizontal="left" vertical="center" wrapText="1"/>
    </xf>
    <xf numFmtId="0" fontId="13" fillId="0" borderId="19" xfId="9" applyFont="1" applyFill="1" applyBorder="1" applyAlignment="1" applyProtection="1">
      <alignment horizontal="left" vertical="center" wrapText="1"/>
    </xf>
    <xf numFmtId="0" fontId="25" fillId="3" borderId="6" xfId="9" applyFont="1" applyFill="1" applyBorder="1" applyAlignment="1" applyProtection="1">
      <alignment horizontal="left" vertical="center" wrapText="1"/>
    </xf>
    <xf numFmtId="0" fontId="25" fillId="0" borderId="13" xfId="9" applyFont="1" applyFill="1" applyBorder="1" applyAlignment="1" applyProtection="1">
      <alignment horizontal="left" vertical="top" wrapText="1"/>
    </xf>
    <xf numFmtId="0" fontId="25" fillId="3" borderId="7" xfId="9" applyFont="1" applyFill="1" applyBorder="1" applyAlignment="1" applyProtection="1">
      <alignment horizontal="left" vertical="center" wrapText="1"/>
    </xf>
    <xf numFmtId="0" fontId="25" fillId="3" borderId="8" xfId="9" applyFont="1" applyFill="1" applyBorder="1" applyAlignment="1" applyProtection="1">
      <alignment horizontal="left" vertical="center" wrapText="1"/>
    </xf>
    <xf numFmtId="0" fontId="25" fillId="3" borderId="13" xfId="9" applyFont="1" applyFill="1" applyBorder="1" applyAlignment="1" applyProtection="1">
      <alignment horizontal="center" vertical="center" wrapText="1"/>
    </xf>
    <xf numFmtId="0" fontId="25" fillId="0" borderId="14" xfId="5" applyFont="1" applyBorder="1" applyAlignment="1">
      <alignment horizontal="center" vertical="center" wrapText="1"/>
    </xf>
    <xf numFmtId="0" fontId="25" fillId="0" borderId="12" xfId="5" applyFont="1" applyBorder="1" applyAlignment="1">
      <alignment horizontal="center" vertical="center" wrapText="1"/>
    </xf>
    <xf numFmtId="0" fontId="25" fillId="0" borderId="6" xfId="5" applyFont="1" applyBorder="1" applyAlignment="1">
      <alignment vertical="center" wrapText="1"/>
    </xf>
    <xf numFmtId="0" fontId="25" fillId="0" borderId="7" xfId="5" applyFont="1" applyBorder="1" applyAlignment="1">
      <alignment vertical="center" wrapText="1"/>
    </xf>
    <xf numFmtId="0" fontId="25" fillId="0" borderId="8" xfId="5" applyFont="1" applyBorder="1" applyAlignment="1">
      <alignment vertical="center" wrapText="1"/>
    </xf>
    <xf numFmtId="0" fontId="125" fillId="0" borderId="6" xfId="3" applyFont="1" applyFill="1" applyBorder="1" applyAlignment="1" applyProtection="1">
      <alignment vertical="center" wrapText="1"/>
    </xf>
    <xf numFmtId="0" fontId="125" fillId="0" borderId="7" xfId="3" applyFont="1" applyFill="1" applyBorder="1" applyAlignment="1" applyProtection="1">
      <alignment vertical="center" wrapText="1"/>
    </xf>
    <xf numFmtId="0" fontId="125" fillId="0" borderId="8" xfId="3" applyFont="1" applyFill="1" applyBorder="1" applyAlignment="1" applyProtection="1">
      <alignment vertical="center" wrapText="1"/>
    </xf>
    <xf numFmtId="0" fontId="6" fillId="0" borderId="41" xfId="0" applyFont="1" applyBorder="1" applyAlignment="1">
      <alignment horizontal="center"/>
    </xf>
    <xf numFmtId="0" fontId="6" fillId="0" borderId="18" xfId="0" applyFont="1" applyBorder="1" applyAlignment="1">
      <alignment horizontal="center"/>
    </xf>
    <xf numFmtId="0" fontId="6" fillId="0" borderId="40" xfId="0" applyFont="1" applyBorder="1" applyAlignment="1">
      <alignment horizontal="center"/>
    </xf>
    <xf numFmtId="0" fontId="6" fillId="0" borderId="36" xfId="0" applyFont="1" applyBorder="1" applyAlignment="1">
      <alignment horizontal="center"/>
    </xf>
    <xf numFmtId="0" fontId="6" fillId="0" borderId="15" xfId="0" applyFont="1" applyBorder="1" applyAlignment="1">
      <alignment horizontal="center"/>
    </xf>
    <xf numFmtId="0" fontId="6" fillId="0" borderId="37" xfId="0" applyFont="1" applyBorder="1" applyAlignment="1">
      <alignment horizontal="center"/>
    </xf>
    <xf numFmtId="0" fontId="49" fillId="3" borderId="5" xfId="5" applyFont="1" applyFill="1" applyBorder="1" applyAlignment="1">
      <alignment horizontal="center" vertical="center" wrapText="1"/>
    </xf>
    <xf numFmtId="0" fontId="49" fillId="3" borderId="9" xfId="5" applyFont="1" applyFill="1" applyBorder="1" applyAlignment="1">
      <alignment horizontal="center" vertical="center" wrapText="1"/>
    </xf>
    <xf numFmtId="0" fontId="49" fillId="2" borderId="5" xfId="5" applyFont="1" applyFill="1" applyBorder="1" applyAlignment="1">
      <alignment horizontal="center" vertical="center" wrapText="1"/>
    </xf>
    <xf numFmtId="0" fontId="49" fillId="2" borderId="9" xfId="5" applyFont="1" applyFill="1" applyBorder="1" applyAlignment="1">
      <alignment horizontal="center" vertical="center" wrapText="1"/>
    </xf>
    <xf numFmtId="0" fontId="49" fillId="2" borderId="24" xfId="5" applyFont="1" applyFill="1" applyBorder="1" applyAlignment="1">
      <alignment horizontal="center" vertical="center" wrapText="1"/>
    </xf>
    <xf numFmtId="0" fontId="4" fillId="0" borderId="8" xfId="9" applyFont="1" applyFill="1" applyBorder="1" applyAlignment="1" applyProtection="1">
      <alignment horizontal="left" vertical="center" wrapText="1"/>
    </xf>
    <xf numFmtId="0" fontId="49" fillId="2" borderId="5" xfId="4" applyFont="1" applyFill="1" applyBorder="1" applyAlignment="1">
      <alignment horizontal="center" vertical="center"/>
    </xf>
    <xf numFmtId="0" fontId="49" fillId="2" borderId="9" xfId="4" applyFont="1" applyFill="1" applyBorder="1" applyAlignment="1">
      <alignment horizontal="center" vertical="center"/>
    </xf>
    <xf numFmtId="0" fontId="49" fillId="2" borderId="11" xfId="4" applyFont="1" applyFill="1" applyBorder="1" applyAlignment="1">
      <alignment horizontal="center" vertical="center"/>
    </xf>
    <xf numFmtId="0" fontId="4" fillId="0" borderId="6" xfId="9" applyFont="1" applyFill="1" applyBorder="1" applyAlignment="1" applyProtection="1">
      <alignment horizontal="center" vertical="center" wrapText="1"/>
    </xf>
    <xf numFmtId="0" fontId="4" fillId="0" borderId="7" xfId="9" applyFont="1" applyFill="1" applyBorder="1" applyAlignment="1" applyProtection="1">
      <alignment horizontal="center" vertical="center" wrapText="1"/>
    </xf>
    <xf numFmtId="0" fontId="4" fillId="0" borderId="6" xfId="9" applyFont="1" applyFill="1" applyBorder="1" applyAlignment="1" applyProtection="1">
      <alignment horizontal="left" vertical="top" wrapText="1"/>
    </xf>
    <xf numFmtId="0" fontId="4" fillId="0" borderId="7" xfId="9" applyFont="1" applyFill="1" applyBorder="1" applyAlignment="1" applyProtection="1">
      <alignment horizontal="left" vertical="top" wrapText="1"/>
    </xf>
    <xf numFmtId="0" fontId="4" fillId="0" borderId="8" xfId="9" applyFont="1" applyFill="1" applyBorder="1" applyAlignment="1" applyProtection="1">
      <alignment horizontal="left" vertical="top" wrapText="1"/>
    </xf>
    <xf numFmtId="0" fontId="50" fillId="0" borderId="5" xfId="5" applyFont="1" applyBorder="1" applyAlignment="1">
      <alignment horizontal="left" vertical="center" wrapText="1"/>
    </xf>
    <xf numFmtId="0" fontId="50" fillId="0" borderId="9" xfId="5" applyFont="1" applyBorder="1" applyAlignment="1">
      <alignment horizontal="left" vertical="center" wrapText="1"/>
    </xf>
    <xf numFmtId="0" fontId="50" fillId="0" borderId="11" xfId="5" applyFont="1" applyBorder="1" applyAlignment="1">
      <alignment horizontal="left" vertical="center" wrapText="1"/>
    </xf>
    <xf numFmtId="10" fontId="4" fillId="3" borderId="14" xfId="11" applyNumberFormat="1" applyFont="1" applyFill="1" applyBorder="1" applyAlignment="1">
      <alignment horizontal="center" vertical="center" wrapText="1"/>
    </xf>
    <xf numFmtId="10" fontId="4" fillId="3" borderId="12" xfId="11" applyNumberFormat="1" applyFont="1" applyFill="1" applyBorder="1" applyAlignment="1">
      <alignment horizontal="center" vertical="center" wrapText="1"/>
    </xf>
    <xf numFmtId="9" fontId="4" fillId="3" borderId="13" xfId="5" applyNumberFormat="1" applyFill="1" applyBorder="1" applyAlignment="1">
      <alignment horizontal="center" vertical="center" wrapText="1"/>
    </xf>
    <xf numFmtId="0" fontId="4" fillId="0" borderId="23" xfId="9" applyFont="1" applyFill="1" applyBorder="1" applyAlignment="1" applyProtection="1">
      <alignment horizontal="center" vertical="top" wrapText="1"/>
    </xf>
    <xf numFmtId="0" fontId="4" fillId="0" borderId="13" xfId="5" applyBorder="1" applyAlignment="1">
      <alignment horizontal="center" vertical="center" wrapText="1"/>
    </xf>
    <xf numFmtId="0" fontId="4" fillId="0" borderId="6" xfId="9" applyFont="1" applyFill="1" applyBorder="1" applyAlignment="1" applyProtection="1">
      <alignment vertical="center" wrapText="1"/>
    </xf>
    <xf numFmtId="0" fontId="4" fillId="0" borderId="7" xfId="9" applyFont="1" applyFill="1" applyBorder="1" applyAlignment="1" applyProtection="1">
      <alignment vertical="center" wrapText="1"/>
    </xf>
    <xf numFmtId="0" fontId="4" fillId="0" borderId="8" xfId="9" applyFont="1" applyFill="1" applyBorder="1" applyAlignment="1" applyProtection="1">
      <alignment vertical="center" wrapText="1"/>
    </xf>
    <xf numFmtId="0" fontId="49" fillId="2" borderId="5" xfId="4" applyFont="1" applyFill="1" applyBorder="1" applyAlignment="1">
      <alignment horizontal="center" vertical="center" wrapText="1"/>
    </xf>
    <xf numFmtId="0" fontId="49" fillId="2" borderId="9" xfId="4" applyFont="1" applyFill="1" applyBorder="1" applyAlignment="1">
      <alignment horizontal="center" vertical="center" wrapText="1"/>
    </xf>
    <xf numFmtId="0" fontId="49" fillId="2" borderId="11" xfId="4" applyFont="1" applyFill="1" applyBorder="1" applyAlignment="1">
      <alignment horizontal="center" vertical="center" wrapText="1"/>
    </xf>
    <xf numFmtId="0" fontId="4" fillId="3" borderId="8" xfId="9" applyFont="1" applyFill="1" applyBorder="1" applyAlignment="1" applyProtection="1">
      <alignment horizontal="left" vertical="center" wrapText="1"/>
    </xf>
    <xf numFmtId="0" fontId="4" fillId="0" borderId="6" xfId="5" applyBorder="1" applyAlignment="1">
      <alignment horizontal="left" vertical="center" wrapText="1"/>
    </xf>
    <xf numFmtId="0" fontId="4" fillId="0" borderId="7" xfId="5" applyBorder="1" applyAlignment="1">
      <alignment horizontal="left" vertical="center" wrapText="1"/>
    </xf>
    <xf numFmtId="0" fontId="4" fillId="0" borderId="8" xfId="5" applyBorder="1" applyAlignment="1">
      <alignment horizontal="left" vertical="center" wrapText="1"/>
    </xf>
    <xf numFmtId="0" fontId="4" fillId="3" borderId="6" xfId="5" applyFill="1" applyBorder="1" applyAlignment="1">
      <alignment horizontal="left" vertical="center"/>
    </xf>
    <xf numFmtId="0" fontId="4" fillId="3" borderId="7" xfId="5" applyFill="1" applyBorder="1" applyAlignment="1">
      <alignment horizontal="left" vertical="center"/>
    </xf>
    <xf numFmtId="0" fontId="4" fillId="3" borderId="12" xfId="5" applyFill="1" applyBorder="1" applyAlignment="1">
      <alignment horizontal="left" vertical="center"/>
    </xf>
    <xf numFmtId="0" fontId="49" fillId="3" borderId="13" xfId="9" applyFont="1" applyFill="1" applyBorder="1" applyAlignment="1" applyProtection="1">
      <alignment horizontal="left" vertical="top" wrapText="1"/>
    </xf>
    <xf numFmtId="0" fontId="8" fillId="3" borderId="6" xfId="9" applyFont="1" applyFill="1" applyBorder="1" applyAlignment="1" applyProtection="1">
      <alignment horizontal="left" vertical="center" wrapText="1"/>
    </xf>
    <xf numFmtId="0" fontId="3" fillId="0" borderId="37" xfId="9" applyFont="1" applyFill="1" applyBorder="1" applyAlignment="1" applyProtection="1">
      <alignment horizontal="left" vertical="center" wrapText="1"/>
    </xf>
    <xf numFmtId="0" fontId="3" fillId="0" borderId="32" xfId="9" applyFont="1" applyFill="1" applyBorder="1" applyAlignment="1" applyProtection="1">
      <alignment horizontal="center" vertical="center" wrapText="1"/>
    </xf>
    <xf numFmtId="0" fontId="3" fillId="0" borderId="33" xfId="9" applyFont="1" applyFill="1" applyBorder="1" applyAlignment="1" applyProtection="1">
      <alignment horizontal="center" vertical="center" wrapText="1"/>
    </xf>
    <xf numFmtId="0" fontId="3" fillId="0" borderId="34" xfId="9" applyFont="1" applyFill="1" applyBorder="1" applyAlignment="1" applyProtection="1">
      <alignment horizontal="center" vertical="center" wrapText="1"/>
    </xf>
    <xf numFmtId="0" fontId="3" fillId="0" borderId="105" xfId="9" applyFont="1" applyFill="1" applyBorder="1" applyAlignment="1" applyProtection="1">
      <alignment horizontal="center" vertical="center" wrapText="1"/>
    </xf>
    <xf numFmtId="0" fontId="3" fillId="3" borderId="45" xfId="9" applyFont="1" applyFill="1" applyBorder="1" applyAlignment="1" applyProtection="1">
      <alignment horizontal="left" vertical="center" wrapText="1"/>
    </xf>
    <xf numFmtId="0" fontId="3" fillId="3" borderId="44" xfId="9" applyFont="1" applyFill="1" applyBorder="1" applyAlignment="1" applyProtection="1">
      <alignment horizontal="left" vertical="center" wrapText="1"/>
    </xf>
    <xf numFmtId="0" fontId="3" fillId="3" borderId="108" xfId="9" applyFont="1" applyFill="1" applyBorder="1" applyAlignment="1" applyProtection="1">
      <alignment horizontal="left" vertical="center" wrapText="1"/>
    </xf>
    <xf numFmtId="0" fontId="7" fillId="0" borderId="28" xfId="5" applyFont="1" applyBorder="1" applyAlignment="1">
      <alignment horizontal="left" vertical="center" wrapText="1"/>
    </xf>
    <xf numFmtId="0" fontId="7" fillId="0" borderId="17" xfId="5" applyFont="1" applyBorder="1" applyAlignment="1">
      <alignment horizontal="left" vertical="center" wrapText="1"/>
    </xf>
    <xf numFmtId="49" fontId="5" fillId="2" borderId="2" xfId="5" applyNumberFormat="1" applyFont="1" applyFill="1" applyBorder="1" applyAlignment="1">
      <alignment horizontal="center" vertical="center"/>
    </xf>
    <xf numFmtId="49" fontId="5" fillId="2" borderId="3" xfId="5" applyNumberFormat="1" applyFont="1" applyFill="1" applyBorder="1" applyAlignment="1">
      <alignment horizontal="center" vertical="center"/>
    </xf>
    <xf numFmtId="0" fontId="7" fillId="3" borderId="17" xfId="5" applyFont="1" applyFill="1" applyBorder="1" applyAlignment="1">
      <alignment horizontal="left" vertical="center" wrapText="1"/>
    </xf>
    <xf numFmtId="0" fontId="3" fillId="3" borderId="14" xfId="0" applyFont="1" applyFill="1" applyBorder="1" applyAlignment="1">
      <alignment horizontal="center" vertical="center" wrapText="1"/>
    </xf>
    <xf numFmtId="0" fontId="3" fillId="3" borderId="28" xfId="0" applyFont="1" applyFill="1" applyBorder="1" applyAlignment="1">
      <alignment horizontal="center"/>
    </xf>
    <xf numFmtId="0" fontId="7" fillId="0" borderId="13" xfId="5" applyFont="1" applyBorder="1" applyAlignment="1">
      <alignment horizontal="left" vertical="center" wrapText="1"/>
    </xf>
    <xf numFmtId="0" fontId="15" fillId="3" borderId="8" xfId="0" applyFont="1" applyFill="1" applyBorder="1" applyAlignment="1">
      <alignment horizontal="center"/>
    </xf>
    <xf numFmtId="0" fontId="15" fillId="3" borderId="28" xfId="0" applyFont="1" applyFill="1" applyBorder="1" applyAlignment="1">
      <alignment horizontal="center" wrapText="1"/>
    </xf>
    <xf numFmtId="0" fontId="15" fillId="0" borderId="32" xfId="9" applyFont="1" applyFill="1" applyBorder="1" applyAlignment="1" applyProtection="1">
      <alignment horizontal="center" vertical="center" wrapText="1"/>
    </xf>
    <xf numFmtId="0" fontId="15" fillId="0" borderId="33" xfId="9" applyFont="1" applyFill="1" applyBorder="1" applyAlignment="1" applyProtection="1">
      <alignment horizontal="center" vertical="center" wrapText="1"/>
    </xf>
    <xf numFmtId="0" fontId="15" fillId="0" borderId="106" xfId="9" applyFont="1" applyFill="1" applyBorder="1" applyAlignment="1" applyProtection="1">
      <alignment horizontal="center" vertical="center" wrapText="1"/>
    </xf>
    <xf numFmtId="0" fontId="15" fillId="0" borderId="105" xfId="9" applyFont="1" applyFill="1" applyBorder="1" applyAlignment="1" applyProtection="1">
      <alignment horizontal="center" vertical="center" wrapText="1"/>
    </xf>
    <xf numFmtId="0" fontId="15" fillId="0" borderId="34" xfId="9" applyFont="1" applyFill="1" applyBorder="1" applyAlignment="1" applyProtection="1">
      <alignment horizontal="center" vertical="center" wrapText="1"/>
    </xf>
    <xf numFmtId="0" fontId="3" fillId="0" borderId="26" xfId="9" applyFont="1" applyFill="1" applyBorder="1" applyAlignment="1" applyProtection="1">
      <alignment vertical="center" wrapText="1"/>
    </xf>
    <xf numFmtId="1" fontId="3" fillId="0" borderId="13" xfId="5" applyNumberFormat="1" applyFont="1" applyBorder="1" applyAlignment="1">
      <alignment horizontal="center" vertical="center" wrapText="1"/>
    </xf>
    <xf numFmtId="0" fontId="3" fillId="0" borderId="12" xfId="9" applyFont="1" applyFill="1" applyBorder="1" applyAlignment="1" applyProtection="1">
      <alignment horizontal="left" vertical="center" wrapText="1"/>
    </xf>
    <xf numFmtId="0" fontId="3" fillId="0" borderId="32" xfId="9" applyFont="1" applyFill="1" applyBorder="1" applyAlignment="1" applyProtection="1">
      <alignment horizontal="left" vertical="center" wrapText="1"/>
    </xf>
    <xf numFmtId="0" fontId="3" fillId="0" borderId="33" xfId="9" applyFont="1" applyFill="1" applyBorder="1" applyAlignment="1" applyProtection="1">
      <alignment horizontal="left" vertical="center" wrapText="1"/>
    </xf>
    <xf numFmtId="0" fontId="3" fillId="0" borderId="106" xfId="9" applyFont="1" applyFill="1" applyBorder="1" applyAlignment="1" applyProtection="1">
      <alignment horizontal="left" vertical="center" wrapText="1"/>
    </xf>
    <xf numFmtId="0" fontId="3" fillId="0" borderId="28" xfId="0" applyFont="1" applyBorder="1" applyAlignment="1">
      <alignment horizontal="left" wrapText="1"/>
    </xf>
    <xf numFmtId="0" fontId="3" fillId="0" borderId="18" xfId="0" applyFont="1" applyBorder="1" applyAlignment="1">
      <alignment horizontal="left" wrapText="1"/>
    </xf>
    <xf numFmtId="0" fontId="11" fillId="3" borderId="5" xfId="5" applyFont="1" applyFill="1" applyBorder="1" applyAlignment="1">
      <alignment horizontal="center" vertical="center" wrapText="1"/>
    </xf>
    <xf numFmtId="0" fontId="11" fillId="3" borderId="9" xfId="5" applyFont="1" applyFill="1" applyBorder="1" applyAlignment="1">
      <alignment horizontal="center" vertical="center" wrapText="1"/>
    </xf>
    <xf numFmtId="0" fontId="103" fillId="3" borderId="6" xfId="9" applyFont="1" applyFill="1" applyBorder="1" applyAlignment="1" applyProtection="1">
      <alignment vertical="center" wrapText="1"/>
    </xf>
    <xf numFmtId="0" fontId="22" fillId="3" borderId="7" xfId="9" applyFont="1" applyFill="1" applyBorder="1" applyAlignment="1" applyProtection="1">
      <alignment vertical="center" wrapText="1"/>
    </xf>
    <xf numFmtId="0" fontId="22" fillId="3" borderId="8" xfId="9" applyFont="1" applyFill="1" applyBorder="1" applyAlignment="1" applyProtection="1">
      <alignment vertical="center" wrapText="1"/>
    </xf>
    <xf numFmtId="0" fontId="11" fillId="3" borderId="13" xfId="5" applyFont="1" applyFill="1" applyBorder="1" applyAlignment="1">
      <alignment horizontal="center" vertical="center" wrapText="1"/>
    </xf>
    <xf numFmtId="0" fontId="103" fillId="3" borderId="18" xfId="9" applyFont="1" applyFill="1" applyBorder="1" applyAlignment="1" applyProtection="1">
      <alignment horizontal="left" vertical="center" wrapText="1"/>
    </xf>
    <xf numFmtId="0" fontId="13" fillId="3" borderId="14" xfId="5" applyFont="1" applyFill="1" applyBorder="1" applyAlignment="1">
      <alignment horizontal="left" vertical="center" wrapText="1"/>
    </xf>
    <xf numFmtId="0" fontId="11" fillId="3" borderId="28" xfId="4" applyFont="1" applyFill="1" applyBorder="1" applyAlignment="1">
      <alignment horizontal="center" vertical="center"/>
    </xf>
    <xf numFmtId="0" fontId="11" fillId="3" borderId="17" xfId="4" applyFont="1" applyFill="1" applyBorder="1" applyAlignment="1">
      <alignment horizontal="center" vertical="center"/>
    </xf>
    <xf numFmtId="0" fontId="13" fillId="3" borderId="41" xfId="5" applyFont="1" applyFill="1" applyBorder="1" applyAlignment="1">
      <alignment horizontal="center" vertical="center" wrapText="1"/>
    </xf>
    <xf numFmtId="0" fontId="13" fillId="3" borderId="23" xfId="5" applyFont="1" applyFill="1" applyBorder="1" applyAlignment="1">
      <alignment horizontal="center" vertical="center" wrapText="1"/>
    </xf>
    <xf numFmtId="0" fontId="13" fillId="3" borderId="35" xfId="5" applyFont="1" applyFill="1" applyBorder="1" applyAlignment="1">
      <alignment horizontal="center" vertical="center" wrapText="1"/>
    </xf>
    <xf numFmtId="49" fontId="11" fillId="22" borderId="2" xfId="5" applyNumberFormat="1" applyFont="1" applyFill="1" applyBorder="1" applyAlignment="1">
      <alignment horizontal="justify" vertical="justify"/>
    </xf>
    <xf numFmtId="49" fontId="11" fillId="22" borderId="3" xfId="5" applyNumberFormat="1" applyFont="1" applyFill="1" applyBorder="1" applyAlignment="1">
      <alignment horizontal="justify" vertical="justify"/>
    </xf>
    <xf numFmtId="49" fontId="11" fillId="22" borderId="4" xfId="5" applyNumberFormat="1" applyFont="1" applyFill="1" applyBorder="1" applyAlignment="1">
      <alignment horizontal="justify" vertical="justify"/>
    </xf>
    <xf numFmtId="0" fontId="11" fillId="3" borderId="28" xfId="4" applyFont="1" applyFill="1" applyBorder="1" applyAlignment="1">
      <alignment horizontal="center" vertical="center" wrapText="1"/>
    </xf>
    <xf numFmtId="0" fontId="11" fillId="3" borderId="17" xfId="4" applyFont="1" applyFill="1" applyBorder="1" applyAlignment="1">
      <alignment horizontal="center" vertical="center" wrapText="1"/>
    </xf>
    <xf numFmtId="0" fontId="11" fillId="3" borderId="29" xfId="4" applyFont="1" applyFill="1" applyBorder="1" applyAlignment="1">
      <alignment horizontal="center" vertical="center" wrapText="1"/>
    </xf>
    <xf numFmtId="0" fontId="20" fillId="3" borderId="28" xfId="5" applyFont="1" applyFill="1" applyBorder="1" applyAlignment="1">
      <alignment horizontal="left" vertical="center" wrapText="1"/>
    </xf>
    <xf numFmtId="0" fontId="20" fillId="3" borderId="29" xfId="5" applyFont="1" applyFill="1" applyBorder="1" applyAlignment="1">
      <alignment horizontal="left" vertical="center" wrapText="1"/>
    </xf>
    <xf numFmtId="0" fontId="13" fillId="3" borderId="13" xfId="0" applyFont="1" applyFill="1" applyBorder="1" applyAlignment="1">
      <alignment horizontal="center"/>
    </xf>
    <xf numFmtId="0" fontId="13" fillId="3" borderId="14" xfId="0" applyFont="1" applyFill="1" applyBorder="1" applyAlignment="1">
      <alignment horizontal="center"/>
    </xf>
    <xf numFmtId="0" fontId="13" fillId="3" borderId="12" xfId="0" applyFont="1" applyFill="1" applyBorder="1" applyAlignment="1">
      <alignment horizontal="center"/>
    </xf>
    <xf numFmtId="0" fontId="13" fillId="0" borderId="20" xfId="9" applyFont="1" applyFill="1" applyBorder="1" applyAlignment="1" applyProtection="1">
      <alignment horizontal="left" vertical="center" wrapText="1"/>
    </xf>
    <xf numFmtId="0" fontId="13" fillId="3" borderId="28" xfId="0" applyFont="1" applyFill="1" applyBorder="1" applyAlignment="1">
      <alignment horizontal="left" wrapText="1"/>
    </xf>
    <xf numFmtId="0" fontId="13" fillId="3" borderId="18" xfId="0" applyFont="1" applyFill="1" applyBorder="1" applyAlignment="1">
      <alignment horizontal="left" wrapText="1"/>
    </xf>
    <xf numFmtId="0" fontId="5" fillId="11" borderId="9" xfId="18" applyFont="1" applyFill="1" applyBorder="1" applyAlignment="1">
      <alignment horizontal="center" vertical="center" wrapText="1"/>
    </xf>
    <xf numFmtId="0" fontId="5" fillId="11" borderId="11" xfId="18" applyFont="1" applyFill="1" applyBorder="1" applyAlignment="1">
      <alignment horizontal="center" vertical="center" wrapText="1"/>
    </xf>
    <xf numFmtId="0" fontId="3" fillId="0" borderId="10" xfId="18" applyFont="1" applyBorder="1" applyAlignment="1">
      <alignment horizontal="left" vertical="center" wrapText="1"/>
    </xf>
    <xf numFmtId="0" fontId="3" fillId="0" borderId="12" xfId="18" applyFont="1" applyBorder="1" applyAlignment="1">
      <alignment horizontal="center" vertical="center"/>
    </xf>
    <xf numFmtId="0" fontId="3" fillId="0" borderId="8" xfId="18" applyFont="1" applyBorder="1" applyAlignment="1">
      <alignment horizontal="center" vertical="center"/>
    </xf>
    <xf numFmtId="0" fontId="3" fillId="0" borderId="28" xfId="18" applyFont="1" applyBorder="1" applyAlignment="1">
      <alignment horizontal="center" wrapText="1"/>
    </xf>
    <xf numFmtId="0" fontId="3" fillId="0" borderId="18" xfId="18" applyFont="1" applyBorder="1" applyAlignment="1">
      <alignment horizontal="center" wrapText="1"/>
    </xf>
    <xf numFmtId="0" fontId="3" fillId="0" borderId="29" xfId="18" applyFont="1" applyBorder="1" applyAlignment="1">
      <alignment horizontal="center" wrapText="1"/>
    </xf>
    <xf numFmtId="0" fontId="3" fillId="0" borderId="15" xfId="18" applyFont="1" applyBorder="1" applyAlignment="1">
      <alignment horizontal="center" wrapText="1"/>
    </xf>
    <xf numFmtId="0" fontId="3" fillId="0" borderId="7" xfId="18" applyFont="1" applyBorder="1" applyAlignment="1">
      <alignment horizontal="center"/>
    </xf>
    <xf numFmtId="0" fontId="3" fillId="0" borderId="15" xfId="18" applyFont="1" applyBorder="1" applyAlignment="1">
      <alignment horizontal="center"/>
    </xf>
    <xf numFmtId="0" fontId="3" fillId="0" borderId="13" xfId="19" applyFont="1" applyBorder="1" applyAlignment="1">
      <alignment horizontal="center" vertical="center" wrapText="1"/>
    </xf>
    <xf numFmtId="9" fontId="3" fillId="0" borderId="13" xfId="11" applyNumberFormat="1" applyFont="1" applyFill="1" applyBorder="1" applyAlignment="1">
      <alignment horizontal="center" vertical="center" wrapText="1"/>
    </xf>
    <xf numFmtId="1" fontId="3" fillId="0" borderId="13" xfId="18" applyNumberFormat="1" applyFont="1" applyBorder="1" applyAlignment="1">
      <alignment horizontal="center" vertical="center" wrapText="1"/>
    </xf>
    <xf numFmtId="0" fontId="3" fillId="0" borderId="13" xfId="18" applyFont="1" applyBorder="1" applyAlignment="1">
      <alignment horizontal="center" vertical="center" wrapText="1"/>
    </xf>
    <xf numFmtId="0" fontId="3" fillId="0" borderId="0" xfId="19" applyFont="1" applyBorder="1" applyAlignment="1">
      <alignment horizontal="center" vertical="center" wrapText="1"/>
    </xf>
    <xf numFmtId="0" fontId="3" fillId="0" borderId="10" xfId="19" applyFont="1" applyBorder="1" applyAlignment="1">
      <alignment horizontal="left" vertical="center" wrapText="1"/>
    </xf>
    <xf numFmtId="9" fontId="3" fillId="0" borderId="14" xfId="18" applyNumberFormat="1" applyFont="1" applyBorder="1" applyAlignment="1">
      <alignment horizontal="center" vertical="center" wrapText="1"/>
    </xf>
    <xf numFmtId="9" fontId="3" fillId="0" borderId="12" xfId="18" applyNumberFormat="1" applyFont="1" applyBorder="1" applyAlignment="1">
      <alignment horizontal="center" vertical="center" wrapText="1"/>
    </xf>
    <xf numFmtId="1" fontId="3" fillId="0" borderId="14" xfId="18" applyNumberFormat="1" applyFont="1" applyBorder="1" applyAlignment="1">
      <alignment horizontal="center" vertical="center" wrapText="1"/>
    </xf>
    <xf numFmtId="1" fontId="3" fillId="0" borderId="8" xfId="18" applyNumberFormat="1" applyFont="1" applyBorder="1" applyAlignment="1">
      <alignment horizontal="center" vertical="center" wrapText="1"/>
    </xf>
    <xf numFmtId="9" fontId="3" fillId="0" borderId="13" xfId="18" applyNumberFormat="1" applyFont="1" applyBorder="1" applyAlignment="1">
      <alignment horizontal="center" vertical="center" wrapText="1"/>
    </xf>
    <xf numFmtId="0" fontId="8" fillId="0" borderId="8" xfId="9" applyFont="1" applyFill="1" applyBorder="1" applyAlignment="1" applyProtection="1">
      <alignment horizontal="left" vertical="center" wrapText="1"/>
    </xf>
    <xf numFmtId="0" fontId="5" fillId="11" borderId="28" xfId="18" applyFont="1" applyFill="1" applyBorder="1" applyAlignment="1">
      <alignment horizontal="center" vertical="center"/>
    </xf>
    <xf numFmtId="0" fontId="3" fillId="0" borderId="22" xfId="19" applyFont="1" applyBorder="1" applyAlignment="1">
      <alignment horizontal="left" vertical="center" wrapText="1"/>
    </xf>
    <xf numFmtId="0" fontId="3" fillId="0" borderId="23" xfId="19" applyFont="1" applyBorder="1" applyAlignment="1">
      <alignment horizontal="center" vertical="top" wrapText="1"/>
    </xf>
    <xf numFmtId="0" fontId="64" fillId="18" borderId="6" xfId="18" applyFont="1" applyFill="1" applyBorder="1" applyAlignment="1">
      <alignment horizontal="left" vertical="center" wrapText="1"/>
    </xf>
    <xf numFmtId="0" fontId="64" fillId="18" borderId="7" xfId="18" applyFont="1" applyFill="1" applyBorder="1" applyAlignment="1">
      <alignment horizontal="left" vertical="center" wrapText="1"/>
    </xf>
    <xf numFmtId="0" fontId="64" fillId="18" borderId="8" xfId="18" applyFont="1" applyFill="1" applyBorder="1" applyAlignment="1">
      <alignment horizontal="left" vertical="center" wrapText="1"/>
    </xf>
    <xf numFmtId="0" fontId="3" fillId="0" borderId="27" xfId="19" applyFont="1" applyBorder="1" applyAlignment="1">
      <alignment horizontal="left" vertical="center" wrapText="1"/>
    </xf>
    <xf numFmtId="0" fontId="3" fillId="0" borderId="30" xfId="9" applyFont="1" applyFill="1" applyBorder="1" applyAlignment="1" applyProtection="1">
      <alignment horizontal="left" vertical="center" wrapText="1"/>
    </xf>
    <xf numFmtId="0" fontId="3" fillId="0" borderId="30" xfId="5" applyFont="1" applyBorder="1" applyAlignment="1">
      <alignment horizontal="left" vertical="center" wrapText="1"/>
    </xf>
    <xf numFmtId="0" fontId="3" fillId="0" borderId="13" xfId="5" applyFont="1" applyBorder="1" applyAlignment="1">
      <alignment horizontal="left" vertical="center" wrapText="1"/>
    </xf>
    <xf numFmtId="0" fontId="3" fillId="0" borderId="31" xfId="5" applyFont="1" applyBorder="1" applyAlignment="1">
      <alignment horizontal="left" vertical="center" wrapText="1"/>
    </xf>
    <xf numFmtId="0" fontId="3" fillId="0" borderId="73" xfId="8" applyFont="1" applyBorder="1" applyAlignment="1">
      <alignment horizontal="left" vertical="center" wrapText="1"/>
    </xf>
    <xf numFmtId="0" fontId="3" fillId="0" borderId="20" xfId="8" applyFont="1" applyBorder="1" applyAlignment="1">
      <alignment horizontal="left" vertical="center" wrapText="1"/>
    </xf>
    <xf numFmtId="0" fontId="3" fillId="0" borderId="49" xfId="8" applyFont="1" applyBorder="1" applyAlignment="1">
      <alignment horizontal="left" vertical="center" wrapText="1"/>
    </xf>
    <xf numFmtId="0" fontId="2" fillId="0" borderId="30" xfId="3" applyFill="1" applyBorder="1" applyAlignment="1" applyProtection="1">
      <alignment horizontal="left" vertical="center" wrapText="1"/>
    </xf>
    <xf numFmtId="0" fontId="3" fillId="0" borderId="28" xfId="8" applyFont="1" applyBorder="1" applyAlignment="1">
      <alignment horizontal="left" vertical="center" wrapText="1"/>
    </xf>
    <xf numFmtId="0" fontId="3" fillId="0" borderId="18" xfId="8" applyFont="1" applyBorder="1" applyAlignment="1">
      <alignment horizontal="left" vertical="center" wrapText="1"/>
    </xf>
    <xf numFmtId="0" fontId="3" fillId="0" borderId="19" xfId="8" applyFont="1" applyBorder="1" applyAlignment="1">
      <alignment horizontal="left" vertical="center" wrapText="1"/>
    </xf>
    <xf numFmtId="0" fontId="3" fillId="0" borderId="45" xfId="9" applyFont="1" applyFill="1" applyBorder="1" applyAlignment="1" applyProtection="1">
      <alignment horizontal="left" vertical="center" wrapText="1"/>
    </xf>
    <xf numFmtId="0" fontId="3" fillId="0" borderId="44" xfId="9" applyFont="1" applyFill="1" applyBorder="1" applyAlignment="1" applyProtection="1">
      <alignment horizontal="left" vertical="center" wrapText="1"/>
    </xf>
    <xf numFmtId="0" fontId="3" fillId="0" borderId="108" xfId="9" applyFont="1" applyFill="1" applyBorder="1" applyAlignment="1" applyProtection="1">
      <alignment horizontal="left" vertical="center" wrapText="1"/>
    </xf>
    <xf numFmtId="0" fontId="3" fillId="0" borderId="30" xfId="0" applyFont="1" applyBorder="1" applyAlignment="1">
      <alignment horizontal="left" vertical="center" wrapText="1"/>
    </xf>
    <xf numFmtId="0" fontId="3" fillId="0" borderId="31" xfId="0" applyFont="1" applyBorder="1" applyAlignment="1">
      <alignment horizontal="left" vertical="center" wrapText="1"/>
    </xf>
    <xf numFmtId="0" fontId="3" fillId="0" borderId="13" xfId="5" applyFont="1" applyBorder="1" applyAlignment="1">
      <alignment horizontal="center" vertical="center"/>
    </xf>
    <xf numFmtId="0" fontId="3" fillId="0" borderId="30" xfId="0" applyFont="1" applyBorder="1" applyAlignment="1">
      <alignment horizontal="left"/>
    </xf>
    <xf numFmtId="0" fontId="3" fillId="0" borderId="29" xfId="0" applyFont="1" applyBorder="1" applyAlignment="1">
      <alignment horizontal="center"/>
    </xf>
    <xf numFmtId="0" fontId="11" fillId="3" borderId="5" xfId="4" applyFont="1" applyFill="1" applyBorder="1" applyAlignment="1">
      <alignment horizontal="center" vertical="center"/>
    </xf>
    <xf numFmtId="0" fontId="11" fillId="3" borderId="9" xfId="4" applyFont="1" applyFill="1" applyBorder="1" applyAlignment="1">
      <alignment horizontal="center" vertical="center"/>
    </xf>
    <xf numFmtId="0" fontId="11" fillId="3" borderId="11" xfId="4" applyFont="1" applyFill="1" applyBorder="1" applyAlignment="1">
      <alignment horizontal="center" vertical="center"/>
    </xf>
    <xf numFmtId="49" fontId="11" fillId="3" borderId="40" xfId="5" applyNumberFormat="1" applyFont="1" applyFill="1" applyBorder="1" applyAlignment="1">
      <alignment horizontal="center" vertical="center"/>
    </xf>
    <xf numFmtId="49" fontId="11" fillId="3" borderId="23" xfId="5" applyNumberFormat="1" applyFont="1" applyFill="1" applyBorder="1" applyAlignment="1">
      <alignment horizontal="center" vertical="center"/>
    </xf>
    <xf numFmtId="49" fontId="11" fillId="3" borderId="37" xfId="5" applyNumberFormat="1" applyFont="1" applyFill="1" applyBorder="1" applyAlignment="1">
      <alignment horizontal="center" vertical="center"/>
    </xf>
    <xf numFmtId="0" fontId="13" fillId="3" borderId="40" xfId="5" applyFont="1" applyFill="1" applyBorder="1" applyAlignment="1">
      <alignment horizontal="center" vertical="center" wrapText="1"/>
    </xf>
    <xf numFmtId="0" fontId="13" fillId="3" borderId="36" xfId="5" applyFont="1" applyFill="1" applyBorder="1" applyAlignment="1">
      <alignment horizontal="center" vertical="center" wrapText="1"/>
    </xf>
    <xf numFmtId="0" fontId="13" fillId="3" borderId="15" xfId="5" applyFont="1" applyFill="1" applyBorder="1" applyAlignment="1">
      <alignment horizontal="center" vertical="center" wrapText="1"/>
    </xf>
    <xf numFmtId="0" fontId="13" fillId="3" borderId="37" xfId="5" applyFont="1" applyFill="1" applyBorder="1" applyAlignment="1">
      <alignment horizontal="center" vertical="center" wrapText="1"/>
    </xf>
    <xf numFmtId="49" fontId="11" fillId="23" borderId="2" xfId="5" applyNumberFormat="1" applyFont="1" applyFill="1" applyBorder="1" applyAlignment="1">
      <alignment horizontal="justify" vertical="distributed"/>
    </xf>
    <xf numFmtId="49" fontId="11" fillId="23" borderId="3" xfId="5" applyNumberFormat="1" applyFont="1" applyFill="1" applyBorder="1" applyAlignment="1">
      <alignment horizontal="justify" vertical="distributed"/>
    </xf>
    <xf numFmtId="49" fontId="11" fillId="23" borderId="4" xfId="5" applyNumberFormat="1" applyFont="1" applyFill="1" applyBorder="1" applyAlignment="1">
      <alignment horizontal="justify" vertical="distributed"/>
    </xf>
    <xf numFmtId="0" fontId="11" fillId="3" borderId="5" xfId="4" applyFont="1" applyFill="1" applyBorder="1" applyAlignment="1">
      <alignment horizontal="center" vertical="center" wrapText="1"/>
    </xf>
    <xf numFmtId="0" fontId="11" fillId="3" borderId="9" xfId="4" applyFont="1" applyFill="1" applyBorder="1" applyAlignment="1">
      <alignment horizontal="center" vertical="center" wrapText="1"/>
    </xf>
    <xf numFmtId="0" fontId="11" fillId="3" borderId="11" xfId="4" applyFont="1" applyFill="1" applyBorder="1" applyAlignment="1">
      <alignment horizontal="center" vertical="center" wrapText="1"/>
    </xf>
    <xf numFmtId="0" fontId="13" fillId="3" borderId="18" xfId="0" applyFont="1" applyFill="1" applyBorder="1" applyAlignment="1">
      <alignment horizontal="center"/>
    </xf>
    <xf numFmtId="0" fontId="13" fillId="3" borderId="19" xfId="0" applyFont="1" applyFill="1" applyBorder="1" applyAlignment="1">
      <alignment horizontal="center"/>
    </xf>
    <xf numFmtId="0" fontId="13" fillId="3" borderId="22" xfId="0" applyFont="1" applyFill="1" applyBorder="1" applyAlignment="1">
      <alignment horizontal="center"/>
    </xf>
    <xf numFmtId="0" fontId="13" fillId="10" borderId="6" xfId="18" applyFont="1" applyFill="1" applyBorder="1" applyAlignment="1">
      <alignment horizontal="left" vertical="center" wrapText="1"/>
    </xf>
    <xf numFmtId="0" fontId="13" fillId="10" borderId="7" xfId="18" applyFont="1" applyFill="1" applyBorder="1" applyAlignment="1">
      <alignment horizontal="left" vertical="center" wrapText="1"/>
    </xf>
    <xf numFmtId="0" fontId="13" fillId="10" borderId="8" xfId="18" applyFont="1" applyFill="1" applyBorder="1" applyAlignment="1">
      <alignment horizontal="left" vertical="center" wrapText="1"/>
    </xf>
    <xf numFmtId="0" fontId="20" fillId="3" borderId="5" xfId="5" applyFont="1" applyFill="1" applyBorder="1" applyAlignment="1">
      <alignment horizontal="left" vertical="center" wrapText="1"/>
    </xf>
    <xf numFmtId="0" fontId="20" fillId="3" borderId="9" xfId="5" applyFont="1" applyFill="1" applyBorder="1" applyAlignment="1">
      <alignment horizontal="left" vertical="center" wrapText="1"/>
    </xf>
    <xf numFmtId="0" fontId="20" fillId="3" borderId="11" xfId="5" applyFont="1" applyFill="1" applyBorder="1" applyAlignment="1">
      <alignment horizontal="left" vertical="center" wrapText="1"/>
    </xf>
    <xf numFmtId="0" fontId="13" fillId="3" borderId="28" xfId="0" applyFont="1" applyFill="1" applyBorder="1" applyAlignment="1">
      <alignment horizontal="center" wrapText="1"/>
    </xf>
    <xf numFmtId="0" fontId="13" fillId="3" borderId="18" xfId="0" applyFont="1" applyFill="1" applyBorder="1" applyAlignment="1">
      <alignment horizontal="center" wrapText="1"/>
    </xf>
    <xf numFmtId="0" fontId="11" fillId="3" borderId="4" xfId="5" applyFont="1" applyFill="1" applyBorder="1" applyAlignment="1">
      <alignment horizontal="center" vertical="center" wrapText="1"/>
    </xf>
    <xf numFmtId="0" fontId="11" fillId="3" borderId="16" xfId="5" applyFont="1" applyFill="1" applyBorder="1" applyAlignment="1">
      <alignment horizontal="center" vertical="center" wrapText="1"/>
    </xf>
    <xf numFmtId="0" fontId="11" fillId="3" borderId="24" xfId="5" applyFont="1" applyFill="1" applyBorder="1" applyAlignment="1">
      <alignment horizontal="center" vertical="center" wrapText="1"/>
    </xf>
    <xf numFmtId="0" fontId="3" fillId="18" borderId="7" xfId="5" applyFont="1" applyFill="1" applyBorder="1" applyAlignment="1">
      <alignment horizontal="left" vertical="center" wrapText="1"/>
    </xf>
    <xf numFmtId="0" fontId="3" fillId="18" borderId="8" xfId="5" applyFont="1" applyFill="1" applyBorder="1" applyAlignment="1">
      <alignment horizontal="left" vertical="center" wrapText="1"/>
    </xf>
    <xf numFmtId="0" fontId="3" fillId="0" borderId="41" xfId="0" applyFont="1" applyBorder="1" applyAlignment="1">
      <alignment horizontal="center" vertical="center"/>
    </xf>
    <xf numFmtId="0" fontId="3" fillId="0" borderId="18" xfId="0" applyFont="1" applyBorder="1" applyAlignment="1">
      <alignment horizontal="center" vertical="center"/>
    </xf>
    <xf numFmtId="0" fontId="3" fillId="0" borderId="40" xfId="0" applyFont="1" applyBorder="1" applyAlignment="1">
      <alignment horizontal="center" vertical="center"/>
    </xf>
    <xf numFmtId="0" fontId="3" fillId="0" borderId="36" xfId="0" applyFont="1" applyBorder="1" applyAlignment="1">
      <alignment horizontal="center" vertical="center"/>
    </xf>
    <xf numFmtId="0" fontId="3" fillId="0" borderId="15" xfId="0" applyFont="1" applyBorder="1" applyAlignment="1">
      <alignment horizontal="center" vertical="center"/>
    </xf>
    <xf numFmtId="0" fontId="3" fillId="0" borderId="37" xfId="0" applyFont="1" applyBorder="1" applyAlignment="1">
      <alignment horizontal="center" vertical="center"/>
    </xf>
    <xf numFmtId="0" fontId="3" fillId="18" borderId="26" xfId="7" applyFont="1" applyFill="1" applyBorder="1"/>
    <xf numFmtId="0" fontId="3" fillId="18" borderId="27" xfId="7" applyFont="1" applyFill="1" applyBorder="1"/>
    <xf numFmtId="0" fontId="3" fillId="18" borderId="6" xfId="9" applyFont="1" applyFill="1" applyBorder="1" applyAlignment="1" applyProtection="1">
      <alignment horizontal="left" vertical="top" wrapText="1"/>
    </xf>
    <xf numFmtId="0" fontId="3" fillId="18" borderId="7" xfId="9" applyFont="1" applyFill="1" applyBorder="1" applyAlignment="1" applyProtection="1">
      <alignment horizontal="left" vertical="top" wrapText="1"/>
    </xf>
    <xf numFmtId="0" fontId="3" fillId="18" borderId="8" xfId="9" applyFont="1" applyFill="1" applyBorder="1" applyAlignment="1" applyProtection="1">
      <alignment horizontal="left" vertical="top" wrapText="1"/>
    </xf>
    <xf numFmtId="0" fontId="3" fillId="3" borderId="6" xfId="9" applyFont="1" applyFill="1" applyBorder="1" applyAlignment="1" applyProtection="1">
      <alignment vertical="top" wrapText="1"/>
    </xf>
    <xf numFmtId="0" fontId="3" fillId="3" borderId="7" xfId="9" applyFont="1" applyFill="1" applyBorder="1" applyAlignment="1" applyProtection="1">
      <alignment vertical="top" wrapText="1"/>
    </xf>
    <xf numFmtId="0" fontId="3" fillId="3" borderId="8" xfId="9" applyFont="1" applyFill="1" applyBorder="1" applyAlignment="1" applyProtection="1">
      <alignment vertical="top" wrapText="1"/>
    </xf>
    <xf numFmtId="0" fontId="3" fillId="3" borderId="6" xfId="9" applyFont="1" applyFill="1" applyBorder="1" applyAlignment="1" applyProtection="1">
      <alignment horizontal="left" vertical="top" wrapText="1"/>
    </xf>
    <xf numFmtId="0" fontId="3" fillId="3" borderId="7" xfId="9" applyFont="1" applyFill="1" applyBorder="1" applyAlignment="1" applyProtection="1">
      <alignment horizontal="left" vertical="top" wrapText="1"/>
    </xf>
    <xf numFmtId="0" fontId="3" fillId="3" borderId="8" xfId="9" applyFont="1" applyFill="1" applyBorder="1" applyAlignment="1" applyProtection="1">
      <alignment horizontal="left" vertical="top" wrapText="1"/>
    </xf>
    <xf numFmtId="0" fontId="16" fillId="0" borderId="0" xfId="9" applyAlignment="1" applyProtection="1"/>
    <xf numFmtId="0" fontId="3" fillId="0" borderId="0" xfId="0" applyFont="1"/>
    <xf numFmtId="0" fontId="3" fillId="18" borderId="6" xfId="9" applyFont="1" applyFill="1" applyBorder="1" applyAlignment="1" applyProtection="1">
      <alignment horizontal="left" vertical="center" wrapText="1"/>
    </xf>
    <xf numFmtId="0" fontId="3" fillId="18" borderId="7" xfId="9" applyFont="1" applyFill="1" applyBorder="1" applyAlignment="1" applyProtection="1">
      <alignment horizontal="left" vertical="center" wrapText="1"/>
    </xf>
    <xf numFmtId="0" fontId="3" fillId="18" borderId="8" xfId="9" applyFont="1" applyFill="1" applyBorder="1" applyAlignment="1" applyProtection="1">
      <alignment horizontal="left" vertical="center" wrapText="1"/>
    </xf>
    <xf numFmtId="0" fontId="5" fillId="2" borderId="28" xfId="4" applyFont="1" applyFill="1" applyBorder="1" applyAlignment="1">
      <alignment horizontal="left" vertical="center"/>
    </xf>
    <xf numFmtId="0" fontId="5" fillId="2" borderId="17" xfId="4" applyFont="1" applyFill="1" applyBorder="1" applyAlignment="1">
      <alignment horizontal="left" vertical="center"/>
    </xf>
    <xf numFmtId="0" fontId="3" fillId="3" borderId="45" xfId="9" applyFont="1" applyFill="1" applyBorder="1" applyAlignment="1" applyProtection="1">
      <alignment horizontal="center" vertical="center" wrapText="1"/>
    </xf>
    <xf numFmtId="0" fontId="3" fillId="3" borderId="44" xfId="9" applyFont="1" applyFill="1" applyBorder="1" applyAlignment="1" applyProtection="1">
      <alignment horizontal="center" vertical="center" wrapText="1"/>
    </xf>
    <xf numFmtId="0" fontId="3" fillId="3" borderId="14" xfId="9" applyFont="1" applyFill="1" applyBorder="1" applyAlignment="1" applyProtection="1">
      <alignment horizontal="left" vertical="top" wrapText="1"/>
    </xf>
    <xf numFmtId="0" fontId="3" fillId="3" borderId="12" xfId="9" applyFont="1" applyFill="1" applyBorder="1" applyAlignment="1" applyProtection="1">
      <alignment horizontal="left" vertical="top"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7" xfId="0" applyFont="1" applyBorder="1" applyAlignment="1">
      <alignment horizontal="center"/>
    </xf>
    <xf numFmtId="0" fontId="3" fillId="0" borderId="8" xfId="0" applyFont="1" applyBorder="1" applyAlignment="1">
      <alignment horizontal="center"/>
    </xf>
    <xf numFmtId="0" fontId="3" fillId="18" borderId="6" xfId="5" applyFont="1" applyFill="1" applyBorder="1" applyAlignment="1">
      <alignment horizontal="left" vertical="center" wrapText="1"/>
    </xf>
    <xf numFmtId="0" fontId="3" fillId="3" borderId="12" xfId="5" applyFont="1" applyFill="1" applyBorder="1" applyAlignment="1">
      <alignment horizontal="left" vertical="center"/>
    </xf>
    <xf numFmtId="0" fontId="3" fillId="0" borderId="28" xfId="0" applyFont="1" applyBorder="1" applyAlignment="1">
      <alignment horizontal="left" vertical="top" wrapText="1"/>
    </xf>
    <xf numFmtId="0" fontId="3" fillId="0" borderId="18" xfId="0" applyFont="1" applyBorder="1" applyAlignment="1">
      <alignment horizontal="left" vertical="top"/>
    </xf>
    <xf numFmtId="0" fontId="3" fillId="0" borderId="19"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16" xfId="0" applyFont="1" applyBorder="1" applyAlignment="1">
      <alignment horizontal="left" vertical="top"/>
    </xf>
    <xf numFmtId="0" fontId="3" fillId="3" borderId="13" xfId="9" applyFont="1" applyFill="1" applyBorder="1" applyAlignment="1" applyProtection="1">
      <alignment horizontal="left" vertical="top" wrapText="1"/>
    </xf>
    <xf numFmtId="0" fontId="11" fillId="2" borderId="4" xfId="5" applyFont="1" applyFill="1" applyBorder="1" applyAlignment="1">
      <alignment horizontal="center" vertical="center" wrapText="1"/>
    </xf>
    <xf numFmtId="0" fontId="11" fillId="2" borderId="16" xfId="5" applyFont="1" applyFill="1" applyBorder="1" applyAlignment="1">
      <alignment horizontal="center" vertical="center" wrapText="1"/>
    </xf>
    <xf numFmtId="49" fontId="11" fillId="22" borderId="2" xfId="5" applyNumberFormat="1" applyFont="1" applyFill="1" applyBorder="1" applyAlignment="1">
      <alignment horizontal="left" vertical="distributed"/>
    </xf>
    <xf numFmtId="49" fontId="11" fillId="22" borderId="3" xfId="5" applyNumberFormat="1" applyFont="1" applyFill="1" applyBorder="1" applyAlignment="1">
      <alignment horizontal="left" vertical="distributed"/>
    </xf>
    <xf numFmtId="49" fontId="11" fillId="22" borderId="4" xfId="5" applyNumberFormat="1" applyFont="1" applyFill="1" applyBorder="1" applyAlignment="1">
      <alignment horizontal="left" vertical="distributed"/>
    </xf>
    <xf numFmtId="0" fontId="11" fillId="0" borderId="28" xfId="4" applyFont="1" applyBorder="1" applyAlignment="1">
      <alignment horizontal="center" vertical="center" wrapText="1"/>
    </xf>
    <xf numFmtId="0" fontId="11" fillId="0" borderId="17" xfId="4" applyFont="1" applyBorder="1" applyAlignment="1">
      <alignment horizontal="center" vertical="center" wrapText="1"/>
    </xf>
    <xf numFmtId="0" fontId="11" fillId="0" borderId="29" xfId="4" applyFont="1" applyBorder="1" applyAlignment="1">
      <alignment horizontal="center" vertical="center" wrapText="1"/>
    </xf>
    <xf numFmtId="0" fontId="11" fillId="0" borderId="5" xfId="5" applyFont="1" applyBorder="1" applyAlignment="1">
      <alignment horizontal="left" vertical="center" wrapText="1"/>
    </xf>
    <xf numFmtId="0" fontId="11" fillId="0" borderId="9" xfId="5" applyFont="1" applyBorder="1" applyAlignment="1">
      <alignment horizontal="left" vertical="center" wrapText="1"/>
    </xf>
    <xf numFmtId="0" fontId="11" fillId="0" borderId="11" xfId="5" applyFont="1" applyBorder="1" applyAlignment="1">
      <alignment horizontal="left" vertical="center" wrapText="1"/>
    </xf>
    <xf numFmtId="0" fontId="13" fillId="3" borderId="6" xfId="9" applyFont="1" applyFill="1" applyBorder="1" applyAlignment="1" applyProtection="1">
      <alignment horizontal="center" wrapText="1"/>
    </xf>
    <xf numFmtId="0" fontId="13" fillId="3" borderId="7" xfId="9" applyFont="1" applyFill="1" applyBorder="1" applyAlignment="1" applyProtection="1">
      <alignment horizontal="center" wrapText="1"/>
    </xf>
    <xf numFmtId="0" fontId="13" fillId="3" borderId="8" xfId="9" applyFont="1" applyFill="1" applyBorder="1" applyAlignment="1" applyProtection="1">
      <alignment horizontal="center" wrapText="1"/>
    </xf>
    <xf numFmtId="0" fontId="6" fillId="3" borderId="13" xfId="0" applyFont="1" applyFill="1" applyBorder="1" applyAlignment="1">
      <alignment horizontal="left"/>
    </xf>
    <xf numFmtId="9" fontId="3" fillId="3" borderId="14" xfId="11" applyNumberFormat="1" applyFont="1" applyFill="1" applyBorder="1" applyAlignment="1">
      <alignment horizontal="center" vertical="center" wrapText="1"/>
    </xf>
    <xf numFmtId="41" fontId="3" fillId="3" borderId="12" xfId="11" applyFont="1" applyFill="1" applyBorder="1" applyAlignment="1">
      <alignment horizontal="center" vertical="center" wrapText="1"/>
    </xf>
    <xf numFmtId="0" fontId="3" fillId="0" borderId="28" xfId="0" applyFont="1" applyBorder="1" applyAlignment="1">
      <alignment horizontal="center" wrapText="1"/>
    </xf>
    <xf numFmtId="0" fontId="3" fillId="0" borderId="18" xfId="0" applyFont="1" applyBorder="1" applyAlignment="1">
      <alignment horizontal="center" wrapText="1"/>
    </xf>
    <xf numFmtId="0" fontId="2" fillId="5" borderId="6" xfId="3" applyFill="1" applyBorder="1" applyAlignment="1" applyProtection="1">
      <alignment horizontal="left" vertical="center" wrapText="1"/>
    </xf>
    <xf numFmtId="0" fontId="2" fillId="5" borderId="7" xfId="3" applyFill="1" applyBorder="1" applyAlignment="1" applyProtection="1">
      <alignment horizontal="left" vertical="center" wrapText="1"/>
    </xf>
    <xf numFmtId="0" fontId="2" fillId="5" borderId="8" xfId="3" applyFill="1" applyBorder="1" applyAlignment="1" applyProtection="1">
      <alignment horizontal="left" vertical="center" wrapText="1"/>
    </xf>
    <xf numFmtId="0" fontId="3" fillId="5" borderId="6" xfId="5" applyFont="1" applyFill="1" applyBorder="1" applyAlignment="1">
      <alignment horizontal="left" vertical="center" wrapText="1"/>
    </xf>
    <xf numFmtId="0" fontId="3" fillId="5" borderId="7" xfId="5" applyFont="1" applyFill="1" applyBorder="1" applyAlignment="1">
      <alignment horizontal="left" vertical="center" wrapText="1"/>
    </xf>
    <xf numFmtId="0" fontId="3" fillId="5" borderId="8" xfId="5" applyFont="1" applyFill="1" applyBorder="1" applyAlignment="1">
      <alignment horizontal="left" vertical="center" wrapText="1"/>
    </xf>
    <xf numFmtId="0" fontId="3" fillId="5" borderId="6" xfId="5" applyFont="1" applyFill="1" applyBorder="1" applyAlignment="1">
      <alignment horizontal="left" vertical="top" wrapText="1"/>
    </xf>
    <xf numFmtId="0" fontId="3" fillId="5" borderId="7" xfId="5" applyFont="1" applyFill="1" applyBorder="1" applyAlignment="1">
      <alignment horizontal="left" vertical="top" wrapText="1"/>
    </xf>
    <xf numFmtId="0" fontId="3" fillId="5" borderId="8" xfId="5" applyFont="1" applyFill="1" applyBorder="1" applyAlignment="1">
      <alignment horizontal="left" vertical="top" wrapText="1"/>
    </xf>
    <xf numFmtId="9" fontId="3" fillId="3" borderId="14" xfId="2" applyFont="1" applyFill="1" applyBorder="1" applyAlignment="1">
      <alignment horizontal="center" vertical="center" wrapText="1"/>
    </xf>
    <xf numFmtId="9" fontId="3" fillId="3" borderId="12" xfId="2" applyFont="1" applyFill="1" applyBorder="1" applyAlignment="1">
      <alignment horizontal="center" vertical="center" wrapText="1"/>
    </xf>
    <xf numFmtId="0" fontId="5" fillId="3" borderId="5" xfId="5" applyFont="1" applyFill="1" applyBorder="1" applyAlignment="1">
      <alignment horizontal="left" vertical="center" wrapText="1"/>
    </xf>
    <xf numFmtId="0" fontId="5" fillId="3" borderId="9" xfId="5" applyFont="1" applyFill="1" applyBorder="1" applyAlignment="1">
      <alignment horizontal="left" vertical="center" wrapText="1"/>
    </xf>
    <xf numFmtId="0" fontId="5" fillId="3" borderId="11" xfId="5" applyFont="1" applyFill="1" applyBorder="1" applyAlignment="1">
      <alignment horizontal="left" vertical="center" wrapText="1"/>
    </xf>
    <xf numFmtId="0" fontId="2" fillId="0" borderId="6" xfId="3" applyFill="1" applyBorder="1" applyAlignment="1" applyProtection="1">
      <alignment horizontal="left" vertical="center" wrapText="1"/>
    </xf>
    <xf numFmtId="0" fontId="6" fillId="0" borderId="23" xfId="9" applyFont="1" applyFill="1" applyBorder="1" applyAlignment="1" applyProtection="1">
      <alignment horizontal="center" vertical="top" wrapText="1"/>
    </xf>
    <xf numFmtId="0" fontId="13" fillId="0" borderId="45" xfId="9" applyFont="1" applyFill="1" applyBorder="1" applyAlignment="1" applyProtection="1">
      <alignment horizontal="left" vertical="center" wrapText="1"/>
    </xf>
    <xf numFmtId="0" fontId="13" fillId="0" borderId="44" xfId="9" applyFont="1" applyFill="1" applyBorder="1" applyAlignment="1" applyProtection="1">
      <alignment horizontal="left" vertical="center" wrapText="1"/>
    </xf>
    <xf numFmtId="0" fontId="13" fillId="0" borderId="108" xfId="9" applyFont="1" applyFill="1" applyBorder="1" applyAlignment="1" applyProtection="1">
      <alignment horizontal="left" vertical="center" wrapText="1"/>
    </xf>
    <xf numFmtId="0" fontId="13" fillId="0" borderId="12" xfId="5" applyFont="1" applyBorder="1" applyAlignment="1">
      <alignment horizontal="center" vertical="center" wrapText="1"/>
    </xf>
    <xf numFmtId="0" fontId="13" fillId="0" borderId="6" xfId="0" applyFont="1" applyBorder="1" applyAlignment="1">
      <alignment horizontal="left" wrapText="1"/>
    </xf>
    <xf numFmtId="0" fontId="13" fillId="0" borderId="7" xfId="0" applyFont="1" applyBorder="1" applyAlignment="1">
      <alignment horizontal="left" wrapText="1"/>
    </xf>
    <xf numFmtId="0" fontId="13" fillId="0" borderId="0" xfId="0" applyFont="1" applyAlignment="1">
      <alignment horizontal="center"/>
    </xf>
    <xf numFmtId="0" fontId="13" fillId="0" borderId="13" xfId="0" applyFont="1" applyBorder="1" applyAlignment="1">
      <alignment horizontal="left" vertical="top" wrapText="1"/>
    </xf>
    <xf numFmtId="0" fontId="6" fillId="0" borderId="15" xfId="4" applyFont="1" applyBorder="1" applyAlignment="1">
      <alignment horizontal="center" wrapText="1"/>
    </xf>
    <xf numFmtId="0" fontId="6" fillId="0" borderId="22" xfId="4" applyFont="1" applyBorder="1" applyAlignment="1">
      <alignment horizontal="center" wrapText="1"/>
    </xf>
    <xf numFmtId="0" fontId="8" fillId="3" borderId="13" xfId="9" applyFont="1" applyFill="1" applyBorder="1" applyAlignment="1" applyProtection="1">
      <alignment horizontal="left" vertical="center" wrapText="1"/>
    </xf>
    <xf numFmtId="0" fontId="5" fillId="0" borderId="28" xfId="5" applyFont="1" applyBorder="1" applyAlignment="1">
      <alignment horizontal="left" vertical="center" wrapText="1"/>
    </xf>
    <xf numFmtId="0" fontId="5" fillId="0" borderId="17" xfId="5" applyFont="1" applyBorder="1" applyAlignment="1">
      <alignment horizontal="left" vertical="center" wrapText="1"/>
    </xf>
    <xf numFmtId="0" fontId="3" fillId="0" borderId="35" xfId="9" applyFont="1" applyFill="1" applyBorder="1" applyAlignment="1" applyProtection="1">
      <alignment horizontal="center" vertical="center" wrapText="1"/>
    </xf>
    <xf numFmtId="0" fontId="3" fillId="0" borderId="0" xfId="9" applyFont="1" applyFill="1" applyAlignment="1" applyProtection="1">
      <alignment horizontal="center" vertical="center" wrapText="1"/>
    </xf>
    <xf numFmtId="0" fontId="5" fillId="0" borderId="13" xfId="5" applyFont="1" applyBorder="1" applyAlignment="1">
      <alignment horizontal="left" vertical="center" wrapText="1"/>
    </xf>
    <xf numFmtId="0" fontId="3" fillId="0" borderId="6" xfId="9" applyFont="1" applyFill="1" applyBorder="1" applyAlignment="1" applyProtection="1">
      <alignment horizontal="left" vertical="top" wrapText="1"/>
    </xf>
    <xf numFmtId="0" fontId="3" fillId="0" borderId="7" xfId="9" applyFont="1" applyFill="1" applyBorder="1" applyAlignment="1" applyProtection="1">
      <alignment horizontal="left" vertical="top" wrapText="1"/>
    </xf>
    <xf numFmtId="0" fontId="3" fillId="0" borderId="12" xfId="9" applyFont="1" applyFill="1" applyBorder="1" applyAlignment="1" applyProtection="1">
      <alignment horizontal="left" vertical="top" wrapText="1"/>
    </xf>
    <xf numFmtId="0" fontId="7" fillId="0" borderId="11" xfId="5" applyFont="1" applyBorder="1" applyAlignment="1">
      <alignment horizontal="center" vertical="center" wrapText="1"/>
    </xf>
    <xf numFmtId="0" fontId="3" fillId="0" borderId="6" xfId="9" applyNumberFormat="1" applyFont="1" applyFill="1" applyBorder="1" applyAlignment="1" applyProtection="1">
      <alignment horizontal="left" vertical="top" wrapText="1"/>
    </xf>
    <xf numFmtId="0" fontId="3" fillId="0" borderId="7" xfId="9" applyNumberFormat="1" applyFont="1" applyFill="1" applyBorder="1" applyAlignment="1" applyProtection="1">
      <alignment horizontal="left" vertical="top" wrapText="1"/>
    </xf>
    <xf numFmtId="0" fontId="3" fillId="0" borderId="8" xfId="9" applyNumberFormat="1" applyFont="1" applyFill="1" applyBorder="1" applyAlignment="1" applyProtection="1">
      <alignment horizontal="left" vertical="top" wrapText="1"/>
    </xf>
    <xf numFmtId="0" fontId="58" fillId="0" borderId="6" xfId="9" applyFont="1" applyFill="1" applyBorder="1" applyAlignment="1" applyProtection="1">
      <alignment horizontal="left" vertical="top" wrapText="1"/>
    </xf>
    <xf numFmtId="0" fontId="58" fillId="0" borderId="7" xfId="9" applyFont="1" applyFill="1" applyBorder="1" applyAlignment="1" applyProtection="1">
      <alignment horizontal="left" vertical="top" wrapText="1"/>
    </xf>
    <xf numFmtId="0" fontId="58" fillId="0" borderId="8" xfId="9" applyFont="1" applyFill="1" applyBorder="1" applyAlignment="1" applyProtection="1">
      <alignment horizontal="left" vertical="top" wrapText="1"/>
    </xf>
    <xf numFmtId="0" fontId="58" fillId="0" borderId="6" xfId="9" applyFont="1" applyFill="1" applyBorder="1" applyAlignment="1" applyProtection="1">
      <alignment horizontal="left" vertical="center" wrapText="1"/>
    </xf>
    <xf numFmtId="0" fontId="58" fillId="0" borderId="6" xfId="5" applyFont="1" applyBorder="1" applyAlignment="1">
      <alignment horizontal="left" vertical="center" wrapText="1"/>
    </xf>
    <xf numFmtId="0" fontId="15" fillId="0" borderId="15" xfId="0" applyFont="1" applyBorder="1" applyAlignment="1">
      <alignment horizontal="center" wrapText="1"/>
    </xf>
    <xf numFmtId="10" fontId="3" fillId="0" borderId="14" xfId="11" applyNumberFormat="1" applyFont="1" applyFill="1" applyBorder="1" applyAlignment="1">
      <alignment horizontal="center" vertical="center" wrapText="1"/>
    </xf>
    <xf numFmtId="10" fontId="3" fillId="0" borderId="12" xfId="11" applyNumberFormat="1" applyFont="1" applyFill="1" applyBorder="1" applyAlignment="1">
      <alignment horizontal="center" vertical="center" wrapText="1"/>
    </xf>
    <xf numFmtId="0" fontId="58" fillId="0" borderId="13" xfId="0" applyFont="1" applyBorder="1" applyAlignment="1">
      <alignment horizontal="center"/>
    </xf>
    <xf numFmtId="0" fontId="5" fillId="2" borderId="1" xfId="5" applyFont="1" applyFill="1" applyBorder="1" applyAlignment="1">
      <alignment horizontal="center" vertical="center" wrapText="1"/>
    </xf>
    <xf numFmtId="0" fontId="59" fillId="3" borderId="54" xfId="9" applyFont="1" applyFill="1" applyBorder="1" applyAlignment="1" applyProtection="1">
      <alignment horizontal="left" vertical="center" wrapText="1"/>
    </xf>
    <xf numFmtId="0" fontId="59" fillId="3" borderId="27" xfId="9" applyFont="1" applyFill="1" applyBorder="1" applyAlignment="1" applyProtection="1">
      <alignment horizontal="left" vertical="center" wrapText="1"/>
    </xf>
    <xf numFmtId="0" fontId="58" fillId="3" borderId="6" xfId="9" applyFont="1" applyFill="1" applyBorder="1" applyAlignment="1" applyProtection="1">
      <alignment horizontal="left" vertical="center" wrapText="1"/>
    </xf>
    <xf numFmtId="0" fontId="58" fillId="3" borderId="7" xfId="9" applyFont="1" applyFill="1" applyBorder="1" applyAlignment="1" applyProtection="1">
      <alignment horizontal="left" vertical="center" wrapText="1"/>
    </xf>
    <xf numFmtId="0" fontId="58" fillId="3" borderId="8" xfId="9" applyFont="1" applyFill="1" applyBorder="1" applyAlignment="1" applyProtection="1">
      <alignment horizontal="left" vertical="center" wrapText="1"/>
    </xf>
    <xf numFmtId="0" fontId="3" fillId="3" borderId="42" xfId="5" applyFont="1" applyFill="1" applyBorder="1" applyAlignment="1">
      <alignment horizontal="center" vertical="center" wrapText="1"/>
    </xf>
    <xf numFmtId="0" fontId="3" fillId="3" borderId="20" xfId="5" applyFont="1" applyFill="1" applyBorder="1" applyAlignment="1">
      <alignment horizontal="center" vertical="center" wrapText="1"/>
    </xf>
    <xf numFmtId="0" fontId="7" fillId="3" borderId="28" xfId="5" applyFont="1" applyFill="1" applyBorder="1" applyAlignment="1">
      <alignment horizontal="left" vertical="center" wrapText="1"/>
    </xf>
    <xf numFmtId="0" fontId="7" fillId="3" borderId="29" xfId="5" applyFont="1" applyFill="1" applyBorder="1" applyAlignment="1">
      <alignment horizontal="left" vertical="center" wrapText="1"/>
    </xf>
    <xf numFmtId="0" fontId="58" fillId="0" borderId="14" xfId="0" applyFont="1" applyBorder="1" applyAlignment="1">
      <alignment horizontal="left" wrapText="1"/>
    </xf>
    <xf numFmtId="0" fontId="58" fillId="0" borderId="7" xfId="0" applyFont="1" applyBorder="1" applyAlignment="1">
      <alignment horizontal="left" wrapText="1"/>
    </xf>
    <xf numFmtId="0" fontId="58" fillId="0" borderId="12" xfId="0" applyFont="1" applyBorder="1" applyAlignment="1">
      <alignment horizontal="left" wrapText="1"/>
    </xf>
    <xf numFmtId="0" fontId="58" fillId="0" borderId="41" xfId="0" applyFont="1" applyBorder="1" applyAlignment="1">
      <alignment horizontal="center" vertical="center" wrapText="1"/>
    </xf>
    <xf numFmtId="0" fontId="58" fillId="0" borderId="18" xfId="0" applyFont="1" applyBorder="1" applyAlignment="1">
      <alignment horizontal="center" vertical="center" wrapText="1"/>
    </xf>
    <xf numFmtId="0" fontId="3" fillId="0" borderId="36" xfId="7" applyFont="1" applyBorder="1" applyAlignment="1">
      <alignment horizontal="center" vertical="center"/>
    </xf>
    <xf numFmtId="0" fontId="3" fillId="0" borderId="15" xfId="7" applyFont="1" applyBorder="1" applyAlignment="1">
      <alignment horizontal="center" vertical="center"/>
    </xf>
    <xf numFmtId="0" fontId="58" fillId="0" borderId="7" xfId="0" applyFont="1" applyBorder="1" applyAlignment="1">
      <alignment horizontal="center" vertical="center"/>
    </xf>
    <xf numFmtId="0" fontId="58" fillId="0" borderId="7" xfId="0" applyFont="1" applyBorder="1" applyAlignment="1">
      <alignment horizontal="center"/>
    </xf>
    <xf numFmtId="0" fontId="3" fillId="0" borderId="14" xfId="9" applyFont="1" applyFill="1" applyBorder="1" applyAlignment="1" applyProtection="1">
      <alignment horizontal="left" vertical="top" wrapText="1"/>
    </xf>
    <xf numFmtId="0" fontId="3" fillId="3" borderId="28" xfId="9" applyFont="1" applyFill="1" applyBorder="1" applyAlignment="1" applyProtection="1">
      <alignment horizontal="left" vertical="top" wrapText="1"/>
    </xf>
    <xf numFmtId="0" fontId="3" fillId="3" borderId="18" xfId="9" applyFont="1" applyFill="1" applyBorder="1" applyAlignment="1" applyProtection="1">
      <alignment horizontal="left" vertical="top" wrapText="1"/>
    </xf>
    <xf numFmtId="0" fontId="3" fillId="3" borderId="19" xfId="9" applyFont="1" applyFill="1" applyBorder="1" applyAlignment="1" applyProtection="1">
      <alignment horizontal="left" vertical="top" wrapText="1"/>
    </xf>
    <xf numFmtId="169" fontId="3" fillId="0" borderId="14" xfId="5" applyNumberFormat="1" applyFont="1" applyBorder="1" applyAlignment="1">
      <alignment horizontal="center" vertical="center" wrapText="1"/>
    </xf>
    <xf numFmtId="169" fontId="3" fillId="0" borderId="12" xfId="5" applyNumberFormat="1" applyFont="1" applyBorder="1" applyAlignment="1">
      <alignment horizontal="center" vertical="center" wrapText="1"/>
    </xf>
    <xf numFmtId="0" fontId="3" fillId="0" borderId="6" xfId="5" applyFont="1" applyBorder="1" applyAlignment="1">
      <alignment horizontal="left" vertical="top" wrapText="1"/>
    </xf>
    <xf numFmtId="0" fontId="3" fillId="0" borderId="7" xfId="5" applyFont="1" applyBorder="1" applyAlignment="1">
      <alignment horizontal="left" vertical="top" wrapText="1"/>
    </xf>
    <xf numFmtId="0" fontId="3" fillId="0" borderId="8" xfId="5" applyFont="1" applyBorder="1" applyAlignment="1">
      <alignment horizontal="left" vertical="top" wrapText="1"/>
    </xf>
    <xf numFmtId="0" fontId="58" fillId="0" borderId="18" xfId="0" applyFont="1" applyBorder="1" applyAlignment="1">
      <alignment horizontal="center" wrapText="1"/>
    </xf>
    <xf numFmtId="0" fontId="58" fillId="0" borderId="15" xfId="0" applyFont="1" applyBorder="1" applyAlignment="1">
      <alignment horizontal="center" wrapText="1"/>
    </xf>
    <xf numFmtId="0" fontId="58" fillId="0" borderId="15" xfId="0" applyFont="1" applyBorder="1" applyAlignment="1">
      <alignment horizontal="center"/>
    </xf>
    <xf numFmtId="0" fontId="32" fillId="3" borderId="23" xfId="9" applyFont="1" applyFill="1" applyBorder="1" applyAlignment="1" applyProtection="1">
      <alignment horizontal="center" vertical="top" wrapText="1"/>
    </xf>
    <xf numFmtId="0" fontId="32" fillId="0" borderId="35" xfId="0" applyFont="1" applyBorder="1" applyAlignment="1">
      <alignment horizontal="center"/>
    </xf>
    <xf numFmtId="0" fontId="32" fillId="0" borderId="0" xfId="0" applyFont="1" applyAlignment="1">
      <alignment horizontal="center"/>
    </xf>
    <xf numFmtId="0" fontId="32" fillId="0" borderId="23" xfId="0" applyFont="1" applyBorder="1" applyAlignment="1">
      <alignment horizontal="center"/>
    </xf>
    <xf numFmtId="0" fontId="32" fillId="0" borderId="36" xfId="0" applyFont="1" applyBorder="1" applyAlignment="1">
      <alignment horizontal="center"/>
    </xf>
    <xf numFmtId="0" fontId="32" fillId="0" borderId="15" xfId="0" applyFont="1" applyBorder="1" applyAlignment="1">
      <alignment horizontal="center"/>
    </xf>
    <xf numFmtId="0" fontId="32" fillId="0" borderId="37" xfId="0" applyFont="1" applyBorder="1" applyAlignment="1">
      <alignment horizontal="center"/>
    </xf>
    <xf numFmtId="0" fontId="88" fillId="3" borderId="26" xfId="9" applyFont="1" applyFill="1" applyBorder="1" applyAlignment="1" applyProtection="1">
      <alignment horizontal="left" vertical="center" wrapText="1"/>
    </xf>
    <xf numFmtId="0" fontId="15" fillId="3" borderId="6" xfId="9" applyFont="1" applyFill="1" applyBorder="1" applyAlignment="1" applyProtection="1">
      <alignment horizontal="left" vertical="top" wrapText="1"/>
    </xf>
    <xf numFmtId="0" fontId="15" fillId="3" borderId="7" xfId="9" applyFont="1" applyFill="1" applyBorder="1" applyAlignment="1" applyProtection="1">
      <alignment horizontal="left" vertical="top" wrapText="1"/>
    </xf>
    <xf numFmtId="0" fontId="15" fillId="3" borderId="8" xfId="9" applyFont="1" applyFill="1" applyBorder="1" applyAlignment="1" applyProtection="1">
      <alignment horizontal="left" vertical="top" wrapText="1"/>
    </xf>
    <xf numFmtId="0" fontId="15" fillId="0" borderId="6" xfId="9" applyFont="1" applyFill="1" applyBorder="1" applyAlignment="1" applyProtection="1">
      <alignment horizontal="left" vertical="top" wrapText="1"/>
    </xf>
    <xf numFmtId="0" fontId="15" fillId="0" borderId="7" xfId="9" applyFont="1" applyFill="1" applyBorder="1" applyAlignment="1" applyProtection="1">
      <alignment horizontal="left" vertical="top" wrapText="1"/>
    </xf>
    <xf numFmtId="0" fontId="15" fillId="0" borderId="8" xfId="9" applyFont="1" applyFill="1" applyBorder="1" applyAlignment="1" applyProtection="1">
      <alignment horizontal="left" vertical="top" wrapText="1"/>
    </xf>
    <xf numFmtId="0" fontId="15" fillId="0" borderId="6" xfId="5" applyFont="1" applyBorder="1" applyAlignment="1">
      <alignment horizontal="left" vertical="top" wrapText="1"/>
    </xf>
    <xf numFmtId="0" fontId="15" fillId="0" borderId="7" xfId="5" applyFont="1" applyBorder="1" applyAlignment="1">
      <alignment horizontal="left" vertical="top" wrapText="1"/>
    </xf>
    <xf numFmtId="0" fontId="15" fillId="0" borderId="8" xfId="5" applyFont="1" applyBorder="1" applyAlignment="1">
      <alignment horizontal="left" vertical="top" wrapText="1"/>
    </xf>
    <xf numFmtId="0" fontId="32" fillId="0" borderId="15" xfId="0" applyFont="1" applyBorder="1" applyAlignment="1">
      <alignment horizontal="center" wrapText="1"/>
    </xf>
    <xf numFmtId="0" fontId="32" fillId="0" borderId="7" xfId="0" applyFont="1" applyBorder="1" applyAlignment="1">
      <alignment horizontal="center" wrapText="1"/>
    </xf>
    <xf numFmtId="0" fontId="32" fillId="0" borderId="8" xfId="0" applyFont="1" applyBorder="1" applyAlignment="1">
      <alignment horizontal="center" wrapText="1"/>
    </xf>
    <xf numFmtId="49" fontId="5" fillId="2" borderId="2" xfId="5" applyNumberFormat="1" applyFont="1" applyFill="1" applyBorder="1" applyAlignment="1">
      <alignment horizontal="left" vertical="center"/>
    </xf>
    <xf numFmtId="49" fontId="5" fillId="2" borderId="3" xfId="5" applyNumberFormat="1" applyFont="1" applyFill="1" applyBorder="1" applyAlignment="1">
      <alignment horizontal="left" vertical="center"/>
    </xf>
    <xf numFmtId="49" fontId="5" fillId="2" borderId="4" xfId="5" applyNumberFormat="1" applyFont="1" applyFill="1" applyBorder="1" applyAlignment="1">
      <alignment horizontal="left" vertical="center"/>
    </xf>
    <xf numFmtId="0" fontId="58" fillId="0" borderId="6" xfId="9" applyFont="1" applyBorder="1" applyAlignment="1" applyProtection="1">
      <alignment horizontal="left" vertical="center" wrapText="1"/>
    </xf>
    <xf numFmtId="0" fontId="58" fillId="0" borderId="7" xfId="9" applyFont="1" applyBorder="1" applyAlignment="1" applyProtection="1">
      <alignment horizontal="left" vertical="center" wrapText="1"/>
    </xf>
    <xf numFmtId="0" fontId="58" fillId="0" borderId="8" xfId="9" applyFont="1" applyBorder="1" applyAlignment="1" applyProtection="1">
      <alignment horizontal="left" vertical="center" wrapText="1"/>
    </xf>
    <xf numFmtId="0" fontId="58" fillId="0" borderId="7" xfId="0" applyFont="1" applyBorder="1" applyAlignment="1">
      <alignment horizontal="center" wrapText="1"/>
    </xf>
    <xf numFmtId="0" fontId="3" fillId="3" borderId="66" xfId="9" applyFont="1" applyFill="1" applyBorder="1" applyAlignment="1" applyProtection="1">
      <alignment horizontal="left" vertical="center" wrapText="1"/>
    </xf>
    <xf numFmtId="0" fontId="3" fillId="3" borderId="65" xfId="9" applyFont="1" applyFill="1" applyBorder="1" applyAlignment="1" applyProtection="1">
      <alignment horizontal="left" vertical="center" wrapText="1"/>
    </xf>
    <xf numFmtId="0" fontId="3" fillId="3" borderId="107" xfId="9" applyFont="1" applyFill="1" applyBorder="1" applyAlignment="1" applyProtection="1">
      <alignment horizontal="left" vertical="center" wrapText="1"/>
    </xf>
    <xf numFmtId="0" fontId="58" fillId="0" borderId="8" xfId="0" applyFont="1" applyBorder="1" applyAlignment="1">
      <alignment horizontal="center"/>
    </xf>
    <xf numFmtId="0" fontId="58" fillId="0" borderId="8" xfId="0" applyFont="1" applyBorder="1" applyAlignment="1">
      <alignment horizontal="center" wrapText="1"/>
    </xf>
    <xf numFmtId="0" fontId="3" fillId="3" borderId="28" xfId="9" applyFont="1" applyFill="1" applyBorder="1" applyAlignment="1" applyProtection="1">
      <alignment horizontal="left" vertical="center" wrapText="1"/>
    </xf>
    <xf numFmtId="0" fontId="58" fillId="3" borderId="8" xfId="0" applyFont="1" applyFill="1" applyBorder="1" applyAlignment="1">
      <alignment horizontal="center"/>
    </xf>
    <xf numFmtId="0" fontId="3" fillId="3" borderId="66" xfId="9" applyFont="1" applyFill="1" applyBorder="1" applyAlignment="1" applyProtection="1">
      <alignment horizontal="center" vertical="center" wrapText="1"/>
    </xf>
    <xf numFmtId="0" fontId="3" fillId="3" borderId="65" xfId="9" applyFont="1" applyFill="1" applyBorder="1" applyAlignment="1" applyProtection="1">
      <alignment horizontal="center" vertical="center" wrapText="1"/>
    </xf>
    <xf numFmtId="0" fontId="3" fillId="3" borderId="107" xfId="9" applyFont="1" applyFill="1" applyBorder="1" applyAlignment="1" applyProtection="1">
      <alignment horizontal="center" vertical="center" wrapText="1"/>
    </xf>
    <xf numFmtId="0" fontId="58" fillId="3" borderId="35" xfId="0" applyFont="1" applyFill="1" applyBorder="1" applyAlignment="1">
      <alignment horizontal="center"/>
    </xf>
    <xf numFmtId="0" fontId="7" fillId="0" borderId="13" xfId="5" applyFont="1" applyBorder="1" applyAlignment="1">
      <alignment horizontal="center" vertical="center" wrapText="1"/>
    </xf>
    <xf numFmtId="0" fontId="58" fillId="0" borderId="14" xfId="5" applyFont="1" applyBorder="1" applyAlignment="1">
      <alignment horizontal="center" vertical="center"/>
    </xf>
    <xf numFmtId="0" fontId="58" fillId="0" borderId="7" xfId="5" applyFont="1" applyBorder="1" applyAlignment="1">
      <alignment horizontal="center" vertical="center"/>
    </xf>
    <xf numFmtId="0" fontId="58" fillId="0" borderId="8" xfId="5" applyFont="1" applyBorder="1" applyAlignment="1">
      <alignment horizontal="center" vertical="center"/>
    </xf>
    <xf numFmtId="0" fontId="58" fillId="3" borderId="12" xfId="0" applyFont="1" applyFill="1" applyBorder="1" applyAlignment="1">
      <alignment horizontal="center"/>
    </xf>
    <xf numFmtId="0" fontId="58" fillId="3" borderId="7" xfId="5" applyFont="1" applyFill="1" applyBorder="1" applyAlignment="1">
      <alignment horizontal="left" vertical="center" wrapText="1"/>
    </xf>
    <xf numFmtId="0" fontId="58" fillId="3" borderId="8" xfId="5" applyFont="1" applyFill="1" applyBorder="1" applyAlignment="1">
      <alignment horizontal="left" vertical="center" wrapText="1"/>
    </xf>
    <xf numFmtId="0" fontId="58" fillId="3" borderId="26" xfId="9" applyFont="1" applyFill="1" applyBorder="1" applyAlignment="1" applyProtection="1">
      <alignment horizontal="left" vertical="center" wrapText="1"/>
    </xf>
    <xf numFmtId="0" fontId="58" fillId="0" borderId="26" xfId="7" applyFont="1" applyBorder="1"/>
    <xf numFmtId="0" fontId="58" fillId="0" borderId="27" xfId="7" applyFont="1" applyBorder="1"/>
    <xf numFmtId="0" fontId="58" fillId="0" borderId="35" xfId="0" applyFont="1" applyBorder="1" applyAlignment="1">
      <alignment horizontal="center"/>
    </xf>
    <xf numFmtId="0" fontId="107" fillId="3" borderId="7" xfId="3" applyFont="1" applyFill="1" applyBorder="1" applyAlignment="1" applyProtection="1">
      <alignment horizontal="left" vertical="center" wrapText="1"/>
    </xf>
    <xf numFmtId="0" fontId="58" fillId="0" borderId="0" xfId="9" applyFont="1" applyFill="1" applyBorder="1" applyAlignment="1" applyProtection="1">
      <alignment horizontal="left" vertical="center" wrapText="1"/>
    </xf>
    <xf numFmtId="0" fontId="58" fillId="0" borderId="16" xfId="9" applyFont="1" applyFill="1" applyBorder="1" applyAlignment="1" applyProtection="1">
      <alignment horizontal="left" vertical="center" wrapText="1"/>
    </xf>
    <xf numFmtId="0" fontId="58" fillId="0" borderId="8" xfId="9" applyFont="1" applyFill="1" applyBorder="1" applyAlignment="1" applyProtection="1">
      <alignment horizontal="center" vertical="center" wrapText="1"/>
    </xf>
    <xf numFmtId="0" fontId="58" fillId="0" borderId="15" xfId="4" applyFont="1" applyBorder="1" applyAlignment="1">
      <alignment horizontal="left"/>
    </xf>
    <xf numFmtId="0" fontId="58" fillId="0" borderId="22" xfId="4" applyFont="1" applyBorder="1" applyAlignment="1">
      <alignment horizontal="left"/>
    </xf>
    <xf numFmtId="1" fontId="58" fillId="0" borderId="14" xfId="5" applyNumberFormat="1" applyFont="1" applyBorder="1" applyAlignment="1">
      <alignment horizontal="center" vertical="center" wrapText="1"/>
    </xf>
    <xf numFmtId="1" fontId="58" fillId="0" borderId="12" xfId="5" applyNumberFormat="1" applyFont="1" applyBorder="1" applyAlignment="1">
      <alignment horizontal="center" vertical="center" wrapText="1"/>
    </xf>
    <xf numFmtId="9" fontId="58" fillId="0" borderId="13" xfId="5" applyNumberFormat="1" applyFont="1" applyBorder="1" applyAlignment="1">
      <alignment horizontal="center" vertical="center" wrapText="1"/>
    </xf>
    <xf numFmtId="0" fontId="58" fillId="0" borderId="33" xfId="9" applyFont="1" applyFill="1" applyBorder="1" applyAlignment="1" applyProtection="1">
      <alignment horizontal="left" vertical="center" wrapText="1"/>
    </xf>
    <xf numFmtId="0" fontId="58" fillId="0" borderId="106" xfId="9" applyFont="1" applyFill="1" applyBorder="1" applyAlignment="1" applyProtection="1">
      <alignment horizontal="left" vertical="center" wrapText="1"/>
    </xf>
    <xf numFmtId="0" fontId="58" fillId="0" borderId="105" xfId="9" applyFont="1" applyFill="1" applyBorder="1" applyAlignment="1" applyProtection="1">
      <alignment horizontal="center" vertical="center" wrapText="1"/>
    </xf>
    <xf numFmtId="0" fontId="58" fillId="0" borderId="33" xfId="9" applyFont="1" applyFill="1" applyBorder="1" applyAlignment="1" applyProtection="1">
      <alignment horizontal="center" vertical="center" wrapText="1"/>
    </xf>
    <xf numFmtId="0" fontId="58" fillId="0" borderId="34" xfId="9" applyFont="1" applyFill="1" applyBorder="1" applyAlignment="1" applyProtection="1">
      <alignment horizontal="center" vertical="center" wrapText="1"/>
    </xf>
    <xf numFmtId="0" fontId="32" fillId="0" borderId="7" xfId="0" applyFont="1" applyBorder="1" applyAlignment="1">
      <alignment horizontal="center" vertical="center" wrapText="1"/>
    </xf>
    <xf numFmtId="0" fontId="58" fillId="0" borderId="22" xfId="0" applyFont="1" applyBorder="1" applyAlignment="1">
      <alignment horizontal="center"/>
    </xf>
    <xf numFmtId="0" fontId="3" fillId="0" borderId="8" xfId="9" applyFont="1" applyFill="1" applyBorder="1" applyAlignment="1" applyProtection="1">
      <alignment horizontal="left" vertical="top" wrapText="1"/>
    </xf>
    <xf numFmtId="10" fontId="3" fillId="3" borderId="41" xfId="5" applyNumberFormat="1" applyFont="1" applyFill="1" applyBorder="1" applyAlignment="1">
      <alignment horizontal="center" vertical="center" wrapText="1"/>
    </xf>
    <xf numFmtId="10" fontId="3" fillId="3" borderId="40" xfId="5" applyNumberFormat="1" applyFont="1" applyFill="1" applyBorder="1" applyAlignment="1">
      <alignment horizontal="center" vertical="center" wrapText="1"/>
    </xf>
    <xf numFmtId="9" fontId="3" fillId="3" borderId="42" xfId="5" applyNumberFormat="1" applyFont="1" applyFill="1" applyBorder="1" applyAlignment="1">
      <alignment horizontal="center" vertical="center" wrapText="1"/>
    </xf>
    <xf numFmtId="0" fontId="58" fillId="3" borderId="0" xfId="9" applyFont="1" applyFill="1" applyBorder="1" applyAlignment="1" applyProtection="1">
      <alignment horizontal="center" vertical="top" wrapText="1"/>
    </xf>
    <xf numFmtId="0" fontId="58" fillId="3" borderId="0" xfId="0" applyFont="1" applyFill="1" applyAlignment="1">
      <alignment horizontal="center" vertical="center"/>
    </xf>
    <xf numFmtId="0" fontId="11" fillId="4" borderId="5" xfId="5" applyFont="1" applyFill="1" applyBorder="1" applyAlignment="1">
      <alignment horizontal="center" vertical="center" wrapText="1"/>
    </xf>
    <xf numFmtId="0" fontId="11" fillId="4" borderId="9" xfId="5" applyFont="1" applyFill="1" applyBorder="1" applyAlignment="1">
      <alignment horizontal="center" vertical="center" wrapText="1"/>
    </xf>
    <xf numFmtId="0" fontId="13" fillId="5" borderId="18" xfId="5" applyFont="1" applyFill="1" applyBorder="1" applyAlignment="1">
      <alignment horizontal="left" vertical="center" wrapText="1"/>
    </xf>
    <xf numFmtId="0" fontId="13" fillId="5" borderId="19" xfId="5" applyFont="1" applyFill="1" applyBorder="1" applyAlignment="1">
      <alignment horizontal="left" vertical="center" wrapText="1"/>
    </xf>
    <xf numFmtId="0" fontId="96" fillId="5" borderId="33" xfId="9" applyFont="1" applyFill="1" applyBorder="1" applyAlignment="1" applyProtection="1">
      <alignment horizontal="left" vertical="center" wrapText="1"/>
    </xf>
    <xf numFmtId="0" fontId="13" fillId="0" borderId="33" xfId="7" applyFont="1" applyBorder="1" applyAlignment="1">
      <alignment horizontal="left"/>
    </xf>
    <xf numFmtId="0" fontId="13" fillId="0" borderId="34" xfId="7" applyFont="1" applyBorder="1" applyAlignment="1">
      <alignment horizontal="left"/>
    </xf>
    <xf numFmtId="0" fontId="11" fillId="4" borderId="24" xfId="5" applyFont="1" applyFill="1" applyBorder="1" applyAlignment="1">
      <alignment horizontal="center" vertical="center" wrapText="1"/>
    </xf>
    <xf numFmtId="0" fontId="13" fillId="21" borderId="7" xfId="5" applyFont="1" applyFill="1" applyBorder="1" applyAlignment="1">
      <alignment horizontal="left" vertical="center" wrapText="1"/>
    </xf>
    <xf numFmtId="0" fontId="13" fillId="21" borderId="8" xfId="5" applyFont="1" applyFill="1" applyBorder="1" applyAlignment="1">
      <alignment horizontal="left" vertical="center" wrapText="1"/>
    </xf>
    <xf numFmtId="0" fontId="13" fillId="21" borderId="7" xfId="5" applyFont="1" applyFill="1" applyBorder="1" applyAlignment="1">
      <alignment horizontal="left" vertical="top" wrapText="1"/>
    </xf>
    <xf numFmtId="0" fontId="13" fillId="21" borderId="8" xfId="5" applyFont="1" applyFill="1" applyBorder="1" applyAlignment="1">
      <alignment horizontal="left" vertical="top" wrapText="1"/>
    </xf>
    <xf numFmtId="0" fontId="2" fillId="21" borderId="7" xfId="3" applyFill="1" applyBorder="1" applyAlignment="1" applyProtection="1">
      <alignment horizontal="left" vertical="center" wrapText="1"/>
    </xf>
    <xf numFmtId="0" fontId="13" fillId="7" borderId="6" xfId="9" applyFont="1" applyFill="1" applyBorder="1" applyAlignment="1" applyProtection="1">
      <alignment horizontal="left" vertical="center" wrapText="1"/>
    </xf>
    <xf numFmtId="0" fontId="13" fillId="7" borderId="7" xfId="9" applyFont="1" applyFill="1" applyBorder="1" applyAlignment="1" applyProtection="1">
      <alignment horizontal="left" vertical="center" wrapText="1"/>
    </xf>
    <xf numFmtId="0" fontId="13" fillId="7" borderId="8" xfId="9" applyFont="1" applyFill="1" applyBorder="1" applyAlignment="1" applyProtection="1">
      <alignment horizontal="left" vertical="center" wrapText="1"/>
    </xf>
    <xf numFmtId="0" fontId="6" fillId="5" borderId="6" xfId="9" applyFont="1" applyFill="1" applyBorder="1" applyAlignment="1" applyProtection="1">
      <alignment horizontal="left" vertical="center" wrapText="1"/>
    </xf>
    <xf numFmtId="0" fontId="6" fillId="5" borderId="7" xfId="9" applyFont="1" applyFill="1" applyBorder="1" applyAlignment="1" applyProtection="1">
      <alignment horizontal="left" vertical="center" wrapText="1"/>
    </xf>
    <xf numFmtId="0" fontId="81" fillId="4" borderId="28" xfId="4" applyFont="1" applyFill="1" applyBorder="1" applyAlignment="1">
      <alignment horizontal="center" vertical="center"/>
    </xf>
    <xf numFmtId="0" fontId="81" fillId="4" borderId="17" xfId="4" applyFont="1" applyFill="1" applyBorder="1" applyAlignment="1">
      <alignment horizontal="center" vertical="center"/>
    </xf>
    <xf numFmtId="0" fontId="13" fillId="5" borderId="6" xfId="9" applyFont="1" applyFill="1" applyBorder="1" applyAlignment="1" applyProtection="1">
      <alignment horizontal="left" vertical="center" wrapText="1"/>
    </xf>
    <xf numFmtId="0" fontId="13" fillId="5" borderId="7" xfId="9" applyFont="1" applyFill="1" applyBorder="1" applyAlignment="1" applyProtection="1">
      <alignment horizontal="left" vertical="center" wrapText="1"/>
    </xf>
    <xf numFmtId="0" fontId="13" fillId="5" borderId="8" xfId="9" applyFont="1" applyFill="1" applyBorder="1" applyAlignment="1" applyProtection="1">
      <alignment horizontal="left" vertical="center" wrapText="1"/>
    </xf>
    <xf numFmtId="0" fontId="13" fillId="5" borderId="14" xfId="5" applyFont="1" applyFill="1" applyBorder="1" applyAlignment="1">
      <alignment horizontal="center" vertical="center" wrapText="1"/>
    </xf>
    <xf numFmtId="0" fontId="13" fillId="5" borderId="12" xfId="5" applyFont="1" applyFill="1" applyBorder="1" applyAlignment="1">
      <alignment horizontal="center" vertical="center" wrapText="1"/>
    </xf>
    <xf numFmtId="0" fontId="13" fillId="5" borderId="13" xfId="5" applyFont="1" applyFill="1" applyBorder="1" applyAlignment="1">
      <alignment horizontal="center" vertical="center" wrapText="1"/>
    </xf>
    <xf numFmtId="0" fontId="79" fillId="5" borderId="23" xfId="9" applyFont="1" applyFill="1" applyBorder="1" applyAlignment="1" applyProtection="1">
      <alignment horizontal="center" vertical="top" wrapText="1"/>
    </xf>
    <xf numFmtId="0" fontId="13" fillId="21" borderId="6" xfId="9" applyFont="1" applyFill="1" applyBorder="1" applyAlignment="1" applyProtection="1">
      <alignment horizontal="left" vertical="center" wrapText="1"/>
    </xf>
    <xf numFmtId="0" fontId="13" fillId="21" borderId="7" xfId="9" applyFont="1" applyFill="1" applyBorder="1" applyAlignment="1" applyProtection="1">
      <alignment horizontal="left" vertical="center" wrapText="1"/>
    </xf>
    <xf numFmtId="0" fontId="13" fillId="21" borderId="8" xfId="9" applyFont="1" applyFill="1" applyBorder="1" applyAlignment="1" applyProtection="1">
      <alignment horizontal="left" vertical="center" wrapText="1"/>
    </xf>
    <xf numFmtId="0" fontId="13" fillId="18" borderId="6" xfId="9" applyFont="1" applyFill="1" applyBorder="1" applyAlignment="1" applyProtection="1">
      <alignment horizontal="left" vertical="center" wrapText="1"/>
    </xf>
    <xf numFmtId="0" fontId="13" fillId="18" borderId="7" xfId="9" applyFont="1" applyFill="1" applyBorder="1" applyAlignment="1" applyProtection="1">
      <alignment horizontal="left" vertical="center" wrapText="1"/>
    </xf>
    <xf numFmtId="0" fontId="13" fillId="18" borderId="8" xfId="9" applyFont="1" applyFill="1" applyBorder="1" applyAlignment="1" applyProtection="1">
      <alignment horizontal="left" vertical="center" wrapText="1"/>
    </xf>
    <xf numFmtId="49" fontId="80" fillId="4" borderId="2" xfId="5" applyNumberFormat="1" applyFont="1" applyFill="1" applyBorder="1" applyAlignment="1">
      <alignment horizontal="left" vertical="center"/>
    </xf>
    <xf numFmtId="49" fontId="80" fillId="4" borderId="3" xfId="5" applyNumberFormat="1" applyFont="1" applyFill="1" applyBorder="1" applyAlignment="1">
      <alignment horizontal="left" vertical="center"/>
    </xf>
    <xf numFmtId="0" fontId="81" fillId="4" borderId="5" xfId="4" applyFont="1" applyFill="1" applyBorder="1" applyAlignment="1">
      <alignment horizontal="center" vertical="center" wrapText="1"/>
    </xf>
    <xf numFmtId="0" fontId="81" fillId="4" borderId="9" xfId="4" applyFont="1" applyFill="1" applyBorder="1" applyAlignment="1">
      <alignment horizontal="center" vertical="center" wrapText="1"/>
    </xf>
    <xf numFmtId="0" fontId="81" fillId="4" borderId="11" xfId="4" applyFont="1" applyFill="1" applyBorder="1" applyAlignment="1">
      <alignment horizontal="center" vertical="center" wrapText="1"/>
    </xf>
    <xf numFmtId="0" fontId="79" fillId="0" borderId="15" xfId="0" applyFont="1" applyBorder="1" applyAlignment="1">
      <alignment horizontal="center" wrapText="1"/>
    </xf>
    <xf numFmtId="0" fontId="79" fillId="0" borderId="15" xfId="0" applyFont="1" applyBorder="1" applyAlignment="1">
      <alignment horizontal="center"/>
    </xf>
    <xf numFmtId="0" fontId="13" fillId="7" borderId="29" xfId="9" applyFont="1" applyFill="1" applyBorder="1" applyAlignment="1" applyProtection="1">
      <alignment horizontal="left" vertical="center" wrapText="1"/>
    </xf>
    <xf numFmtId="0" fontId="13" fillId="7" borderId="15" xfId="9" applyFont="1" applyFill="1" applyBorder="1" applyAlignment="1" applyProtection="1">
      <alignment horizontal="left" vertical="center" wrapText="1"/>
    </xf>
    <xf numFmtId="0" fontId="13" fillId="7" borderId="22" xfId="9" applyFont="1" applyFill="1" applyBorder="1" applyAlignment="1" applyProtection="1">
      <alignment horizontal="left" vertical="center" wrapText="1"/>
    </xf>
    <xf numFmtId="0" fontId="113" fillId="5" borderId="7" xfId="52" applyFont="1" applyFill="1" applyBorder="1" applyAlignment="1" applyProtection="1">
      <alignment horizontal="left" vertical="center" wrapText="1"/>
    </xf>
    <xf numFmtId="0" fontId="5" fillId="4" borderId="5" xfId="5" applyFont="1" applyFill="1" applyBorder="1" applyAlignment="1">
      <alignment horizontal="center" vertical="center" wrapText="1"/>
    </xf>
    <xf numFmtId="0" fontId="5" fillId="4" borderId="9" xfId="5" applyFont="1" applyFill="1" applyBorder="1" applyAlignment="1">
      <alignment horizontal="center" vertical="center" wrapText="1"/>
    </xf>
    <xf numFmtId="0" fontId="92" fillId="5" borderId="26" xfId="9" applyFont="1" applyFill="1" applyBorder="1" applyAlignment="1" applyProtection="1">
      <alignment horizontal="left" vertical="center" wrapText="1"/>
    </xf>
    <xf numFmtId="0" fontId="3" fillId="5" borderId="6" xfId="9" applyFont="1" applyFill="1" applyBorder="1" applyAlignment="1" applyProtection="1">
      <alignment horizontal="left" vertical="center" wrapText="1"/>
    </xf>
    <xf numFmtId="0" fontId="3" fillId="5" borderId="7" xfId="9" applyFont="1" applyFill="1" applyBorder="1" applyAlignment="1" applyProtection="1">
      <alignment horizontal="left" vertical="center" wrapText="1"/>
    </xf>
    <xf numFmtId="0" fontId="3" fillId="5" borderId="8" xfId="9" applyFont="1" applyFill="1" applyBorder="1" applyAlignment="1" applyProtection="1">
      <alignment horizontal="left" vertical="center" wrapText="1"/>
    </xf>
    <xf numFmtId="0" fontId="5" fillId="4" borderId="24" xfId="5" applyFont="1" applyFill="1" applyBorder="1" applyAlignment="1">
      <alignment horizontal="center" vertical="center" wrapText="1"/>
    </xf>
    <xf numFmtId="0" fontId="3" fillId="5" borderId="6" xfId="5" applyFont="1" applyFill="1" applyBorder="1" applyAlignment="1">
      <alignment vertical="center" wrapText="1"/>
    </xf>
    <xf numFmtId="0" fontId="3" fillId="5" borderId="7" xfId="5" applyFont="1" applyFill="1" applyBorder="1" applyAlignment="1">
      <alignment vertical="center" wrapText="1"/>
    </xf>
    <xf numFmtId="0" fontId="3" fillId="5" borderId="8" xfId="5" applyFont="1" applyFill="1" applyBorder="1" applyAlignment="1">
      <alignment vertical="center" wrapText="1"/>
    </xf>
    <xf numFmtId="0" fontId="2" fillId="5" borderId="6" xfId="3" applyFill="1" applyBorder="1" applyAlignment="1" applyProtection="1">
      <alignment vertical="center" wrapText="1"/>
    </xf>
    <xf numFmtId="0" fontId="2" fillId="5" borderId="7" xfId="3" applyFill="1" applyBorder="1" applyAlignment="1" applyProtection="1">
      <alignment vertical="center" wrapText="1"/>
    </xf>
    <xf numFmtId="0" fontId="2" fillId="5" borderId="8" xfId="3" applyFill="1" applyBorder="1" applyAlignment="1" applyProtection="1">
      <alignment vertical="center" wrapText="1"/>
    </xf>
    <xf numFmtId="0" fontId="3" fillId="5" borderId="13" xfId="9" applyFont="1" applyFill="1" applyBorder="1" applyAlignment="1" applyProtection="1">
      <alignment horizontal="center" vertical="center" wrapText="1"/>
    </xf>
    <xf numFmtId="0" fontId="5" fillId="4" borderId="28" xfId="4" applyFont="1" applyFill="1" applyBorder="1" applyAlignment="1">
      <alignment horizontal="center" vertical="center"/>
    </xf>
    <xf numFmtId="0" fontId="5" fillId="4" borderId="17" xfId="4" applyFont="1" applyFill="1" applyBorder="1" applyAlignment="1">
      <alignment horizontal="center" vertical="center"/>
    </xf>
    <xf numFmtId="0" fontId="3" fillId="5" borderId="29" xfId="9" applyFont="1" applyFill="1" applyBorder="1" applyAlignment="1" applyProtection="1">
      <alignment horizontal="center" vertical="center" wrapText="1"/>
    </xf>
    <xf numFmtId="0" fontId="3" fillId="5" borderId="15" xfId="9" applyFont="1" applyFill="1" applyBorder="1" applyAlignment="1" applyProtection="1">
      <alignment horizontal="center" vertical="center" wrapText="1"/>
    </xf>
    <xf numFmtId="0" fontId="3" fillId="7" borderId="6" xfId="9" applyFont="1" applyFill="1" applyBorder="1" applyAlignment="1" applyProtection="1">
      <alignment horizontal="left" vertical="center" wrapText="1"/>
    </xf>
    <xf numFmtId="0" fontId="3" fillId="7" borderId="7" xfId="9" applyFont="1" applyFill="1" applyBorder="1" applyAlignment="1" applyProtection="1">
      <alignment horizontal="left" vertical="center" wrapText="1"/>
    </xf>
    <xf numFmtId="0" fontId="3" fillId="7" borderId="8" xfId="9" applyFont="1" applyFill="1" applyBorder="1" applyAlignment="1" applyProtection="1">
      <alignment horizontal="left" vertical="center" wrapText="1"/>
    </xf>
    <xf numFmtId="9" fontId="3" fillId="5" borderId="14" xfId="5" applyNumberFormat="1" applyFont="1" applyFill="1" applyBorder="1" applyAlignment="1">
      <alignment horizontal="center" vertical="center" wrapText="1"/>
    </xf>
    <xf numFmtId="9" fontId="3" fillId="5" borderId="12" xfId="5" applyNumberFormat="1" applyFont="1" applyFill="1" applyBorder="1" applyAlignment="1">
      <alignment horizontal="center" vertical="center" wrapText="1"/>
    </xf>
    <xf numFmtId="9" fontId="3" fillId="5" borderId="13" xfId="5" applyNumberFormat="1" applyFont="1" applyFill="1" applyBorder="1" applyAlignment="1">
      <alignment horizontal="center" vertical="center" wrapText="1"/>
    </xf>
    <xf numFmtId="0" fontId="57" fillId="5" borderId="23" xfId="9" applyFont="1" applyFill="1" applyBorder="1" applyAlignment="1" applyProtection="1">
      <alignment horizontal="center" vertical="top" wrapText="1"/>
    </xf>
    <xf numFmtId="0" fontId="3" fillId="5" borderId="13" xfId="5" applyFont="1" applyFill="1" applyBorder="1" applyAlignment="1">
      <alignment horizontal="center" vertical="center" wrapText="1"/>
    </xf>
    <xf numFmtId="0" fontId="5" fillId="4" borderId="5" xfId="4" applyFont="1" applyFill="1" applyBorder="1" applyAlignment="1">
      <alignment horizontal="center" vertical="center" wrapText="1"/>
    </xf>
    <xf numFmtId="0" fontId="5" fillId="4" borderId="9" xfId="4" applyFont="1" applyFill="1" applyBorder="1" applyAlignment="1">
      <alignment horizontal="center" vertical="center" wrapText="1"/>
    </xf>
    <xf numFmtId="0" fontId="5" fillId="4" borderId="11" xfId="4" applyFont="1" applyFill="1" applyBorder="1" applyAlignment="1">
      <alignment horizontal="center" vertical="center" wrapText="1"/>
    </xf>
    <xf numFmtId="0" fontId="57" fillId="0" borderId="6" xfId="0" applyFont="1" applyBorder="1" applyAlignment="1">
      <alignment horizontal="center"/>
    </xf>
    <xf numFmtId="0" fontId="57" fillId="0" borderId="7" xfId="0" applyFont="1" applyBorder="1" applyAlignment="1">
      <alignment horizontal="center"/>
    </xf>
    <xf numFmtId="0" fontId="57" fillId="0" borderId="15" xfId="0" applyFont="1" applyBorder="1" applyAlignment="1">
      <alignment horizontal="center"/>
    </xf>
    <xf numFmtId="0" fontId="13" fillId="5" borderId="6" xfId="9" applyFont="1" applyFill="1" applyBorder="1" applyAlignment="1" applyProtection="1">
      <alignment horizontal="left" vertical="top" wrapText="1"/>
    </xf>
    <xf numFmtId="0" fontId="13" fillId="5" borderId="7" xfId="9" applyFont="1" applyFill="1" applyBorder="1" applyAlignment="1" applyProtection="1">
      <alignment horizontal="left" vertical="top" wrapText="1"/>
    </xf>
    <xf numFmtId="0" fontId="13" fillId="5" borderId="8" xfId="9" applyFont="1" applyFill="1" applyBorder="1" applyAlignment="1" applyProtection="1">
      <alignment horizontal="left" vertical="top" wrapText="1"/>
    </xf>
    <xf numFmtId="0" fontId="13" fillId="5" borderId="7" xfId="5" applyFont="1" applyFill="1" applyBorder="1" applyAlignment="1">
      <alignment horizontal="left" vertical="top" wrapText="1"/>
    </xf>
    <xf numFmtId="0" fontId="13" fillId="5" borderId="8" xfId="5" applyFont="1" applyFill="1" applyBorder="1" applyAlignment="1">
      <alignment horizontal="left" vertical="top" wrapText="1"/>
    </xf>
    <xf numFmtId="0" fontId="2" fillId="21" borderId="7" xfId="3" applyFill="1" applyBorder="1" applyAlignment="1" applyProtection="1">
      <alignment horizontal="left" vertical="top" wrapText="1"/>
    </xf>
    <xf numFmtId="0" fontId="13" fillId="7" borderId="6" xfId="9" applyFont="1" applyFill="1" applyBorder="1" applyAlignment="1" applyProtection="1">
      <alignment vertical="top" wrapText="1"/>
    </xf>
    <xf numFmtId="0" fontId="13" fillId="7" borderId="7" xfId="9" applyFont="1" applyFill="1" applyBorder="1" applyAlignment="1" applyProtection="1">
      <alignment vertical="top" wrapText="1"/>
    </xf>
    <xf numFmtId="0" fontId="13" fillId="7" borderId="8" xfId="9" applyFont="1" applyFill="1" applyBorder="1" applyAlignment="1" applyProtection="1">
      <alignment vertical="top" wrapText="1"/>
    </xf>
    <xf numFmtId="0" fontId="13" fillId="7" borderId="6" xfId="9" applyFont="1" applyFill="1" applyBorder="1" applyAlignment="1" applyProtection="1">
      <alignment horizontal="left" vertical="top" wrapText="1"/>
    </xf>
    <xf numFmtId="0" fontId="13" fillId="7" borderId="7" xfId="9" applyFont="1" applyFill="1" applyBorder="1" applyAlignment="1" applyProtection="1">
      <alignment horizontal="left" vertical="top" wrapText="1"/>
    </xf>
    <xf numFmtId="0" fontId="13" fillId="7" borderId="8" xfId="9" applyFont="1" applyFill="1" applyBorder="1" applyAlignment="1" applyProtection="1">
      <alignment horizontal="left" vertical="top" wrapText="1"/>
    </xf>
    <xf numFmtId="1" fontId="13" fillId="5" borderId="14" xfId="5" applyNumberFormat="1" applyFont="1" applyFill="1" applyBorder="1" applyAlignment="1">
      <alignment horizontal="center" vertical="center" wrapText="1"/>
    </xf>
    <xf numFmtId="1" fontId="13" fillId="5" borderId="12" xfId="5" applyNumberFormat="1" applyFont="1" applyFill="1" applyBorder="1" applyAlignment="1">
      <alignment horizontal="center" vertical="center" wrapText="1"/>
    </xf>
    <xf numFmtId="1" fontId="13" fillId="5" borderId="8" xfId="5" applyNumberFormat="1" applyFont="1" applyFill="1" applyBorder="1" applyAlignment="1">
      <alignment horizontal="center" vertical="center" wrapText="1"/>
    </xf>
    <xf numFmtId="1" fontId="13" fillId="21" borderId="14" xfId="5" applyNumberFormat="1" applyFont="1" applyFill="1" applyBorder="1" applyAlignment="1">
      <alignment horizontal="center" vertical="center" wrapText="1"/>
    </xf>
    <xf numFmtId="1" fontId="13" fillId="21" borderId="12" xfId="5" applyNumberFormat="1" applyFont="1" applyFill="1" applyBorder="1" applyAlignment="1">
      <alignment horizontal="center" vertical="center" wrapText="1"/>
    </xf>
    <xf numFmtId="9" fontId="13" fillId="5" borderId="13" xfId="5" applyNumberFormat="1" applyFont="1" applyFill="1" applyBorder="1" applyAlignment="1">
      <alignment horizontal="center" vertical="center" wrapText="1"/>
    </xf>
    <xf numFmtId="0" fontId="79" fillId="5" borderId="15" xfId="4" applyFont="1" applyFill="1" applyBorder="1" applyAlignment="1">
      <alignment horizontal="left"/>
    </xf>
    <xf numFmtId="0" fontId="79" fillId="5" borderId="15" xfId="0" applyFont="1" applyFill="1" applyBorder="1" applyAlignment="1">
      <alignment horizontal="center"/>
    </xf>
    <xf numFmtId="0" fontId="13" fillId="0" borderId="29" xfId="9" applyFont="1" applyFill="1" applyBorder="1" applyAlignment="1" applyProtection="1">
      <alignment horizontal="left" vertical="center" wrapText="1"/>
    </xf>
    <xf numFmtId="0" fontId="13" fillId="0" borderId="15" xfId="9" applyFont="1" applyFill="1" applyBorder="1" applyAlignment="1" applyProtection="1">
      <alignment horizontal="left" vertical="center" wrapText="1"/>
    </xf>
    <xf numFmtId="0" fontId="13" fillId="0" borderId="22" xfId="9" applyFont="1" applyFill="1" applyBorder="1" applyAlignment="1" applyProtection="1">
      <alignment horizontal="left" vertical="center" wrapText="1"/>
    </xf>
    <xf numFmtId="0" fontId="92" fillId="5" borderId="26" xfId="9" applyFont="1" applyFill="1" applyBorder="1" applyAlignment="1" applyProtection="1">
      <alignment horizontal="left" vertical="top" wrapText="1"/>
    </xf>
    <xf numFmtId="0" fontId="3" fillId="0" borderId="26" xfId="7" applyFont="1" applyBorder="1" applyAlignment="1">
      <alignment horizontal="left" vertical="top"/>
    </xf>
    <xf numFmtId="0" fontId="3" fillId="0" borderId="27" xfId="7" applyFont="1" applyBorder="1" applyAlignment="1">
      <alignment horizontal="left" vertical="top"/>
    </xf>
    <xf numFmtId="14" fontId="3" fillId="0" borderId="6" xfId="9" applyNumberFormat="1" applyFont="1" applyFill="1" applyBorder="1" applyAlignment="1" applyProtection="1">
      <alignment horizontal="left" vertical="top" wrapText="1"/>
    </xf>
    <xf numFmtId="0" fontId="3" fillId="7" borderId="7" xfId="5" applyFont="1" applyFill="1" applyBorder="1" applyAlignment="1">
      <alignment horizontal="left" vertical="top" wrapText="1"/>
    </xf>
    <xf numFmtId="0" fontId="3" fillId="7" borderId="8" xfId="5" applyFont="1" applyFill="1" applyBorder="1" applyAlignment="1">
      <alignment horizontal="left" vertical="top" wrapText="1"/>
    </xf>
    <xf numFmtId="0" fontId="94" fillId="0" borderId="6" xfId="9" applyFont="1" applyFill="1" applyBorder="1" applyAlignment="1" applyProtection="1">
      <alignment horizontal="left" vertical="top" wrapText="1"/>
    </xf>
    <xf numFmtId="0" fontId="92" fillId="0" borderId="7" xfId="9" applyFont="1" applyFill="1" applyBorder="1" applyAlignment="1" applyProtection="1">
      <alignment horizontal="left" vertical="top" wrapText="1"/>
    </xf>
    <xf numFmtId="0" fontId="92" fillId="0" borderId="8" xfId="9" applyFont="1" applyFill="1" applyBorder="1" applyAlignment="1" applyProtection="1">
      <alignment horizontal="left" vertical="top" wrapText="1"/>
    </xf>
    <xf numFmtId="0" fontId="3" fillId="5" borderId="45" xfId="9" applyFont="1" applyFill="1" applyBorder="1" applyAlignment="1" applyProtection="1">
      <alignment horizontal="left" vertical="center" wrapText="1"/>
    </xf>
    <xf numFmtId="0" fontId="3" fillId="5" borderId="44" xfId="9" applyFont="1" applyFill="1" applyBorder="1" applyAlignment="1" applyProtection="1">
      <alignment horizontal="left" vertical="center" wrapText="1"/>
    </xf>
    <xf numFmtId="0" fontId="3" fillId="5" borderId="108" xfId="9" applyFont="1" applyFill="1" applyBorder="1" applyAlignment="1" applyProtection="1">
      <alignment horizontal="left" vertical="center" wrapText="1"/>
    </xf>
    <xf numFmtId="0" fontId="3" fillId="0" borderId="6" xfId="9" applyFont="1" applyFill="1" applyBorder="1" applyAlignment="1" applyProtection="1">
      <alignment vertical="top" wrapText="1"/>
    </xf>
    <xf numFmtId="0" fontId="3" fillId="0" borderId="7" xfId="9" applyFont="1" applyFill="1" applyBorder="1" applyAlignment="1" applyProtection="1">
      <alignment vertical="top" wrapText="1"/>
    </xf>
    <xf numFmtId="0" fontId="3" fillId="0" borderId="8" xfId="9" applyFont="1" applyFill="1" applyBorder="1" applyAlignment="1" applyProtection="1">
      <alignment vertical="top" wrapText="1"/>
    </xf>
    <xf numFmtId="49" fontId="5" fillId="4" borderId="2" xfId="5" applyNumberFormat="1" applyFont="1" applyFill="1" applyBorder="1" applyAlignment="1">
      <alignment horizontal="left" vertical="center"/>
    </xf>
    <xf numFmtId="49" fontId="5" fillId="4" borderId="3" xfId="5" applyNumberFormat="1" applyFont="1" applyFill="1" applyBorder="1" applyAlignment="1">
      <alignment horizontal="left" vertical="center"/>
    </xf>
    <xf numFmtId="49" fontId="5" fillId="4" borderId="4" xfId="5" applyNumberFormat="1" applyFont="1" applyFill="1" applyBorder="1" applyAlignment="1">
      <alignment horizontal="left" vertical="center"/>
    </xf>
    <xf numFmtId="0" fontId="15" fillId="5" borderId="26" xfId="9" applyFont="1" applyFill="1" applyBorder="1" applyAlignment="1" applyProtection="1">
      <alignment vertical="center" wrapText="1"/>
    </xf>
    <xf numFmtId="0" fontId="15" fillId="5" borderId="6" xfId="9" applyFont="1" applyFill="1" applyBorder="1" applyAlignment="1" applyProtection="1">
      <alignment horizontal="left" vertical="center" wrapText="1"/>
    </xf>
    <xf numFmtId="0" fontId="15" fillId="5" borderId="7" xfId="9" applyFont="1" applyFill="1" applyBorder="1" applyAlignment="1" applyProtection="1">
      <alignment horizontal="left" vertical="center" wrapText="1"/>
    </xf>
    <xf numFmtId="0" fontId="15" fillId="5" borderId="8" xfId="9" applyFont="1" applyFill="1" applyBorder="1" applyAlignment="1" applyProtection="1">
      <alignment horizontal="left" vertical="center" wrapText="1"/>
    </xf>
    <xf numFmtId="0" fontId="15" fillId="5" borderId="7" xfId="5" applyFont="1" applyFill="1" applyBorder="1" applyAlignment="1">
      <alignment horizontal="left" vertical="center" wrapText="1"/>
    </xf>
    <xf numFmtId="0" fontId="15" fillId="5" borderId="8" xfId="5" applyFont="1" applyFill="1" applyBorder="1" applyAlignment="1">
      <alignment horizontal="left" vertical="center" wrapText="1"/>
    </xf>
    <xf numFmtId="0" fontId="15" fillId="5" borderId="28" xfId="9" applyFont="1" applyFill="1" applyBorder="1" applyAlignment="1" applyProtection="1">
      <alignment horizontal="left" vertical="center" wrapText="1"/>
    </xf>
    <xf numFmtId="0" fontId="15" fillId="5" borderId="18" xfId="9" applyFont="1" applyFill="1" applyBorder="1" applyAlignment="1" applyProtection="1">
      <alignment horizontal="left" vertical="center" wrapText="1"/>
    </xf>
    <xf numFmtId="0" fontId="15" fillId="5" borderId="19" xfId="9" applyFont="1" applyFill="1" applyBorder="1" applyAlignment="1" applyProtection="1">
      <alignment horizontal="left" vertical="center" wrapText="1"/>
    </xf>
    <xf numFmtId="0" fontId="15" fillId="0" borderId="6" xfId="9" applyFont="1" applyBorder="1" applyAlignment="1" applyProtection="1">
      <alignment horizontal="left" vertical="center" wrapText="1"/>
    </xf>
    <xf numFmtId="0" fontId="15" fillId="0" borderId="7" xfId="9" applyFont="1" applyBorder="1" applyAlignment="1" applyProtection="1">
      <alignment horizontal="left" vertical="center" wrapText="1"/>
    </xf>
    <xf numFmtId="0" fontId="15" fillId="0" borderId="8" xfId="9" applyFont="1" applyBorder="1" applyAlignment="1" applyProtection="1">
      <alignment horizontal="left" vertical="center" wrapText="1"/>
    </xf>
    <xf numFmtId="0" fontId="15" fillId="5" borderId="6" xfId="9" applyFont="1" applyFill="1" applyBorder="1" applyAlignment="1" applyProtection="1">
      <alignment horizontal="left" vertical="top" wrapText="1"/>
    </xf>
    <xf numFmtId="0" fontId="15" fillId="5" borderId="7" xfId="9" applyFont="1" applyFill="1" applyBorder="1" applyAlignment="1" applyProtection="1">
      <alignment horizontal="left" vertical="top" wrapText="1"/>
    </xf>
    <xf numFmtId="0" fontId="15" fillId="5" borderId="8" xfId="9" applyFont="1" applyFill="1" applyBorder="1" applyAlignment="1" applyProtection="1">
      <alignment horizontal="left" vertical="top" wrapText="1"/>
    </xf>
    <xf numFmtId="9" fontId="15" fillId="5" borderId="14" xfId="5" applyNumberFormat="1" applyFont="1" applyFill="1" applyBorder="1" applyAlignment="1">
      <alignment horizontal="center" vertical="center" wrapText="1"/>
    </xf>
    <xf numFmtId="9" fontId="15" fillId="5" borderId="12" xfId="5" applyNumberFormat="1" applyFont="1" applyFill="1" applyBorder="1" applyAlignment="1">
      <alignment horizontal="center" vertical="center" wrapText="1"/>
    </xf>
    <xf numFmtId="0" fontId="89" fillId="5" borderId="23" xfId="9" applyFont="1" applyFill="1" applyBorder="1" applyAlignment="1" applyProtection="1">
      <alignment horizontal="center" vertical="top" wrapText="1"/>
    </xf>
    <xf numFmtId="0" fontId="89" fillId="5" borderId="35" xfId="0" applyFont="1" applyFill="1" applyBorder="1" applyAlignment="1">
      <alignment horizontal="center"/>
    </xf>
    <xf numFmtId="0" fontId="89" fillId="5" borderId="0" xfId="0" applyFont="1" applyFill="1" applyAlignment="1">
      <alignment horizontal="center"/>
    </xf>
    <xf numFmtId="49" fontId="37" fillId="17" borderId="2" xfId="5" applyNumberFormat="1" applyFont="1" applyFill="1" applyBorder="1" applyAlignment="1">
      <alignment horizontal="left" vertical="center"/>
    </xf>
    <xf numFmtId="49" fontId="37" fillId="17" borderId="3" xfId="5" applyNumberFormat="1" applyFont="1" applyFill="1" applyBorder="1" applyAlignment="1">
      <alignment horizontal="left" vertical="center"/>
    </xf>
    <xf numFmtId="49" fontId="37" fillId="17" borderId="4" xfId="5" applyNumberFormat="1" applyFont="1" applyFill="1" applyBorder="1" applyAlignment="1">
      <alignment horizontal="left" vertical="center"/>
    </xf>
    <xf numFmtId="0" fontId="37" fillId="4" borderId="5" xfId="4" applyFont="1" applyFill="1" applyBorder="1" applyAlignment="1">
      <alignment horizontal="center" vertical="center" wrapText="1"/>
    </xf>
    <xf numFmtId="0" fontId="37" fillId="4" borderId="9" xfId="4" applyFont="1" applyFill="1" applyBorder="1" applyAlignment="1">
      <alignment horizontal="center" vertical="center" wrapText="1"/>
    </xf>
    <xf numFmtId="0" fontId="37" fillId="4" borderId="11" xfId="4" applyFont="1" applyFill="1" applyBorder="1" applyAlignment="1">
      <alignment horizontal="center" vertical="center" wrapText="1"/>
    </xf>
    <xf numFmtId="0" fontId="32" fillId="5" borderId="6" xfId="9" applyFont="1" applyFill="1" applyBorder="1" applyAlignment="1" applyProtection="1">
      <alignment horizontal="left" vertical="center" wrapText="1"/>
    </xf>
    <xf numFmtId="0" fontId="32" fillId="5" borderId="7" xfId="9" applyFont="1" applyFill="1" applyBorder="1" applyAlignment="1" applyProtection="1">
      <alignment horizontal="left" vertical="center" wrapText="1"/>
    </xf>
    <xf numFmtId="0" fontId="32" fillId="5" borderId="8" xfId="9" applyFont="1" applyFill="1" applyBorder="1" applyAlignment="1" applyProtection="1">
      <alignment horizontal="left" vertical="center" wrapText="1"/>
    </xf>
    <xf numFmtId="0" fontId="32" fillId="0" borderId="6" xfId="5" applyFont="1" applyBorder="1" applyAlignment="1">
      <alignment horizontal="left" vertical="center"/>
    </xf>
    <xf numFmtId="0" fontId="32" fillId="0" borderId="7" xfId="5" applyFont="1" applyBorder="1" applyAlignment="1">
      <alignment horizontal="left" vertical="center"/>
    </xf>
    <xf numFmtId="0" fontId="32" fillId="0" borderId="12" xfId="5" applyFont="1" applyBorder="1" applyAlignment="1">
      <alignment horizontal="left" vertical="center"/>
    </xf>
    <xf numFmtId="0" fontId="32" fillId="0" borderId="14" xfId="5" applyFont="1" applyBorder="1" applyAlignment="1">
      <alignment horizontal="left" vertical="center"/>
    </xf>
    <xf numFmtId="0" fontId="32" fillId="0" borderId="8" xfId="5" applyFont="1" applyBorder="1" applyAlignment="1">
      <alignment horizontal="left" vertical="center"/>
    </xf>
    <xf numFmtId="0" fontId="15" fillId="7" borderId="6" xfId="9" applyFont="1" applyFill="1" applyBorder="1" applyAlignment="1" applyProtection="1">
      <alignment horizontal="left" vertical="top" wrapText="1"/>
    </xf>
    <xf numFmtId="0" fontId="15" fillId="7" borderId="7" xfId="9" applyFont="1" applyFill="1" applyBorder="1" applyAlignment="1" applyProtection="1">
      <alignment horizontal="left" vertical="top" wrapText="1"/>
    </xf>
    <xf numFmtId="0" fontId="15" fillId="7" borderId="8" xfId="9" applyFont="1" applyFill="1" applyBorder="1" applyAlignment="1" applyProtection="1">
      <alignment horizontal="left" vertical="top" wrapText="1"/>
    </xf>
    <xf numFmtId="0" fontId="29" fillId="3" borderId="7" xfId="8" applyFont="1" applyFill="1" applyBorder="1" applyAlignment="1">
      <alignment horizontal="center" vertical="center"/>
    </xf>
    <xf numFmtId="0" fontId="29" fillId="3" borderId="12" xfId="8" applyFont="1" applyFill="1" applyBorder="1" applyAlignment="1">
      <alignment horizontal="center" vertical="center"/>
    </xf>
    <xf numFmtId="0" fontId="28" fillId="0" borderId="41" xfId="8" applyFont="1" applyBorder="1" applyAlignment="1">
      <alignment horizontal="left" vertical="center"/>
    </xf>
    <xf numFmtId="0" fontId="28" fillId="0" borderId="18" xfId="8" applyFont="1" applyBorder="1" applyAlignment="1">
      <alignment horizontal="left" vertical="center"/>
    </xf>
    <xf numFmtId="0" fontId="28" fillId="0" borderId="40" xfId="8" applyFont="1" applyBorder="1" applyAlignment="1">
      <alignment horizontal="left" vertical="center"/>
    </xf>
    <xf numFmtId="0" fontId="28" fillId="0" borderId="14" xfId="8" applyFont="1" applyBorder="1" applyAlignment="1">
      <alignment horizontal="left" vertical="center"/>
    </xf>
    <xf numFmtId="0" fontId="28" fillId="0" borderId="7" xfId="8" applyFont="1" applyBorder="1" applyAlignment="1">
      <alignment horizontal="left" vertical="center"/>
    </xf>
    <xf numFmtId="0" fontId="28" fillId="0" borderId="12" xfId="8" applyFont="1" applyBorder="1" applyAlignment="1">
      <alignment horizontal="left" vertical="center"/>
    </xf>
    <xf numFmtId="0" fontId="28" fillId="0" borderId="29" xfId="8" applyFont="1" applyBorder="1" applyAlignment="1">
      <alignment horizontal="left" vertical="center"/>
    </xf>
    <xf numFmtId="0" fontId="28" fillId="0" borderId="15" xfId="8" applyFont="1" applyBorder="1" applyAlignment="1">
      <alignment horizontal="left" vertical="center"/>
    </xf>
    <xf numFmtId="0" fontId="28" fillId="0" borderId="37" xfId="8" applyFont="1" applyBorder="1" applyAlignment="1">
      <alignment horizontal="left" vertical="center"/>
    </xf>
    <xf numFmtId="0" fontId="28" fillId="0" borderId="14" xfId="8" applyFont="1" applyBorder="1" applyAlignment="1">
      <alignment horizontal="center" vertical="center"/>
    </xf>
    <xf numFmtId="0" fontId="28" fillId="0" borderId="7" xfId="8" applyFont="1" applyBorder="1" applyAlignment="1">
      <alignment horizontal="center" vertical="center"/>
    </xf>
    <xf numFmtId="0" fontId="28" fillId="0" borderId="12" xfId="8" applyFont="1" applyBorder="1" applyAlignment="1">
      <alignment horizontal="center" vertical="center"/>
    </xf>
    <xf numFmtId="0" fontId="29" fillId="0" borderId="14" xfId="8" applyFont="1" applyBorder="1" applyAlignment="1">
      <alignment horizontal="center" vertical="center"/>
    </xf>
    <xf numFmtId="0" fontId="29" fillId="0" borderId="7" xfId="8" applyFont="1" applyBorder="1" applyAlignment="1">
      <alignment horizontal="center" vertical="center"/>
    </xf>
    <xf numFmtId="0" fontId="29" fillId="0" borderId="12" xfId="8" applyFont="1" applyBorder="1" applyAlignment="1">
      <alignment horizontal="center" vertical="center"/>
    </xf>
    <xf numFmtId="0" fontId="29" fillId="0" borderId="13" xfId="8" applyFont="1" applyBorder="1" applyAlignment="1">
      <alignment horizontal="left" vertical="center"/>
    </xf>
    <xf numFmtId="0" fontId="29" fillId="3" borderId="14" xfId="8" applyFont="1" applyFill="1" applyBorder="1" applyAlignment="1">
      <alignment horizontal="left" vertical="center"/>
    </xf>
    <xf numFmtId="0" fontId="29" fillId="3" borderId="7" xfId="8" applyFont="1" applyFill="1" applyBorder="1" applyAlignment="1">
      <alignment horizontal="left" vertical="center"/>
    </xf>
    <xf numFmtId="0" fontId="29" fillId="3" borderId="36" xfId="8" applyFont="1" applyFill="1" applyBorder="1" applyAlignment="1">
      <alignment horizontal="left" vertical="center"/>
    </xf>
    <xf numFmtId="0" fontId="29" fillId="3" borderId="15" xfId="8" applyFont="1" applyFill="1" applyBorder="1" applyAlignment="1">
      <alignment horizontal="left" vertical="center"/>
    </xf>
    <xf numFmtId="0" fontId="29" fillId="3" borderId="36" xfId="8" applyFont="1" applyFill="1" applyBorder="1" applyAlignment="1">
      <alignment horizontal="center" vertical="center"/>
    </xf>
    <xf numFmtId="0" fontId="29" fillId="3" borderId="15" xfId="8" applyFont="1" applyFill="1" applyBorder="1" applyAlignment="1">
      <alignment horizontal="center" vertical="center"/>
    </xf>
    <xf numFmtId="0" fontId="29" fillId="0" borderId="36" xfId="8" applyFont="1" applyBorder="1" applyAlignment="1">
      <alignment horizontal="left" vertical="center"/>
    </xf>
    <xf numFmtId="0" fontId="29" fillId="0" borderId="15" xfId="8" applyFont="1" applyBorder="1" applyAlignment="1">
      <alignment horizontal="left" vertical="center"/>
    </xf>
    <xf numFmtId="0" fontId="28" fillId="2" borderId="48" xfId="8" applyFont="1" applyFill="1" applyBorder="1" applyAlignment="1">
      <alignment horizontal="center" vertical="center" wrapText="1"/>
    </xf>
    <xf numFmtId="0" fontId="28" fillId="2" borderId="57" xfId="8" applyFont="1" applyFill="1" applyBorder="1" applyAlignment="1">
      <alignment horizontal="center" vertical="center" wrapText="1"/>
    </xf>
    <xf numFmtId="0" fontId="28" fillId="2" borderId="13" xfId="0" applyFont="1" applyFill="1" applyBorder="1" applyAlignment="1">
      <alignment horizontal="center" vertical="center"/>
    </xf>
    <xf numFmtId="0" fontId="28" fillId="2" borderId="20" xfId="8" applyFont="1" applyFill="1" applyBorder="1" applyAlignment="1">
      <alignment horizontal="center" vertical="center" wrapText="1"/>
    </xf>
    <xf numFmtId="0" fontId="28" fillId="2" borderId="58" xfId="8" applyFont="1" applyFill="1" applyBorder="1" applyAlignment="1">
      <alignment horizontal="center" vertical="center" wrapText="1"/>
    </xf>
    <xf numFmtId="0" fontId="28" fillId="8" borderId="48" xfId="8" applyFont="1" applyFill="1" applyBorder="1" applyAlignment="1">
      <alignment horizontal="center" vertical="center" wrapText="1"/>
    </xf>
    <xf numFmtId="0" fontId="28" fillId="8" borderId="57" xfId="8" applyFont="1" applyFill="1" applyBorder="1" applyAlignment="1">
      <alignment horizontal="center" vertical="center" wrapText="1"/>
    </xf>
    <xf numFmtId="0" fontId="28" fillId="2" borderId="13" xfId="0" applyFont="1" applyFill="1" applyBorder="1" applyAlignment="1">
      <alignment horizontal="center" vertical="center" wrapText="1"/>
    </xf>
    <xf numFmtId="0" fontId="28" fillId="2" borderId="43" xfId="0" applyFont="1" applyFill="1" applyBorder="1" applyAlignment="1">
      <alignment horizontal="center" vertical="center"/>
    </xf>
    <xf numFmtId="0" fontId="28" fillId="2" borderId="44" xfId="0" applyFont="1" applyFill="1" applyBorder="1" applyAlignment="1">
      <alignment horizontal="center" vertical="center"/>
    </xf>
    <xf numFmtId="0" fontId="28" fillId="2" borderId="50" xfId="0" applyFont="1" applyFill="1" applyBorder="1" applyAlignment="1">
      <alignment horizontal="center" vertical="center"/>
    </xf>
    <xf numFmtId="0" fontId="29" fillId="0" borderId="15" xfId="8" applyFont="1" applyBorder="1" applyAlignment="1">
      <alignment horizontal="center" vertical="center"/>
    </xf>
    <xf numFmtId="0" fontId="29" fillId="0" borderId="37" xfId="8" applyFont="1" applyBorder="1" applyAlignment="1">
      <alignment horizontal="center" vertical="center"/>
    </xf>
    <xf numFmtId="0" fontId="28" fillId="2" borderId="46" xfId="8" applyFont="1" applyFill="1" applyBorder="1" applyAlignment="1">
      <alignment horizontal="center" vertical="center" wrapText="1"/>
    </xf>
    <xf numFmtId="0" fontId="28" fillId="2" borderId="42" xfId="8" applyFont="1" applyFill="1" applyBorder="1" applyAlignment="1">
      <alignment horizontal="center" vertical="center" wrapText="1"/>
    </xf>
    <xf numFmtId="0" fontId="28" fillId="2" borderId="45" xfId="8" applyFont="1" applyFill="1" applyBorder="1" applyAlignment="1">
      <alignment horizontal="center" vertical="center"/>
    </xf>
    <xf numFmtId="0" fontId="28" fillId="2" borderId="6" xfId="8" applyFont="1" applyFill="1" applyBorder="1" applyAlignment="1">
      <alignment horizontal="center" vertical="center"/>
    </xf>
    <xf numFmtId="0" fontId="28" fillId="2" borderId="54" xfId="8" applyFont="1" applyFill="1" applyBorder="1" applyAlignment="1">
      <alignment horizontal="center" vertical="center"/>
    </xf>
    <xf numFmtId="0" fontId="28" fillId="2" borderId="13" xfId="8" applyFont="1" applyFill="1" applyBorder="1" applyAlignment="1">
      <alignment horizontal="center" vertical="center" wrapText="1"/>
    </xf>
    <xf numFmtId="0" fontId="28" fillId="2" borderId="13" xfId="0" applyFont="1" applyFill="1" applyBorder="1" applyAlignment="1">
      <alignment horizontal="center"/>
    </xf>
    <xf numFmtId="0" fontId="28" fillId="2" borderId="33" xfId="8" applyFont="1" applyFill="1" applyBorder="1" applyAlignment="1">
      <alignment horizontal="center" vertical="center"/>
    </xf>
    <xf numFmtId="0" fontId="28" fillId="2" borderId="46" xfId="8" applyFont="1" applyFill="1" applyBorder="1" applyAlignment="1">
      <alignment horizontal="center" vertical="center"/>
    </xf>
    <xf numFmtId="0" fontId="28" fillId="2" borderId="13" xfId="8" applyFont="1" applyFill="1" applyBorder="1" applyAlignment="1">
      <alignment horizontal="center" vertical="center"/>
    </xf>
    <xf numFmtId="0" fontId="28" fillId="2" borderId="3" xfId="8" applyFont="1" applyFill="1" applyBorder="1" applyAlignment="1">
      <alignment horizontal="center" vertical="center" wrapText="1"/>
    </xf>
    <xf numFmtId="0" fontId="28" fillId="2" borderId="0" xfId="8" applyFont="1" applyFill="1" applyAlignment="1">
      <alignment horizontal="center" vertical="center" wrapText="1"/>
    </xf>
    <xf numFmtId="0" fontId="28" fillId="2" borderId="47" xfId="8" applyFont="1" applyFill="1" applyBorder="1" applyAlignment="1">
      <alignment horizontal="center" vertical="center" wrapText="1"/>
    </xf>
    <xf numFmtId="0" fontId="28" fillId="2" borderId="32" xfId="0" applyFont="1" applyFill="1" applyBorder="1" applyAlignment="1">
      <alignment horizontal="center"/>
    </xf>
    <xf numFmtId="0" fontId="28" fillId="2" borderId="33" xfId="0" applyFont="1" applyFill="1" applyBorder="1" applyAlignment="1">
      <alignment horizontal="center"/>
    </xf>
    <xf numFmtId="0" fontId="28" fillId="2" borderId="3" xfId="0" applyFont="1" applyFill="1" applyBorder="1" applyAlignment="1">
      <alignment horizontal="center"/>
    </xf>
    <xf numFmtId="0" fontId="28" fillId="2" borderId="34" xfId="0" applyFont="1" applyFill="1" applyBorder="1" applyAlignment="1">
      <alignment horizontal="center"/>
    </xf>
    <xf numFmtId="0" fontId="28" fillId="2" borderId="23" xfId="8" applyFont="1" applyFill="1" applyBorder="1" applyAlignment="1">
      <alignment horizontal="center" vertical="center" wrapText="1"/>
    </xf>
    <xf numFmtId="0" fontId="28" fillId="2" borderId="56" xfId="8" applyFont="1" applyFill="1" applyBorder="1" applyAlignment="1">
      <alignment horizontal="center" vertical="center" wrapText="1"/>
    </xf>
    <xf numFmtId="0" fontId="28" fillId="2" borderId="32" xfId="8" applyFont="1" applyFill="1" applyBorder="1" applyAlignment="1">
      <alignment horizontal="center" vertical="center"/>
    </xf>
    <xf numFmtId="0" fontId="28" fillId="2" borderId="34" xfId="8" applyFont="1" applyFill="1" applyBorder="1" applyAlignment="1">
      <alignment horizontal="center" vertical="center"/>
    </xf>
    <xf numFmtId="0" fontId="28" fillId="8" borderId="13" xfId="8" applyFont="1" applyFill="1" applyBorder="1" applyAlignment="1">
      <alignment horizontal="center" vertical="center" wrapText="1"/>
    </xf>
    <xf numFmtId="0" fontId="28" fillId="2" borderId="20" xfId="0" applyFont="1" applyFill="1" applyBorder="1" applyAlignment="1">
      <alignment horizontal="center" vertical="center"/>
    </xf>
    <xf numFmtId="0" fontId="28" fillId="2" borderId="36"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37" xfId="0" applyFont="1" applyFill="1" applyBorder="1" applyAlignment="1">
      <alignment horizontal="center" vertical="center"/>
    </xf>
    <xf numFmtId="0" fontId="28" fillId="2" borderId="35" xfId="0" applyFont="1" applyFill="1" applyBorder="1" applyAlignment="1">
      <alignment horizontal="center" vertical="center"/>
    </xf>
    <xf numFmtId="0" fontId="28" fillId="2" borderId="51" xfId="8" applyFont="1" applyFill="1" applyBorder="1" applyAlignment="1">
      <alignment horizontal="center" vertical="center"/>
    </xf>
    <xf numFmtId="0" fontId="28" fillId="2" borderId="62" xfId="8" applyFont="1" applyFill="1" applyBorder="1" applyAlignment="1">
      <alignment horizontal="center" vertical="center"/>
    </xf>
    <xf numFmtId="0" fontId="28" fillId="2" borderId="14" xfId="0" applyFont="1" applyFill="1" applyBorder="1" applyAlignment="1">
      <alignment horizontal="center" vertical="center"/>
    </xf>
    <xf numFmtId="0" fontId="28" fillId="2" borderId="7" xfId="0" applyFont="1" applyFill="1" applyBorder="1" applyAlignment="1">
      <alignment horizontal="center" vertical="center"/>
    </xf>
    <xf numFmtId="0" fontId="28" fillId="2" borderId="12" xfId="0" applyFont="1" applyFill="1" applyBorder="1" applyAlignment="1">
      <alignment horizontal="center" vertical="center"/>
    </xf>
    <xf numFmtId="0" fontId="28" fillId="2" borderId="52" xfId="8" applyFont="1" applyFill="1" applyBorder="1" applyAlignment="1">
      <alignment horizontal="center" vertical="center" wrapText="1"/>
    </xf>
    <xf numFmtId="0" fontId="28" fillId="2" borderId="60" xfId="8" applyFont="1" applyFill="1" applyBorder="1" applyAlignment="1">
      <alignment horizontal="center" vertical="center" wrapText="1"/>
    </xf>
    <xf numFmtId="0" fontId="28" fillId="2" borderId="63" xfId="8" applyFont="1" applyFill="1" applyBorder="1" applyAlignment="1">
      <alignment horizontal="center" vertical="center"/>
    </xf>
    <xf numFmtId="0" fontId="28" fillId="2" borderId="53" xfId="8" applyFont="1" applyFill="1" applyBorder="1" applyAlignment="1">
      <alignment horizontal="center" vertical="center"/>
    </xf>
    <xf numFmtId="0" fontId="28" fillId="2" borderId="64" xfId="8" applyFont="1" applyFill="1" applyBorder="1" applyAlignment="1">
      <alignment horizontal="center" vertical="center"/>
    </xf>
    <xf numFmtId="0" fontId="4" fillId="3" borderId="8" xfId="5" applyFill="1" applyBorder="1" applyAlignment="1">
      <alignment horizontal="left" vertical="center" wrapText="1"/>
    </xf>
    <xf numFmtId="0" fontId="98" fillId="3" borderId="26" xfId="9" applyFont="1" applyFill="1" applyBorder="1" applyAlignment="1" applyProtection="1">
      <alignment horizontal="left" vertical="center" wrapText="1"/>
    </xf>
    <xf numFmtId="0" fontId="4" fillId="0" borderId="26" xfId="7" applyBorder="1"/>
    <xf numFmtId="0" fontId="4" fillId="0" borderId="27" xfId="7" applyBorder="1"/>
    <xf numFmtId="0" fontId="4" fillId="5" borderId="7" xfId="5" applyFill="1" applyBorder="1" applyAlignment="1">
      <alignment horizontal="left" vertical="center" wrapText="1"/>
    </xf>
    <xf numFmtId="0" fontId="4" fillId="5" borderId="8" xfId="5" applyFill="1" applyBorder="1" applyAlignment="1">
      <alignment horizontal="left" vertical="center" wrapText="1"/>
    </xf>
    <xf numFmtId="0" fontId="4" fillId="5" borderId="7" xfId="5" applyFill="1" applyBorder="1" applyAlignment="1">
      <alignment horizontal="left" vertical="top" wrapText="1"/>
    </xf>
    <xf numFmtId="0" fontId="4" fillId="5" borderId="8" xfId="5" applyFill="1" applyBorder="1" applyAlignment="1">
      <alignment horizontal="left" vertical="top" wrapText="1"/>
    </xf>
    <xf numFmtId="0" fontId="4" fillId="0" borderId="29" xfId="9" applyFont="1" applyFill="1" applyBorder="1" applyAlignment="1" applyProtection="1">
      <alignment horizontal="center" vertical="center" wrapText="1"/>
    </xf>
    <xf numFmtId="0" fontId="4" fillId="0" borderId="15" xfId="9" applyFont="1" applyFill="1" applyBorder="1" applyAlignment="1" applyProtection="1">
      <alignment horizontal="center" vertical="center" wrapText="1"/>
    </xf>
    <xf numFmtId="9" fontId="4" fillId="3" borderId="14" xfId="5" applyNumberFormat="1" applyFill="1" applyBorder="1" applyAlignment="1">
      <alignment horizontal="center" vertical="center" wrapText="1"/>
    </xf>
    <xf numFmtId="9" fontId="4" fillId="3" borderId="12" xfId="5" applyNumberFormat="1" applyFill="1" applyBorder="1" applyAlignment="1">
      <alignment horizontal="center" vertical="center" wrapText="1"/>
    </xf>
    <xf numFmtId="10" fontId="4" fillId="3" borderId="14" xfId="5" applyNumberFormat="1" applyFill="1" applyBorder="1" applyAlignment="1">
      <alignment horizontal="center" vertical="center" wrapText="1"/>
    </xf>
    <xf numFmtId="10" fontId="4" fillId="3" borderId="12" xfId="5" applyNumberFormat="1" applyFill="1" applyBorder="1" applyAlignment="1">
      <alignment horizontal="center" vertical="center" wrapText="1"/>
    </xf>
    <xf numFmtId="0" fontId="97" fillId="3" borderId="23" xfId="9" applyFont="1" applyFill="1" applyBorder="1" applyAlignment="1" applyProtection="1">
      <alignment horizontal="center" vertical="top" wrapText="1"/>
    </xf>
    <xf numFmtId="0" fontId="97" fillId="0" borderId="13" xfId="0" applyFont="1" applyBorder="1" applyAlignment="1">
      <alignment horizontal="center"/>
    </xf>
    <xf numFmtId="0" fontId="50" fillId="3" borderId="5" xfId="5" applyFont="1" applyFill="1" applyBorder="1" applyAlignment="1">
      <alignment horizontal="left" vertical="center" wrapText="1"/>
    </xf>
    <xf numFmtId="0" fontId="50" fillId="3" borderId="9" xfId="5" applyFont="1" applyFill="1" applyBorder="1" applyAlignment="1">
      <alignment horizontal="left" vertical="center" wrapText="1"/>
    </xf>
    <xf numFmtId="0" fontId="50" fillId="3" borderId="11" xfId="5" applyFont="1" applyFill="1" applyBorder="1" applyAlignment="1">
      <alignment horizontal="left" vertical="center" wrapText="1"/>
    </xf>
    <xf numFmtId="0" fontId="4" fillId="3" borderId="15" xfId="0" applyFont="1" applyFill="1" applyBorder="1" applyAlignment="1">
      <alignment horizontal="center" wrapText="1"/>
    </xf>
    <xf numFmtId="0" fontId="4" fillId="3" borderId="0" xfId="0" applyFont="1" applyFill="1" applyAlignment="1">
      <alignment horizontal="center"/>
    </xf>
  </cellXfs>
  <cellStyles count="181">
    <cellStyle name="Cabecera 1" xfId="28" xr:uid="{00000000-0005-0000-0000-000000000000}"/>
    <cellStyle name="Cabecera 2" xfId="29" xr:uid="{00000000-0005-0000-0000-000001000000}"/>
    <cellStyle name="Comma" xfId="30" xr:uid="{00000000-0005-0000-0000-000002000000}"/>
    <cellStyle name="Comma [0]_PIB" xfId="31" xr:uid="{00000000-0005-0000-0000-000003000000}"/>
    <cellStyle name="Comma 2" xfId="32" xr:uid="{00000000-0005-0000-0000-000004000000}"/>
    <cellStyle name="Comma 2 2" xfId="134" xr:uid="{00000000-0005-0000-0000-000005000000}"/>
    <cellStyle name="Comma 2 3" xfId="159" xr:uid="{00000000-0005-0000-0000-000006000000}"/>
    <cellStyle name="Comma 3" xfId="33" xr:uid="{00000000-0005-0000-0000-000007000000}"/>
    <cellStyle name="Comma 4" xfId="34" xr:uid="{00000000-0005-0000-0000-000008000000}"/>
    <cellStyle name="Comma 5" xfId="133" xr:uid="{00000000-0005-0000-0000-000009000000}"/>
    <cellStyle name="Comma 6" xfId="154" xr:uid="{00000000-0005-0000-0000-00000A000000}"/>
    <cellStyle name="Comma 7" xfId="180" xr:uid="{00000000-0005-0000-0000-00000B000000}"/>
    <cellStyle name="Comma_confisGOBjul2500" xfId="35" xr:uid="{00000000-0005-0000-0000-00000C000000}"/>
    <cellStyle name="Comma0" xfId="36" xr:uid="{00000000-0005-0000-0000-00000D000000}"/>
    <cellStyle name="Currency" xfId="37" xr:uid="{00000000-0005-0000-0000-00000E000000}"/>
    <cellStyle name="Currency [0]_PIB" xfId="38" xr:uid="{00000000-0005-0000-0000-00000F000000}"/>
    <cellStyle name="Currency 2" xfId="158" xr:uid="{00000000-0005-0000-0000-000010000000}"/>
    <cellStyle name="Currency 3" xfId="176" xr:uid="{00000000-0005-0000-0000-000011000000}"/>
    <cellStyle name="Currency_confisGOBjul2500" xfId="39" xr:uid="{00000000-0005-0000-0000-000012000000}"/>
    <cellStyle name="Currency0" xfId="40" xr:uid="{00000000-0005-0000-0000-000013000000}"/>
    <cellStyle name="Date" xfId="41" xr:uid="{00000000-0005-0000-0000-000014000000}"/>
    <cellStyle name="Euro" xfId="42" xr:uid="{00000000-0005-0000-0000-000015000000}"/>
    <cellStyle name="Fecha" xfId="43" xr:uid="{00000000-0005-0000-0000-000016000000}"/>
    <cellStyle name="Fijo" xfId="44" xr:uid="{00000000-0005-0000-0000-000017000000}"/>
    <cellStyle name="Fixed" xfId="45" xr:uid="{00000000-0005-0000-0000-000018000000}"/>
    <cellStyle name="Heading 1" xfId="46" xr:uid="{00000000-0005-0000-0000-000019000000}"/>
    <cellStyle name="Heading 2" xfId="47" xr:uid="{00000000-0005-0000-0000-00001A000000}"/>
    <cellStyle name="Heading1" xfId="48" xr:uid="{00000000-0005-0000-0000-00001B000000}"/>
    <cellStyle name="Heading2" xfId="49" xr:uid="{00000000-0005-0000-0000-00001C000000}"/>
    <cellStyle name="Hipervínculo" xfId="3" builtinId="8"/>
    <cellStyle name="Hipervínculo 2" xfId="9" xr:uid="{00000000-0005-0000-0000-00001E000000}"/>
    <cellStyle name="Hipervínculo 2 2" xfId="50" xr:uid="{00000000-0005-0000-0000-00001F000000}"/>
    <cellStyle name="Hipervínculo 3" xfId="14" xr:uid="{00000000-0005-0000-0000-000020000000}"/>
    <cellStyle name="Hipervínculo 3 2" xfId="51" xr:uid="{00000000-0005-0000-0000-000021000000}"/>
    <cellStyle name="Hipervínculo 4" xfId="21" xr:uid="{00000000-0005-0000-0000-000022000000}"/>
    <cellStyle name="Hipervínculo 4 2" xfId="52" xr:uid="{00000000-0005-0000-0000-000023000000}"/>
    <cellStyle name="Hipervínculo 5" xfId="53" xr:uid="{00000000-0005-0000-0000-000024000000}"/>
    <cellStyle name="Hyperlink" xfId="126" xr:uid="{00000000-0005-0000-0000-000025000000}"/>
    <cellStyle name="Hyperlink 2" xfId="19" xr:uid="{00000000-0005-0000-0000-000026000000}"/>
    <cellStyle name="Millares" xfId="1" builtinId="3"/>
    <cellStyle name="Millares [0]" xfId="11" builtinId="6"/>
    <cellStyle name="Millares [0] 2" xfId="54" xr:uid="{00000000-0005-0000-0000-000029000000}"/>
    <cellStyle name="Millares [0] 2 2" xfId="135" xr:uid="{00000000-0005-0000-0000-00002A000000}"/>
    <cellStyle name="Millares [0] 2 3" xfId="160" xr:uid="{00000000-0005-0000-0000-00002B000000}"/>
    <cellStyle name="Millares [0] 3" xfId="55" xr:uid="{00000000-0005-0000-0000-00002C000000}"/>
    <cellStyle name="Millares [0] 3 2" xfId="136" xr:uid="{00000000-0005-0000-0000-00002D000000}"/>
    <cellStyle name="Millares [0] 3 3" xfId="161" xr:uid="{00000000-0005-0000-0000-00002E000000}"/>
    <cellStyle name="Millares [0] 4" xfId="56" xr:uid="{00000000-0005-0000-0000-00002F000000}"/>
    <cellStyle name="Millares [0] 4 2" xfId="137" xr:uid="{00000000-0005-0000-0000-000030000000}"/>
    <cellStyle name="Millares [0] 4 3" xfId="162" xr:uid="{00000000-0005-0000-0000-000031000000}"/>
    <cellStyle name="Millares [0] 5" xfId="128" xr:uid="{00000000-0005-0000-0000-000032000000}"/>
    <cellStyle name="Millares [0] 6" xfId="155" xr:uid="{00000000-0005-0000-0000-000033000000}"/>
    <cellStyle name="Millares 10" xfId="57" xr:uid="{00000000-0005-0000-0000-000034000000}"/>
    <cellStyle name="Millares 10 2" xfId="138" xr:uid="{00000000-0005-0000-0000-000035000000}"/>
    <cellStyle name="Millares 10 3" xfId="163" xr:uid="{00000000-0005-0000-0000-000036000000}"/>
    <cellStyle name="Millares 11" xfId="58" xr:uid="{00000000-0005-0000-0000-000037000000}"/>
    <cellStyle name="Millares 11 2" xfId="139" xr:uid="{00000000-0005-0000-0000-000038000000}"/>
    <cellStyle name="Millares 11 3" xfId="164" xr:uid="{00000000-0005-0000-0000-000039000000}"/>
    <cellStyle name="Millares 12" xfId="59" xr:uid="{00000000-0005-0000-0000-00003A000000}"/>
    <cellStyle name="Millares 12 2" xfId="140" xr:uid="{00000000-0005-0000-0000-00003B000000}"/>
    <cellStyle name="Millares 12 3" xfId="165" xr:uid="{00000000-0005-0000-0000-00003C000000}"/>
    <cellStyle name="Millares 13" xfId="60" xr:uid="{00000000-0005-0000-0000-00003D000000}"/>
    <cellStyle name="Millares 13 2" xfId="141" xr:uid="{00000000-0005-0000-0000-00003E000000}"/>
    <cellStyle name="Millares 13 3" xfId="166" xr:uid="{00000000-0005-0000-0000-00003F000000}"/>
    <cellStyle name="Millares 14" xfId="127" xr:uid="{00000000-0005-0000-0000-000040000000}"/>
    <cellStyle name="Millares 15" xfId="131" xr:uid="{00000000-0005-0000-0000-000041000000}"/>
    <cellStyle name="Millares 2" xfId="6" xr:uid="{00000000-0005-0000-0000-000042000000}"/>
    <cellStyle name="Millares 2 2" xfId="23" xr:uid="{00000000-0005-0000-0000-000043000000}"/>
    <cellStyle name="Millares 2 2 2" xfId="62" xr:uid="{00000000-0005-0000-0000-000044000000}"/>
    <cellStyle name="Millares 2 2 3" xfId="27" xr:uid="{00000000-0005-0000-0000-000045000000}"/>
    <cellStyle name="Millares 2 3" xfId="61" xr:uid="{00000000-0005-0000-0000-000046000000}"/>
    <cellStyle name="Millares 3" xfId="24" xr:uid="{00000000-0005-0000-0000-000047000000}"/>
    <cellStyle name="Millares 3 2" xfId="63" xr:uid="{00000000-0005-0000-0000-000048000000}"/>
    <cellStyle name="Millares 3 2 2" xfId="142" xr:uid="{00000000-0005-0000-0000-000049000000}"/>
    <cellStyle name="Millares 3 2 3" xfId="167" xr:uid="{00000000-0005-0000-0000-00004A000000}"/>
    <cellStyle name="Millares 4" xfId="22" xr:uid="{00000000-0005-0000-0000-00004B000000}"/>
    <cellStyle name="Millares 4 2" xfId="130" xr:uid="{00000000-0005-0000-0000-00004C000000}"/>
    <cellStyle name="Millares 4 3" xfId="157" xr:uid="{00000000-0005-0000-0000-00004D000000}"/>
    <cellStyle name="Millares 5" xfId="64" xr:uid="{00000000-0005-0000-0000-00004E000000}"/>
    <cellStyle name="Millares 5 2" xfId="143" xr:uid="{00000000-0005-0000-0000-00004F000000}"/>
    <cellStyle name="Millares 5 3" xfId="168" xr:uid="{00000000-0005-0000-0000-000050000000}"/>
    <cellStyle name="Millares 6" xfId="65" xr:uid="{00000000-0005-0000-0000-000051000000}"/>
    <cellStyle name="Millares 6 2" xfId="144" xr:uid="{00000000-0005-0000-0000-000052000000}"/>
    <cellStyle name="Millares 6 3" xfId="169" xr:uid="{00000000-0005-0000-0000-000053000000}"/>
    <cellStyle name="Millares 7" xfId="66" xr:uid="{00000000-0005-0000-0000-000054000000}"/>
    <cellStyle name="Millares 7 2" xfId="145" xr:uid="{00000000-0005-0000-0000-000055000000}"/>
    <cellStyle name="Millares 7 3" xfId="170" xr:uid="{00000000-0005-0000-0000-000056000000}"/>
    <cellStyle name="Millares 8" xfId="67" xr:uid="{00000000-0005-0000-0000-000057000000}"/>
    <cellStyle name="Millares 8 2" xfId="146" xr:uid="{00000000-0005-0000-0000-000058000000}"/>
    <cellStyle name="Millares 8 3" xfId="171" xr:uid="{00000000-0005-0000-0000-000059000000}"/>
    <cellStyle name="Millares 9" xfId="68" xr:uid="{00000000-0005-0000-0000-00005A000000}"/>
    <cellStyle name="Millares 9 2" xfId="147" xr:uid="{00000000-0005-0000-0000-00005B000000}"/>
    <cellStyle name="Millares 9 3" xfId="172" xr:uid="{00000000-0005-0000-0000-00005C000000}"/>
    <cellStyle name="Moneda" xfId="25" builtinId="4"/>
    <cellStyle name="Moneda [0]" xfId="12" builtinId="7"/>
    <cellStyle name="Moneda [0] 2" xfId="69" xr:uid="{00000000-0005-0000-0000-00005F000000}"/>
    <cellStyle name="Moneda [0] 2 2" xfId="148" xr:uid="{00000000-0005-0000-0000-000060000000}"/>
    <cellStyle name="Moneda [0] 2 3" xfId="173" xr:uid="{00000000-0005-0000-0000-000061000000}"/>
    <cellStyle name="Moneda [0] 3" xfId="16" xr:uid="{00000000-0005-0000-0000-000062000000}"/>
    <cellStyle name="Moneda [0] 3 2" xfId="70" xr:uid="{00000000-0005-0000-0000-000063000000}"/>
    <cellStyle name="Moneda [0] 3 2 2" xfId="149" xr:uid="{00000000-0005-0000-0000-000064000000}"/>
    <cellStyle name="Moneda [0] 3 2 3" xfId="174" xr:uid="{00000000-0005-0000-0000-000065000000}"/>
    <cellStyle name="Moneda [0] 4" xfId="71" xr:uid="{00000000-0005-0000-0000-000066000000}"/>
    <cellStyle name="Moneda [0] 4 2" xfId="150" xr:uid="{00000000-0005-0000-0000-000067000000}"/>
    <cellStyle name="Moneda [0] 4 3" xfId="175" xr:uid="{00000000-0005-0000-0000-000068000000}"/>
    <cellStyle name="Moneda [0] 5" xfId="129" xr:uid="{00000000-0005-0000-0000-000069000000}"/>
    <cellStyle name="Moneda [0] 6" xfId="156" xr:uid="{00000000-0005-0000-0000-00006A000000}"/>
    <cellStyle name="Moneda 2" xfId="72" xr:uid="{00000000-0005-0000-0000-00006B000000}"/>
    <cellStyle name="Moneda 3" xfId="73" xr:uid="{00000000-0005-0000-0000-00006C000000}"/>
    <cellStyle name="Moneda 4" xfId="74" xr:uid="{00000000-0005-0000-0000-00006D000000}"/>
    <cellStyle name="Moneda 5" xfId="75" xr:uid="{00000000-0005-0000-0000-00006E000000}"/>
    <cellStyle name="Moneda 6" xfId="76" xr:uid="{00000000-0005-0000-0000-00006F000000}"/>
    <cellStyle name="Moneda 7" xfId="132" xr:uid="{00000000-0005-0000-0000-000070000000}"/>
    <cellStyle name="Monetario" xfId="77" xr:uid="{00000000-0005-0000-0000-000071000000}"/>
    <cellStyle name="Monetario0" xfId="78" xr:uid="{00000000-0005-0000-0000-000072000000}"/>
    <cellStyle name="Normal" xfId="0" builtinId="0"/>
    <cellStyle name="Normal 2" xfId="8" xr:uid="{00000000-0005-0000-0000-000074000000}"/>
    <cellStyle name="Normal 2 2" xfId="4" xr:uid="{00000000-0005-0000-0000-000075000000}"/>
    <cellStyle name="Normal 2 2 2" xfId="79" xr:uid="{00000000-0005-0000-0000-000076000000}"/>
    <cellStyle name="Normal 2 2 3" xfId="80" xr:uid="{00000000-0005-0000-0000-000077000000}"/>
    <cellStyle name="Normal 2 2 4" xfId="81" xr:uid="{00000000-0005-0000-0000-000078000000}"/>
    <cellStyle name="Normal 2 2 5" xfId="82" xr:uid="{00000000-0005-0000-0000-000079000000}"/>
    <cellStyle name="Normal 2 3" xfId="83" xr:uid="{00000000-0005-0000-0000-00007A000000}"/>
    <cellStyle name="Normal 2 3 2" xfId="26" xr:uid="{00000000-0005-0000-0000-00007B000000}"/>
    <cellStyle name="Normal 2 4" xfId="84" xr:uid="{00000000-0005-0000-0000-00007C000000}"/>
    <cellStyle name="Normal 3" xfId="85" xr:uid="{00000000-0005-0000-0000-00007D000000}"/>
    <cellStyle name="Normal 3 2" xfId="7" xr:uid="{00000000-0005-0000-0000-00007E000000}"/>
    <cellStyle name="Normal 3 2 2" xfId="86" xr:uid="{00000000-0005-0000-0000-00007F000000}"/>
    <cellStyle name="Normal 3 3" xfId="87" xr:uid="{00000000-0005-0000-0000-000080000000}"/>
    <cellStyle name="Normal 3 3 2" xfId="88" xr:uid="{00000000-0005-0000-0000-000081000000}"/>
    <cellStyle name="Normal 4" xfId="18" xr:uid="{00000000-0005-0000-0000-000082000000}"/>
    <cellStyle name="Normal 4 2" xfId="20" xr:uid="{00000000-0005-0000-0000-000083000000}"/>
    <cellStyle name="Normal 4 2 2" xfId="89" xr:uid="{00000000-0005-0000-0000-000084000000}"/>
    <cellStyle name="Normal 5" xfId="10" xr:uid="{00000000-0005-0000-0000-000085000000}"/>
    <cellStyle name="Normal 5 2" xfId="90" xr:uid="{00000000-0005-0000-0000-000086000000}"/>
    <cellStyle name="Normal 6" xfId="91" xr:uid="{00000000-0005-0000-0000-000087000000}"/>
    <cellStyle name="Normal 7" xfId="5" xr:uid="{00000000-0005-0000-0000-000088000000}"/>
    <cellStyle name="Normal 7 2" xfId="92" xr:uid="{00000000-0005-0000-0000-000089000000}"/>
    <cellStyle name="Normal 8" xfId="93" xr:uid="{00000000-0005-0000-0000-00008A000000}"/>
    <cellStyle name="Normal 8 2" xfId="94" xr:uid="{00000000-0005-0000-0000-00008B000000}"/>
    <cellStyle name="Normal 9" xfId="95" xr:uid="{00000000-0005-0000-0000-00008C000000}"/>
    <cellStyle name="Percent" xfId="15" xr:uid="{00000000-0005-0000-0000-00008D000000}"/>
    <cellStyle name="Percent 2" xfId="17" xr:uid="{00000000-0005-0000-0000-00008E000000}"/>
    <cellStyle name="Percent 3" xfId="96" xr:uid="{00000000-0005-0000-0000-00008F000000}"/>
    <cellStyle name="Porcentaje" xfId="2" builtinId="5"/>
    <cellStyle name="Porcentaje 2" xfId="97" xr:uid="{00000000-0005-0000-0000-000091000000}"/>
    <cellStyle name="Porcentaje 3" xfId="98" xr:uid="{00000000-0005-0000-0000-000092000000}"/>
    <cellStyle name="Punto" xfId="99" xr:uid="{00000000-0005-0000-0000-000093000000}"/>
    <cellStyle name="Punto0" xfId="100" xr:uid="{00000000-0005-0000-0000-000094000000}"/>
    <cellStyle name="Punto0 2" xfId="101" xr:uid="{00000000-0005-0000-0000-000095000000}"/>
    <cellStyle name="Punto0 2 2" xfId="152" xr:uid="{00000000-0005-0000-0000-000096000000}"/>
    <cellStyle name="Punto0 2 3" xfId="178" xr:uid="{00000000-0005-0000-0000-000097000000}"/>
    <cellStyle name="Punto0 3" xfId="102" xr:uid="{00000000-0005-0000-0000-000098000000}"/>
    <cellStyle name="Punto0 3 2" xfId="153" xr:uid="{00000000-0005-0000-0000-000099000000}"/>
    <cellStyle name="Punto0 3 3" xfId="179" xr:uid="{00000000-0005-0000-0000-00009A000000}"/>
    <cellStyle name="Punto0 4" xfId="151" xr:uid="{00000000-0005-0000-0000-00009B000000}"/>
    <cellStyle name="Punto0 5" xfId="177" xr:uid="{00000000-0005-0000-0000-00009C000000}"/>
    <cellStyle name="Resumen" xfId="103" xr:uid="{00000000-0005-0000-0000-00009D000000}"/>
    <cellStyle name="Resumen 2" xfId="104" xr:uid="{00000000-0005-0000-0000-00009E000000}"/>
    <cellStyle name="Resumen 2 2" xfId="105" xr:uid="{00000000-0005-0000-0000-00009F000000}"/>
    <cellStyle name="Resumen 3" xfId="106" xr:uid="{00000000-0005-0000-0000-0000A0000000}"/>
    <cellStyle name="Resumen 3 2" xfId="107" xr:uid="{00000000-0005-0000-0000-0000A1000000}"/>
    <cellStyle name="Resumen 4" xfId="108" xr:uid="{00000000-0005-0000-0000-0000A2000000}"/>
    <cellStyle name="Resumen 5" xfId="109" xr:uid="{00000000-0005-0000-0000-0000A3000000}"/>
    <cellStyle name="Text" xfId="110" xr:uid="{00000000-0005-0000-0000-0000A4000000}"/>
    <cellStyle name="Texto explicativo" xfId="13" builtinId="53"/>
    <cellStyle name="Total 2" xfId="111" xr:uid="{00000000-0005-0000-0000-0000A6000000}"/>
    <cellStyle name="ДАТА" xfId="112" xr:uid="{00000000-0005-0000-0000-0000A7000000}"/>
    <cellStyle name="ДЕНЕЖНЫЙ_BOPENGC" xfId="113" xr:uid="{00000000-0005-0000-0000-0000A8000000}"/>
    <cellStyle name="ЗАГОЛОВОК1" xfId="114" xr:uid="{00000000-0005-0000-0000-0000A9000000}"/>
    <cellStyle name="ЗАГОЛОВОК2" xfId="115" xr:uid="{00000000-0005-0000-0000-0000AA000000}"/>
    <cellStyle name="ИТОГОВЫЙ" xfId="116" xr:uid="{00000000-0005-0000-0000-0000AB000000}"/>
    <cellStyle name="ИТОГОВЫЙ 2" xfId="117" xr:uid="{00000000-0005-0000-0000-0000AC000000}"/>
    <cellStyle name="ИТОГОВЫЙ 3" xfId="118" xr:uid="{00000000-0005-0000-0000-0000AD000000}"/>
    <cellStyle name="ИТОГОВЫЙ 4" xfId="119" xr:uid="{00000000-0005-0000-0000-0000AE000000}"/>
    <cellStyle name="ИТОГОВЫЙ 5" xfId="120" xr:uid="{00000000-0005-0000-0000-0000AF000000}"/>
    <cellStyle name="Обычный_BOPENGC" xfId="121" xr:uid="{00000000-0005-0000-0000-0000B0000000}"/>
    <cellStyle name="ПРОЦЕНТНЫЙ_BOPENGC" xfId="122" xr:uid="{00000000-0005-0000-0000-0000B1000000}"/>
    <cellStyle name="ТЕКСТ" xfId="123" xr:uid="{00000000-0005-0000-0000-0000B2000000}"/>
    <cellStyle name="ФИКСИРОВАННЫЙ" xfId="124" xr:uid="{00000000-0005-0000-0000-0000B3000000}"/>
    <cellStyle name="ФИНАНСОВЫЙ_BOPENGC" xfId="125" xr:uid="{00000000-0005-0000-0000-0000B4000000}"/>
  </cellStyles>
  <dxfs count="0"/>
  <tableStyles count="0" defaultTableStyle="TableStyleMedium2" defaultPivotStyle="PivotStyleLight16"/>
  <colors>
    <mruColors>
      <color rgb="FFFF7171"/>
      <color rgb="FF00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mbarrios@sdmujer.gov.co" TargetMode="External"/><Relationship Id="rId21" Type="http://schemas.openxmlformats.org/officeDocument/2006/relationships/hyperlink" Target="mailto:atrujillod@educacionbogota.gov.co" TargetMode="External"/><Relationship Id="rId42" Type="http://schemas.openxmlformats.org/officeDocument/2006/relationships/hyperlink" Target="mailto:osanchez@sde.gov.co" TargetMode="External"/><Relationship Id="rId47" Type="http://schemas.openxmlformats.org/officeDocument/2006/relationships/hyperlink" Target="mailto:camila.uribe@scj.gov.co" TargetMode="External"/><Relationship Id="rId63" Type="http://schemas.openxmlformats.org/officeDocument/2006/relationships/hyperlink" Target="mailto:jeperez@saludcapital.gov.co" TargetMode="External"/><Relationship Id="rId68" Type="http://schemas.openxmlformats.org/officeDocument/2006/relationships/hyperlink" Target="mailto:osanchez@sde.gov.co" TargetMode="External"/><Relationship Id="rId84" Type="http://schemas.openxmlformats.org/officeDocument/2006/relationships/hyperlink" Target="mailto:gaquinteroa@alcaldiabogota.gov.co" TargetMode="External"/><Relationship Id="rId16" Type="http://schemas.openxmlformats.org/officeDocument/2006/relationships/hyperlink" Target="mailto:ana.borrero@gobiernobogota.gov.co" TargetMode="External"/><Relationship Id="rId11" Type="http://schemas.openxmlformats.org/officeDocument/2006/relationships/hyperlink" Target="mailto:Jeisson.lucumi@transmilenio.gov.co" TargetMode="External"/><Relationship Id="rId32" Type="http://schemas.openxmlformats.org/officeDocument/2006/relationships/hyperlink" Target="mailto:victor.rodriguez@scrd.gov.co" TargetMode="External"/><Relationship Id="rId37" Type="http://schemas.openxmlformats.org/officeDocument/2006/relationships/hyperlink" Target="mailto:ana.borrero@gobiernobogota.gov.co" TargetMode="External"/><Relationship Id="rId53" Type="http://schemas.openxmlformats.org/officeDocument/2006/relationships/hyperlink" Target="mailto:mebog.derho@policia.gov.co" TargetMode="External"/><Relationship Id="rId58" Type="http://schemas.openxmlformats.org/officeDocument/2006/relationships/hyperlink" Target="mailto:ubayona@sdde.gov.co" TargetMode="External"/><Relationship Id="rId74" Type="http://schemas.openxmlformats.org/officeDocument/2006/relationships/hyperlink" Target="mailto:nestor.caicedo@gobiernobogota.gov.co" TargetMode="External"/><Relationship Id="rId79" Type="http://schemas.openxmlformats.org/officeDocument/2006/relationships/hyperlink" Target="mailto:gaquinteroa@alcaldiabogota.gov.co" TargetMode="External"/><Relationship Id="rId5" Type="http://schemas.openxmlformats.org/officeDocument/2006/relationships/hyperlink" Target="mailto:olopez@sdp.gov.co" TargetMode="External"/><Relationship Id="rId19" Type="http://schemas.openxmlformats.org/officeDocument/2006/relationships/hyperlink" Target="mailto:alix.montes@ambientebogota.gov.co" TargetMode="External"/><Relationship Id="rId14" Type="http://schemas.openxmlformats.org/officeDocument/2006/relationships/hyperlink" Target="mailto:atrujillod@educacionbogota.gov.co" TargetMode="External"/><Relationship Id="rId22" Type="http://schemas.openxmlformats.org/officeDocument/2006/relationships/hyperlink" Target="mailto:restradab@unal.edu.co" TargetMode="External"/><Relationship Id="rId27" Type="http://schemas.openxmlformats.org/officeDocument/2006/relationships/hyperlink" Target="mailto:alvaro.vargas@gobiernobogota.gov.co" TargetMode="External"/><Relationship Id="rId30" Type="http://schemas.openxmlformats.org/officeDocument/2006/relationships/hyperlink" Target="mailto:ana.borrero@gobiernobogota.gov.co" TargetMode="External"/><Relationship Id="rId35" Type="http://schemas.openxmlformats.org/officeDocument/2006/relationships/hyperlink" Target="mailto:nathalie.pabon@scj.gov.co" TargetMode="External"/><Relationship Id="rId43" Type="http://schemas.openxmlformats.org/officeDocument/2006/relationships/hyperlink" Target="mailto:ubayona@sdde.gov.co" TargetMode="External"/><Relationship Id="rId48" Type="http://schemas.openxmlformats.org/officeDocument/2006/relationships/hyperlink" Target="mailto:camila.uribe@scj.gov.co" TargetMode="External"/><Relationship Id="rId56" Type="http://schemas.openxmlformats.org/officeDocument/2006/relationships/hyperlink" Target="mailto:cigarcias@educacionbogota.gov.co" TargetMode="External"/><Relationship Id="rId64" Type="http://schemas.openxmlformats.org/officeDocument/2006/relationships/hyperlink" Target="mailto:ana.borrero@gobiernobogota.gov.co" TargetMode="External"/><Relationship Id="rId69" Type="http://schemas.openxmlformats.org/officeDocument/2006/relationships/hyperlink" Target="mailto:ubayona@sdde.gov.co" TargetMode="External"/><Relationship Id="rId77" Type="http://schemas.openxmlformats.org/officeDocument/2006/relationships/hyperlink" Target="mailto:gaquinteroa@alcaldiabogota.gov.co" TargetMode="External"/><Relationship Id="rId8" Type="http://schemas.openxmlformats.org/officeDocument/2006/relationships/hyperlink" Target="mailto:arobayo@secretariajuridica.gov.co" TargetMode="External"/><Relationship Id="rId51" Type="http://schemas.openxmlformats.org/officeDocument/2006/relationships/hyperlink" Target="mailto:ilvia.cardenas@scj.gov.co" TargetMode="External"/><Relationship Id="rId72" Type="http://schemas.openxmlformats.org/officeDocument/2006/relationships/hyperlink" Target="mailto:nestor.caicedo@gobiernobogota.gov.co" TargetMode="External"/><Relationship Id="rId80" Type="http://schemas.openxmlformats.org/officeDocument/2006/relationships/hyperlink" Target="mailto:gaquinteroa@alcaldiabogota.gov.co" TargetMode="External"/><Relationship Id="rId85" Type="http://schemas.openxmlformats.org/officeDocument/2006/relationships/hyperlink" Target="mailto:gaquinteroa@alcaldiabogota.gov.co" TargetMode="External"/><Relationship Id="rId3" Type="http://schemas.openxmlformats.org/officeDocument/2006/relationships/hyperlink" Target="mailto:luisa.mejia@habitatbogota.gov.co" TargetMode="External"/><Relationship Id="rId12" Type="http://schemas.openxmlformats.org/officeDocument/2006/relationships/hyperlink" Target="mailto:mariza@sdmujer.gov.co" TargetMode="External"/><Relationship Id="rId17" Type="http://schemas.openxmlformats.org/officeDocument/2006/relationships/hyperlink" Target="mailto:andres.arbelaez@gobiernobogota.gov.co" TargetMode="External"/><Relationship Id="rId25" Type="http://schemas.openxmlformats.org/officeDocument/2006/relationships/hyperlink" Target="mailto:ivan.casas@gobiernobogota.gov.co" TargetMode="External"/><Relationship Id="rId33" Type="http://schemas.openxmlformats.org/officeDocument/2006/relationships/hyperlink" Target="mailto:victor.rodriguez@scrd.gov.co" TargetMode="External"/><Relationship Id="rId38" Type="http://schemas.openxmlformats.org/officeDocument/2006/relationships/hyperlink" Target="mailto:ana.borrero@gobiernobogota.gov.co" TargetMode="External"/><Relationship Id="rId46" Type="http://schemas.openxmlformats.org/officeDocument/2006/relationships/hyperlink" Target="mailto:jalvarados@saludcapital.gov.co" TargetMode="External"/><Relationship Id="rId59" Type="http://schemas.openxmlformats.org/officeDocument/2006/relationships/hyperlink" Target="mailto:ubayona@sdde.gov.co" TargetMode="External"/><Relationship Id="rId67" Type="http://schemas.openxmlformats.org/officeDocument/2006/relationships/hyperlink" Target="mailto:ubayona@sdde.gov.co" TargetMode="External"/><Relationship Id="rId20" Type="http://schemas.openxmlformats.org/officeDocument/2006/relationships/hyperlink" Target="mailto:Ana.Borrero@gobiernobogota.gov.co" TargetMode="External"/><Relationship Id="rId41" Type="http://schemas.openxmlformats.org/officeDocument/2006/relationships/hyperlink" Target="mailto:mebog.derho@policia.gov.co" TargetMode="External"/><Relationship Id="rId54" Type="http://schemas.openxmlformats.org/officeDocument/2006/relationships/hyperlink" Target="mailto:cristian.pulido@gobiernobogota.gov.co" TargetMode="External"/><Relationship Id="rId62" Type="http://schemas.openxmlformats.org/officeDocument/2006/relationships/hyperlink" Target="mailto:ana.borrero@gobiernobogota.gov.co" TargetMode="External"/><Relationship Id="rId70" Type="http://schemas.openxmlformats.org/officeDocument/2006/relationships/hyperlink" Target="mailto:nestor.caicedo@gobiernobogota.gov.co" TargetMode="External"/><Relationship Id="rId75" Type="http://schemas.openxmlformats.org/officeDocument/2006/relationships/hyperlink" Target="mailto:nestor.caicedo@gobiernobogota.gov.co" TargetMode="External"/><Relationship Id="rId83" Type="http://schemas.openxmlformats.org/officeDocument/2006/relationships/hyperlink" Target="mailto:gaquinteroa@alcaldiabogota.gov.co" TargetMode="External"/><Relationship Id="rId1" Type="http://schemas.openxmlformats.org/officeDocument/2006/relationships/hyperlink" Target="mailto:jeperez@saludcapital.gov.co" TargetMode="External"/><Relationship Id="rId6" Type="http://schemas.openxmlformats.org/officeDocument/2006/relationships/hyperlink" Target="mailto:rgonzalez@participacionbogota.gov.co" TargetMode="External"/><Relationship Id="rId15" Type="http://schemas.openxmlformats.org/officeDocument/2006/relationships/hyperlink" Target="mailto:gurregos@educacionbogota.gov.c%3E" TargetMode="External"/><Relationship Id="rId23" Type="http://schemas.openxmlformats.org/officeDocument/2006/relationships/hyperlink" Target="mailto:ana.borrero@gobiernobogota.gov.co" TargetMode="External"/><Relationship Id="rId28" Type="http://schemas.openxmlformats.org/officeDocument/2006/relationships/hyperlink" Target="mailto:mebog.derho@policia.gov.co" TargetMode="External"/><Relationship Id="rId36" Type="http://schemas.openxmlformats.org/officeDocument/2006/relationships/hyperlink" Target="mailto:nathalie.pabon@scj.gov.co" TargetMode="External"/><Relationship Id="rId49" Type="http://schemas.openxmlformats.org/officeDocument/2006/relationships/hyperlink" Target="mailto:camila.uribe@scj.gov.co" TargetMode="External"/><Relationship Id="rId57" Type="http://schemas.openxmlformats.org/officeDocument/2006/relationships/hyperlink" Target="mailto:ncviloria@educacionbogota.gov.co" TargetMode="External"/><Relationship Id="rId10" Type="http://schemas.openxmlformats.org/officeDocument/2006/relationships/hyperlink" Target="mailto:rarojas@alcaldiabogota.gov.co" TargetMode="External"/><Relationship Id="rId31" Type="http://schemas.openxmlformats.org/officeDocument/2006/relationships/hyperlink" Target="mailto:victor.rodriguez@scrd.gov.co" TargetMode="External"/><Relationship Id="rId44" Type="http://schemas.openxmlformats.org/officeDocument/2006/relationships/hyperlink" Target="mailto:ana.borrero@gobiernobogota.gov.co" TargetMode="External"/><Relationship Id="rId52" Type="http://schemas.openxmlformats.org/officeDocument/2006/relationships/hyperlink" Target="mailto:ana.borrero@gobiernobogota.gov.co" TargetMode="External"/><Relationship Id="rId60" Type="http://schemas.openxmlformats.org/officeDocument/2006/relationships/hyperlink" Target="mailto:ubayona@sdde.gov.co" TargetMode="External"/><Relationship Id="rId65" Type="http://schemas.openxmlformats.org/officeDocument/2006/relationships/hyperlink" Target="mailto:jalvarados@saludcapital.gov.co" TargetMode="External"/><Relationship Id="rId73" Type="http://schemas.openxmlformats.org/officeDocument/2006/relationships/hyperlink" Target="mailto:nestor.caicedo@gobiernobogota.gov.co" TargetMode="External"/><Relationship Id="rId78" Type="http://schemas.openxmlformats.org/officeDocument/2006/relationships/hyperlink" Target="mailto:gaquinteroa@alcaldiabogota.gov.co" TargetMode="External"/><Relationship Id="rId81" Type="http://schemas.openxmlformats.org/officeDocument/2006/relationships/hyperlink" Target="mailto:gaquinteroa@alcaldiabogota.gov.co" TargetMode="External"/><Relationship Id="rId86" Type="http://schemas.openxmlformats.org/officeDocument/2006/relationships/hyperlink" Target="mailto:jhortua@serviciocivil.gov.co" TargetMode="External"/><Relationship Id="rId4" Type="http://schemas.openxmlformats.org/officeDocument/2006/relationships/hyperlink" Target="mailto:martha.aguilar@umv.gov.co" TargetMode="External"/><Relationship Id="rId9" Type="http://schemas.openxmlformats.org/officeDocument/2006/relationships/hyperlink" Target="mailto:manavarro@secretariajuridica.gov.co" TargetMode="External"/><Relationship Id="rId13" Type="http://schemas.openxmlformats.org/officeDocument/2006/relationships/hyperlink" Target="mailto:rhernandez@sdmujr.gov.co" TargetMode="External"/><Relationship Id="rId18" Type="http://schemas.openxmlformats.org/officeDocument/2006/relationships/hyperlink" Target="mailto:alix.montes@ambientebogota.gov.co" TargetMode="External"/><Relationship Id="rId39" Type="http://schemas.openxmlformats.org/officeDocument/2006/relationships/hyperlink" Target="mailto:ana.borrero@gobiernobogota.gov.co" TargetMode="External"/><Relationship Id="rId34" Type="http://schemas.openxmlformats.org/officeDocument/2006/relationships/hyperlink" Target="mailto:alejandra.tarazona@scj.gov.co" TargetMode="External"/><Relationship Id="rId50" Type="http://schemas.openxmlformats.org/officeDocument/2006/relationships/hyperlink" Target="mailto:ilvia.cardenas@scj.gov.co" TargetMode="External"/><Relationship Id="rId55" Type="http://schemas.openxmlformats.org/officeDocument/2006/relationships/hyperlink" Target="mailto:mebog.derho@policia.gov.co" TargetMode="External"/><Relationship Id="rId76" Type="http://schemas.openxmlformats.org/officeDocument/2006/relationships/hyperlink" Target="mailto:ana.borrero@gobiernobogota.gov.co" TargetMode="External"/><Relationship Id="rId7" Type="http://schemas.openxmlformats.org/officeDocument/2006/relationships/hyperlink" Target="mailto:cfonseca@participacionbogota.gov.co" TargetMode="External"/><Relationship Id="rId71" Type="http://schemas.openxmlformats.org/officeDocument/2006/relationships/hyperlink" Target="mailto:nestor.caicedo@gobiernobogota.gov.co" TargetMode="External"/><Relationship Id="rId2" Type="http://schemas.openxmlformats.org/officeDocument/2006/relationships/hyperlink" Target="mailto:luisa.mejia@habitatbogota.gov.co" TargetMode="External"/><Relationship Id="rId29" Type="http://schemas.openxmlformats.org/officeDocument/2006/relationships/hyperlink" Target="mailto:ana.borrero@gobiernobogota.gov.co" TargetMode="External"/><Relationship Id="rId24" Type="http://schemas.openxmlformats.org/officeDocument/2006/relationships/hyperlink" Target="mailto:ana.borrero@gobiernobogota.gov.co" TargetMode="External"/><Relationship Id="rId40" Type="http://schemas.openxmlformats.org/officeDocument/2006/relationships/hyperlink" Target="mailto:mbarrios@sdmujer.gov.co" TargetMode="External"/><Relationship Id="rId45" Type="http://schemas.openxmlformats.org/officeDocument/2006/relationships/hyperlink" Target="mailto:isauro.cabrera@idu.gov.co" TargetMode="External"/><Relationship Id="rId66" Type="http://schemas.openxmlformats.org/officeDocument/2006/relationships/hyperlink" Target="mailto:osanchez@sde.gov.co" TargetMode="External"/><Relationship Id="rId61" Type="http://schemas.openxmlformats.org/officeDocument/2006/relationships/hyperlink" Target="mailto:manaranjo@educacionbogota.gov.co" TargetMode="External"/><Relationship Id="rId82" Type="http://schemas.openxmlformats.org/officeDocument/2006/relationships/hyperlink" Target="mailto:gaquinteroa@alcaldiabogota.gov.co"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alejandro.londo&#241;o@scj.gov.co"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mailto:andres.idarraga@gobiernobogota.gov.co"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mailto:ivonne.gonzalez@gobiernobogota.gov.co"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mailto:andres.idarraga@gobiernobogota.gov.co"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mailto:jose.riveros@gobiernobogota.gov.co"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mailto:andres.idarraga@gobiernobogota.gov.co"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camilo.acero@gobiernobogota.gov.co"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mailto:mftorres@saludcapital.gov.co"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mailto:ivonne.gonzalez@gobiernobogota.gov.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CVRODRIGUEZ@ALCALDIABOGOTA.GOV.CO"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andres.idarraga@gobiernobogota.gov.co" TargetMode="External"/></Relationships>
</file>

<file path=xl/worksheets/_rels/sheet111.xml.rels><?xml version="1.0" encoding="UTF-8" standalone="yes"?>
<Relationships xmlns="http://schemas.openxmlformats.org/package/2006/relationships"><Relationship Id="rId2" Type="http://schemas.openxmlformats.org/officeDocument/2006/relationships/hyperlink" Target="mailto:andres.idarraga@gobiernobogota.gov.co" TargetMode="External"/><Relationship Id="rId1" Type="http://schemas.openxmlformats.org/officeDocument/2006/relationships/hyperlink" Target="mailto:andres.idarraga@gobiernobogota.gov.co" TargetMode="External"/></Relationships>
</file>

<file path=xl/worksheets/_rels/sheet112.xml.rels><?xml version="1.0" encoding="UTF-8" standalone="yes"?>
<Relationships xmlns="http://schemas.openxmlformats.org/package/2006/relationships"><Relationship Id="rId1" Type="http://schemas.openxmlformats.org/officeDocument/2006/relationships/hyperlink" Target="mailto:camilo.acero@gobiernobogota.gov.co"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yguzman@sdmujer.gov.co"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mailto:aestupinan@sdmujer.gov.co"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mailto:andres.idarraga@gobiernobogota.gov.co" TargetMode="External"/></Relationships>
</file>

<file path=xl/worksheets/_rels/sheet116.xml.rels><?xml version="1.0" encoding="UTF-8" standalone="yes"?>
<Relationships xmlns="http://schemas.openxmlformats.org/package/2006/relationships"><Relationship Id="rId1" Type="http://schemas.openxmlformats.org/officeDocument/2006/relationships/hyperlink" Target="mailto:spinillosc@secretariajuridica.gov.co" TargetMode="External"/></Relationships>
</file>

<file path=xl/worksheets/_rels/sheet1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mailto:ivonne.gonzalez@gobiernobogota.gov.co"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mailto:vtorres@educacionbogota.gov.co" TargetMode="External"/><Relationship Id="rId21" Type="http://schemas.openxmlformats.org/officeDocument/2006/relationships/hyperlink" Target="mailto:lucy.molano@idu.gov.co" TargetMode="External"/><Relationship Id="rId42" Type="http://schemas.openxmlformats.org/officeDocument/2006/relationships/hyperlink" Target="mailto:andres.idarraga@gobiernobogota.gov.co" TargetMode="External"/><Relationship Id="rId47" Type="http://schemas.openxmlformats.org/officeDocument/2006/relationships/hyperlink" Target="mailto:rgonzalez@participacionbogota.gov.co" TargetMode="External"/><Relationship Id="rId63" Type="http://schemas.openxmlformats.org/officeDocument/2006/relationships/hyperlink" Target="mailto:andres.idarraga@gobiernobogota.gov.co" TargetMode="External"/><Relationship Id="rId68" Type="http://schemas.openxmlformats.org/officeDocument/2006/relationships/hyperlink" Target="mailto:xrodriguez@desarrolloeconomico.gov.co" TargetMode="External"/><Relationship Id="rId16" Type="http://schemas.openxmlformats.org/officeDocument/2006/relationships/hyperlink" Target="mailto:xrodriguez@desarrolloeconomico.gov.co" TargetMode="External"/><Relationship Id="rId11" Type="http://schemas.openxmlformats.org/officeDocument/2006/relationships/hyperlink" Target="mailto:cvrodriguezv@alcaldiabogota.gov.co" TargetMode="External"/><Relationship Id="rId32" Type="http://schemas.openxmlformats.org/officeDocument/2006/relationships/hyperlink" Target="mailto:xrodriguez@desarrolloeconomico.gov.co" TargetMode="External"/><Relationship Id="rId37" Type="http://schemas.openxmlformats.org/officeDocument/2006/relationships/hyperlink" Target="mailto:mebog.derho@policia.gov.co" TargetMode="External"/><Relationship Id="rId53" Type="http://schemas.openxmlformats.org/officeDocument/2006/relationships/hyperlink" Target="mailto:aquintero@sdmujer.gov.co" TargetMode="External"/><Relationship Id="rId58" Type="http://schemas.openxmlformats.org/officeDocument/2006/relationships/hyperlink" Target="mailto:JAOrjuela@saludcapital.gov.co" TargetMode="External"/><Relationship Id="rId74" Type="http://schemas.openxmlformats.org/officeDocument/2006/relationships/hyperlink" Target="mailto:henry.murrain@scrd.gov.co" TargetMode="External"/><Relationship Id="rId79" Type="http://schemas.openxmlformats.org/officeDocument/2006/relationships/hyperlink" Target="mailto:JAOrjuela@saludcapital.gov.co" TargetMode="External"/><Relationship Id="rId5" Type="http://schemas.openxmlformats.org/officeDocument/2006/relationships/hyperlink" Target="mailto:cvrodriguezv@alcaldiabogota.gov.co" TargetMode="External"/><Relationship Id="rId61" Type="http://schemas.openxmlformats.org/officeDocument/2006/relationships/hyperlink" Target="mailto:clopez@sdmujer.gov.co;carolina.sanchez@scj.gov.co;mebog.derho@policia.gov.co;diana.sancheze@idt.gov.co" TargetMode="External"/><Relationship Id="rId82" Type="http://schemas.openxmlformats.org/officeDocument/2006/relationships/hyperlink" Target="mailto:yguzman@sdmujer.gov.co" TargetMode="External"/><Relationship Id="rId19" Type="http://schemas.openxmlformats.org/officeDocument/2006/relationships/hyperlink" Target="mailto:jhortua@serviciocivil.gov.co" TargetMode="External"/><Relationship Id="rId14" Type="http://schemas.openxmlformats.org/officeDocument/2006/relationships/hyperlink" Target="mailto:xrodriguez@desarrolloeconomico.gov.co" TargetMode="External"/><Relationship Id="rId22" Type="http://schemas.openxmlformats.org/officeDocument/2006/relationships/hyperlink" Target="mailto:lucy.molano@idu.gov.co" TargetMode="External"/><Relationship Id="rId27" Type="http://schemas.openxmlformats.org/officeDocument/2006/relationships/hyperlink" Target="mailto:alix.montes@ambientebogota.gov.co" TargetMode="External"/><Relationship Id="rId30" Type="http://schemas.openxmlformats.org/officeDocument/2006/relationships/hyperlink" Target="mailto:orodriguezl@educacionbogota.gov.co" TargetMode="External"/><Relationship Id="rId35" Type="http://schemas.openxmlformats.org/officeDocument/2006/relationships/hyperlink" Target="mailto:andres.idarraga@gobiernobogota.gov.co" TargetMode="External"/><Relationship Id="rId43" Type="http://schemas.openxmlformats.org/officeDocument/2006/relationships/hyperlink" Target="mailto:andres.idarraga@gobiernobogota.gov.co" TargetMode="External"/><Relationship Id="rId48" Type="http://schemas.openxmlformats.org/officeDocument/2006/relationships/hyperlink" Target="mailto:aalmario@participacionbogota.gov.co" TargetMode="External"/><Relationship Id="rId56" Type="http://schemas.openxmlformats.org/officeDocument/2006/relationships/hyperlink" Target="mailto:rgonzalez@participacionbogota.gov.co" TargetMode="External"/><Relationship Id="rId64" Type="http://schemas.openxmlformats.org/officeDocument/2006/relationships/hyperlink" Target="mailto:andres.idarraga@gobiernobogota.gov.co" TargetMode="External"/><Relationship Id="rId69" Type="http://schemas.openxmlformats.org/officeDocument/2006/relationships/hyperlink" Target="mailto:henry.murrain@scrd.gov.co" TargetMode="External"/><Relationship Id="rId77" Type="http://schemas.openxmlformats.org/officeDocument/2006/relationships/hyperlink" Target="mailto:henry.murrain@scrd.gov.co" TargetMode="External"/><Relationship Id="rId8" Type="http://schemas.openxmlformats.org/officeDocument/2006/relationships/hyperlink" Target="mailto:cvrodriguezv@alcaldiabogota.gov.co" TargetMode="External"/><Relationship Id="rId51" Type="http://schemas.openxmlformats.org/officeDocument/2006/relationships/hyperlink" Target="mailto:monica.pineros@habitatbogota.gov.co" TargetMode="External"/><Relationship Id="rId72" Type="http://schemas.openxmlformats.org/officeDocument/2006/relationships/hyperlink" Target="mailto:eussa@educacionbogota.gov.co" TargetMode="External"/><Relationship Id="rId80" Type="http://schemas.openxmlformats.org/officeDocument/2006/relationships/hyperlink" Target="mailto:JAOrjuela@saludcapital.gov.co" TargetMode="External"/><Relationship Id="rId3" Type="http://schemas.openxmlformats.org/officeDocument/2006/relationships/hyperlink" Target="mailto:ivan.torres@scj.gov.co" TargetMode="External"/><Relationship Id="rId12" Type="http://schemas.openxmlformats.org/officeDocument/2006/relationships/hyperlink" Target="http://www.desarrolloeconomico.gov.co/content/ximena-rodriguez-benavides" TargetMode="External"/><Relationship Id="rId17" Type="http://schemas.openxmlformats.org/officeDocument/2006/relationships/hyperlink" Target="mailto:xrodriguez@desarrolloeconomico.gov.co" TargetMode="External"/><Relationship Id="rId25" Type="http://schemas.openxmlformats.org/officeDocument/2006/relationships/hyperlink" Target="mailto:rmoreno@educacionbogota.gov.co" TargetMode="External"/><Relationship Id="rId33" Type="http://schemas.openxmlformats.org/officeDocument/2006/relationships/hyperlink" Target="mailto:olopez@sdp.gov.co" TargetMode="External"/><Relationship Id="rId38" Type="http://schemas.openxmlformats.org/officeDocument/2006/relationships/hyperlink" Target="mailto:andres.idarraga@gobiernobogota.gov.co;nacevedo@sdmujer.gov.co" TargetMode="External"/><Relationship Id="rId46" Type="http://schemas.openxmlformats.org/officeDocument/2006/relationships/hyperlink" Target="mailto:cvrodriguezv@alcaldiabogota.gov.co" TargetMode="External"/><Relationship Id="rId59" Type="http://schemas.openxmlformats.org/officeDocument/2006/relationships/hyperlink" Target="mailto:JAOrjuela@saludcapital.gov.co" TargetMode="External"/><Relationship Id="rId67" Type="http://schemas.openxmlformats.org/officeDocument/2006/relationships/hyperlink" Target="http://www.desarrolloeconomico.gov.co/content/ximena-rodriguez-benavides" TargetMode="External"/><Relationship Id="rId20" Type="http://schemas.openxmlformats.org/officeDocument/2006/relationships/hyperlink" Target="mailto:lucy.molano@idu.gov.co" TargetMode="External"/><Relationship Id="rId41" Type="http://schemas.openxmlformats.org/officeDocument/2006/relationships/hyperlink" Target="mailto:mebog.derho@policia.gov.co" TargetMode="External"/><Relationship Id="rId54" Type="http://schemas.openxmlformats.org/officeDocument/2006/relationships/hyperlink" Target="mailto:aquintero@sdmujer.gov.co" TargetMode="External"/><Relationship Id="rId62" Type="http://schemas.openxmlformats.org/officeDocument/2006/relationships/hyperlink" Target="mailto:rolarte@educacionbogota.gov.co;JAOrjuela@saludcapital.gov.co;xrodriguez@desarrolloeconomico.gov.co;clopez@sdmujer.gov.co;carolina.sanchez@scj.gov.co;henry.murrain@scrd.gov.co" TargetMode="External"/><Relationship Id="rId70" Type="http://schemas.openxmlformats.org/officeDocument/2006/relationships/hyperlink" Target="mailto:jose.franco@umv.gov.co" TargetMode="External"/><Relationship Id="rId75" Type="http://schemas.openxmlformats.org/officeDocument/2006/relationships/hyperlink" Target="mailto:henry.murrain@scrd.gov.co" TargetMode="External"/><Relationship Id="rId83" Type="http://schemas.openxmlformats.org/officeDocument/2006/relationships/printerSettings" Target="../printerSettings/printerSettings29.bin"/><Relationship Id="rId1" Type="http://schemas.openxmlformats.org/officeDocument/2006/relationships/hyperlink" Target="mailto:carolina.sanchez@scj.gov.co" TargetMode="External"/><Relationship Id="rId6" Type="http://schemas.openxmlformats.org/officeDocument/2006/relationships/hyperlink" Target="mailto:cvrodriguezv@alcaldiabogota.gov.co" TargetMode="External"/><Relationship Id="rId15" Type="http://schemas.openxmlformats.org/officeDocument/2006/relationships/hyperlink" Target="mailto:xrodriguez@desarrolloeconomico.gov.co" TargetMode="External"/><Relationship Id="rId23" Type="http://schemas.openxmlformats.org/officeDocument/2006/relationships/hyperlink" Target="mailto:rolarte@educacionbogota.gov.co" TargetMode="External"/><Relationship Id="rId28" Type="http://schemas.openxmlformats.org/officeDocument/2006/relationships/hyperlink" Target="mailto:lcgomez@sdmujer.gov.co" TargetMode="External"/><Relationship Id="rId36" Type="http://schemas.openxmlformats.org/officeDocument/2006/relationships/hyperlink" Target="mailto:andres.idarraga@gobiernobogota.gov.co" TargetMode="External"/><Relationship Id="rId49" Type="http://schemas.openxmlformats.org/officeDocument/2006/relationships/hyperlink" Target="mailto:clopez@sdmujer.gov.co" TargetMode="External"/><Relationship Id="rId57" Type="http://schemas.openxmlformats.org/officeDocument/2006/relationships/hyperlink" Target="mailto:rgonzalez@participacionbogota.gov.co" TargetMode="External"/><Relationship Id="rId10" Type="http://schemas.openxmlformats.org/officeDocument/2006/relationships/hyperlink" Target="mailto:cvrodriguezv@alcaldiabogota.gov.co" TargetMode="External"/><Relationship Id="rId31" Type="http://schemas.openxmlformats.org/officeDocument/2006/relationships/hyperlink" Target="mailto:alvaro.parra@uaesp.gov.co" TargetMode="External"/><Relationship Id="rId44" Type="http://schemas.openxmlformats.org/officeDocument/2006/relationships/hyperlink" Target="mailto:carolina.sanchez@scj.gov.co" TargetMode="External"/><Relationship Id="rId52" Type="http://schemas.openxmlformats.org/officeDocument/2006/relationships/hyperlink" Target="mailto:yolima.perez@transmilenio.gov.co" TargetMode="External"/><Relationship Id="rId60" Type="http://schemas.openxmlformats.org/officeDocument/2006/relationships/hyperlink" Target="mailto:cvrodriguezv@alcaldiabogota.gov.co" TargetMode="External"/><Relationship Id="rId65" Type="http://schemas.openxmlformats.org/officeDocument/2006/relationships/hyperlink" Target="mailto:ivan.torres@scj.gov.co" TargetMode="External"/><Relationship Id="rId73" Type="http://schemas.openxmlformats.org/officeDocument/2006/relationships/hyperlink" Target="mailto:arobayoa@secretariajuridica.gov.co" TargetMode="External"/><Relationship Id="rId78" Type="http://schemas.openxmlformats.org/officeDocument/2006/relationships/hyperlink" Target="mailto:JAOrjuela@saludcapital.gov.co" TargetMode="External"/><Relationship Id="rId81" Type="http://schemas.openxmlformats.org/officeDocument/2006/relationships/hyperlink" Target="mailto:JAOrjuela@saludcapital.gov.co" TargetMode="External"/><Relationship Id="rId4" Type="http://schemas.openxmlformats.org/officeDocument/2006/relationships/hyperlink" Target="mailto:cvrodriguezv@alcaldiabogota.gov.co" TargetMode="External"/><Relationship Id="rId9" Type="http://schemas.openxmlformats.org/officeDocument/2006/relationships/hyperlink" Target="mailto:cvrodriguezv@alcaldiabogota.gov.co" TargetMode="External"/><Relationship Id="rId13" Type="http://schemas.openxmlformats.org/officeDocument/2006/relationships/hyperlink" Target="mailto:xrodriguez@desarrolloeconomico.gov.co" TargetMode="External"/><Relationship Id="rId18" Type="http://schemas.openxmlformats.org/officeDocument/2006/relationships/hyperlink" Target="mailto:juan.arbelaez@habitatbogota.gov.co" TargetMode="External"/><Relationship Id="rId39" Type="http://schemas.openxmlformats.org/officeDocument/2006/relationships/hyperlink" Target="mailto:mebog.derho@policia.gov.co" TargetMode="External"/><Relationship Id="rId34" Type="http://schemas.openxmlformats.org/officeDocument/2006/relationships/hyperlink" Target="mailto:rarojas@alcaldiabogota.gov.co" TargetMode="External"/><Relationship Id="rId50" Type="http://schemas.openxmlformats.org/officeDocument/2006/relationships/hyperlink" Target="mailto:rchaparro@sdmujer.gov.co" TargetMode="External"/><Relationship Id="rId55" Type="http://schemas.openxmlformats.org/officeDocument/2006/relationships/hyperlink" Target="mailto:rgonzalez@participacionbogota.gov.co" TargetMode="External"/><Relationship Id="rId76" Type="http://schemas.openxmlformats.org/officeDocument/2006/relationships/hyperlink" Target="mailto:andres.idarraga@gobiernobogota.gov.co" TargetMode="External"/><Relationship Id="rId7" Type="http://schemas.openxmlformats.org/officeDocument/2006/relationships/hyperlink" Target="mailto:cvrodriguezv@alcaldiabogota.gov.co" TargetMode="External"/><Relationship Id="rId71" Type="http://schemas.openxmlformats.org/officeDocument/2006/relationships/hyperlink" Target="mailto:eussa@educacionbogota.gov.co" TargetMode="External"/><Relationship Id="rId2" Type="http://schemas.openxmlformats.org/officeDocument/2006/relationships/hyperlink" Target="mailto:cesar.nunez@scj.gov.co" TargetMode="External"/><Relationship Id="rId29" Type="http://schemas.openxmlformats.org/officeDocument/2006/relationships/hyperlink" Target="mailto:rolarte@educacionbogota.gov.co" TargetMode="External"/><Relationship Id="rId24" Type="http://schemas.openxmlformats.org/officeDocument/2006/relationships/hyperlink" Target="mailto:clopez@sdmujer.gov.co" TargetMode="External"/><Relationship Id="rId40" Type="http://schemas.openxmlformats.org/officeDocument/2006/relationships/hyperlink" Target="mailto:mebog.derho@policia.gov.co" TargetMode="External"/><Relationship Id="rId45" Type="http://schemas.openxmlformats.org/officeDocument/2006/relationships/hyperlink" Target="mailto:carolina.sanchez@scj.gov.co;cvrodriguezv@alcaldiabogota.gov.co" TargetMode="External"/><Relationship Id="rId66" Type="http://schemas.openxmlformats.org/officeDocument/2006/relationships/hyperlink" Target="mailto:yolima.perez@transmilenio.gov.co"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mailto:andres.arbelaez@gobiernobogota.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camilo.acero@gobiernobogota.gov.co"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isabela.ramirez@scj.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jhortua@serviciocivil.gov.co" TargetMode="External"/><Relationship Id="rId1" Type="http://schemas.openxmlformats.org/officeDocument/2006/relationships/hyperlink" Target="mailto:jhortua@serviciocivil.gov.co"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daniel.camacho@gobiernobogota.gov.co"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mailto:alejandro.rivera@gobiernobogota.gov.co" TargetMode="External"/><Relationship Id="rId1" Type="http://schemas.openxmlformats.org/officeDocument/2006/relationships/hyperlink" Target="mailto:alejandro.rivera@gobiernobogota.gov.co"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mailto:alejandro.rivera@gobiernobogota.gov.co" TargetMode="External"/><Relationship Id="rId1" Type="http://schemas.openxmlformats.org/officeDocument/2006/relationships/hyperlink" Target="mailto:alejandro.rivera@gobiernobogota.gov.co"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mailto:alejandro.rivera@gobiernobogota.gov.co" TargetMode="External"/><Relationship Id="rId1" Type="http://schemas.openxmlformats.org/officeDocument/2006/relationships/hyperlink" Target="mailto:alejandro.rivera@gobiernobogota.gov.co"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rgonzalez@participacionbogota.gov.co" TargetMode="External"/><Relationship Id="rId21" Type="http://schemas.openxmlformats.org/officeDocument/2006/relationships/hyperlink" Target="mailto:eussa@educacionbogota.gov.co" TargetMode="External"/><Relationship Id="rId42" Type="http://schemas.openxmlformats.org/officeDocument/2006/relationships/hyperlink" Target="mailto:xrodriguez@desarrolloeconomico.gov.co" TargetMode="External"/><Relationship Id="rId47" Type="http://schemas.openxmlformats.org/officeDocument/2006/relationships/hyperlink" Target="mailto:xrodriguez@desarrolloeconomico.gov.co" TargetMode="External"/><Relationship Id="rId63" Type="http://schemas.openxmlformats.org/officeDocument/2006/relationships/hyperlink" Target="mailto:rgonzalez@participacionbogota.gov.co" TargetMode="External"/><Relationship Id="rId68" Type="http://schemas.openxmlformats.org/officeDocument/2006/relationships/hyperlink" Target="mailto:rgonzalez@participacionbogota.gov.co" TargetMode="External"/><Relationship Id="rId84" Type="http://schemas.openxmlformats.org/officeDocument/2006/relationships/hyperlink" Target="mailto:ricardo.ruge@gobiernobogota.gov.co" TargetMode="External"/><Relationship Id="rId89" Type="http://schemas.openxmlformats.org/officeDocument/2006/relationships/hyperlink" Target="mailto:ricardo.ruge@gobiernobogota.gov.co" TargetMode="External"/><Relationship Id="rId16" Type="http://schemas.openxmlformats.org/officeDocument/2006/relationships/hyperlink" Target="mailto:henry.murrain@scrd.gov.co" TargetMode="External"/><Relationship Id="rId11" Type="http://schemas.openxmlformats.org/officeDocument/2006/relationships/hyperlink" Target="mailto:JAOrjuela@saludcapital.gov.co" TargetMode="External"/><Relationship Id="rId32" Type="http://schemas.openxmlformats.org/officeDocument/2006/relationships/hyperlink" Target="mailto:cvrodriguezv@alcaldiabogota.gov.co" TargetMode="External"/><Relationship Id="rId37" Type="http://schemas.openxmlformats.org/officeDocument/2006/relationships/hyperlink" Target="mailto:cvrodriguezv@alcaldiabogota.gov.co" TargetMode="External"/><Relationship Id="rId53" Type="http://schemas.openxmlformats.org/officeDocument/2006/relationships/hyperlink" Target="mailto:rmoreno@educacionbogota.gov.co" TargetMode="External"/><Relationship Id="rId58" Type="http://schemas.openxmlformats.org/officeDocument/2006/relationships/hyperlink" Target="mailto:alejandro.londo&#241;o@scj.gov.co" TargetMode="External"/><Relationship Id="rId74" Type="http://schemas.openxmlformats.org/officeDocument/2006/relationships/hyperlink" Target="http://www.desarrolloeconomico.gov.co/content/ximena-rodriguez-benavides" TargetMode="External"/><Relationship Id="rId79" Type="http://schemas.openxmlformats.org/officeDocument/2006/relationships/hyperlink" Target="mailto:xrodriguez@desarrolloeconomico.gov.co" TargetMode="External"/><Relationship Id="rId5" Type="http://schemas.openxmlformats.org/officeDocument/2006/relationships/hyperlink" Target="mailto:rarojas@alcaldiabogota.gov.co" TargetMode="External"/><Relationship Id="rId90" Type="http://schemas.openxmlformats.org/officeDocument/2006/relationships/hyperlink" Target="mailto:ricardo.ruge@gobiernobogota.gov.co" TargetMode="External"/><Relationship Id="rId22" Type="http://schemas.openxmlformats.org/officeDocument/2006/relationships/hyperlink" Target="mailto:lucy.molano@idu.gov.co" TargetMode="External"/><Relationship Id="rId27" Type="http://schemas.openxmlformats.org/officeDocument/2006/relationships/hyperlink" Target="mailto:aalmario@participacionbogota.gov.co" TargetMode="External"/><Relationship Id="rId43" Type="http://schemas.openxmlformats.org/officeDocument/2006/relationships/hyperlink" Target="mailto:xrodriguez@desarrolloeconomico.gov.co" TargetMode="External"/><Relationship Id="rId48" Type="http://schemas.openxmlformats.org/officeDocument/2006/relationships/hyperlink" Target="mailto:JAOrjuela@saludcapital.gov.co" TargetMode="External"/><Relationship Id="rId64" Type="http://schemas.openxmlformats.org/officeDocument/2006/relationships/hyperlink" Target="mailto:ricardo.ruge@gobiernobogota.gov.co" TargetMode="External"/><Relationship Id="rId69" Type="http://schemas.openxmlformats.org/officeDocument/2006/relationships/hyperlink" Target="mailto:ricardo.ruge@gobiernobogota.gov.co" TargetMode="External"/><Relationship Id="rId8" Type="http://schemas.openxmlformats.org/officeDocument/2006/relationships/hyperlink" Target="mailto:andres.idarraga@gobiernobogota.gov.co" TargetMode="External"/><Relationship Id="rId51" Type="http://schemas.openxmlformats.org/officeDocument/2006/relationships/hyperlink" Target="mailto:xrodriguez@desarrolloeconomico.gov.co" TargetMode="External"/><Relationship Id="rId72" Type="http://schemas.openxmlformats.org/officeDocument/2006/relationships/hyperlink" Target="mailto:clopez@sdmujer.gov.co" TargetMode="External"/><Relationship Id="rId80" Type="http://schemas.openxmlformats.org/officeDocument/2006/relationships/hyperlink" Target="mailto:monica.pineros@habitatbogota.gov.co" TargetMode="External"/><Relationship Id="rId85" Type="http://schemas.openxmlformats.org/officeDocument/2006/relationships/hyperlink" Target="mailto:henry.murrain@scrd.gov.co" TargetMode="External"/><Relationship Id="rId93" Type="http://schemas.openxmlformats.org/officeDocument/2006/relationships/hyperlink" Target="mailto:henry.murrain@scrd.gov.co" TargetMode="External"/><Relationship Id="rId3" Type="http://schemas.openxmlformats.org/officeDocument/2006/relationships/hyperlink" Target="mailto:alix.montes@ambientebogota.gov.co" TargetMode="External"/><Relationship Id="rId12" Type="http://schemas.openxmlformats.org/officeDocument/2006/relationships/hyperlink" Target="mailto:jose.franco@umv.gov.co" TargetMode="External"/><Relationship Id="rId17" Type="http://schemas.openxmlformats.org/officeDocument/2006/relationships/hyperlink" Target="mailto:JAOrjuela@saludcapital.gov.co" TargetMode="External"/><Relationship Id="rId25" Type="http://schemas.openxmlformats.org/officeDocument/2006/relationships/hyperlink" Target="mailto:lucy.molano@idu.gov.co" TargetMode="External"/><Relationship Id="rId33" Type="http://schemas.openxmlformats.org/officeDocument/2006/relationships/hyperlink" Target="mailto:andres.idarraga@gobiernobogota.gov.co" TargetMode="External"/><Relationship Id="rId38" Type="http://schemas.openxmlformats.org/officeDocument/2006/relationships/hyperlink" Target="mailto:cvrodriguezv@alcaldiabogota.gov.co" TargetMode="External"/><Relationship Id="rId46" Type="http://schemas.openxmlformats.org/officeDocument/2006/relationships/hyperlink" Target="mailto:xrodriguez@desarrolloeconomico.gov.co" TargetMode="External"/><Relationship Id="rId59" Type="http://schemas.openxmlformats.org/officeDocument/2006/relationships/hyperlink" Target="mailto:isabela.ramirez@scj.gov.co" TargetMode="External"/><Relationship Id="rId67" Type="http://schemas.openxmlformats.org/officeDocument/2006/relationships/hyperlink" Target="mailto:ricardo.ruge@gobiernobogota.gov.co" TargetMode="External"/><Relationship Id="rId20" Type="http://schemas.openxmlformats.org/officeDocument/2006/relationships/hyperlink" Target="mailto:orodriguezl@educacionbogota.gov.co" TargetMode="External"/><Relationship Id="rId41" Type="http://schemas.openxmlformats.org/officeDocument/2006/relationships/hyperlink" Target="mailto:monica.pineros@habitatbogota.gov.co" TargetMode="External"/><Relationship Id="rId54" Type="http://schemas.openxmlformats.org/officeDocument/2006/relationships/hyperlink" Target="mailto:carolina.sanchez@scj.gov.co;cvrodriguezv@alcaldiabogota.gov.co" TargetMode="External"/><Relationship Id="rId62" Type="http://schemas.openxmlformats.org/officeDocument/2006/relationships/hyperlink" Target="mailto:rgonzalez@participacionbogota.gov.co" TargetMode="External"/><Relationship Id="rId70" Type="http://schemas.openxmlformats.org/officeDocument/2006/relationships/hyperlink" Target="mailto:JAOrjuela@saludcapital.gov.co" TargetMode="External"/><Relationship Id="rId75" Type="http://schemas.openxmlformats.org/officeDocument/2006/relationships/hyperlink" Target="mailto:xrodriguez@desarrolloeconomico.gov.co" TargetMode="External"/><Relationship Id="rId83" Type="http://schemas.openxmlformats.org/officeDocument/2006/relationships/hyperlink" Target="mailto:cvrodriguezv@alcaldiabogota.gov.co" TargetMode="External"/><Relationship Id="rId88" Type="http://schemas.openxmlformats.org/officeDocument/2006/relationships/hyperlink" Target="mailto:JAOrjuela@saludcapital.gov.co" TargetMode="External"/><Relationship Id="rId91" Type="http://schemas.openxmlformats.org/officeDocument/2006/relationships/hyperlink" Target="mailto:ndalvarez@educacionbogota.gov.co" TargetMode="External"/><Relationship Id="rId1" Type="http://schemas.openxmlformats.org/officeDocument/2006/relationships/hyperlink" Target="mailto:jhortua@serviciocivil.gov.co" TargetMode="External"/><Relationship Id="rId6" Type="http://schemas.openxmlformats.org/officeDocument/2006/relationships/hyperlink" Target="mailto:andres.idarraga@gobiernobogota.gov.co" TargetMode="External"/><Relationship Id="rId15" Type="http://schemas.openxmlformats.org/officeDocument/2006/relationships/hyperlink" Target="mailto:andres.idarraga@gobiernobogota.gov.co" TargetMode="External"/><Relationship Id="rId23" Type="http://schemas.openxmlformats.org/officeDocument/2006/relationships/hyperlink" Target="mailto:yolima.perez@transmilenio.gov.co" TargetMode="External"/><Relationship Id="rId28" Type="http://schemas.openxmlformats.org/officeDocument/2006/relationships/hyperlink" Target="mailto:mebog.derho@policia.gov.co" TargetMode="External"/><Relationship Id="rId36" Type="http://schemas.openxmlformats.org/officeDocument/2006/relationships/hyperlink" Target="mailto:cvrodriguezv@alcaldiabogota.gov.co" TargetMode="External"/><Relationship Id="rId49" Type="http://schemas.openxmlformats.org/officeDocument/2006/relationships/hyperlink" Target="mailto:yguzman@sdmujer.gov.co" TargetMode="External"/><Relationship Id="rId57" Type="http://schemas.openxmlformats.org/officeDocument/2006/relationships/hyperlink" Target="mailto:alejandro.londo&#241;o@scj.gov.co" TargetMode="External"/><Relationship Id="rId10" Type="http://schemas.openxmlformats.org/officeDocument/2006/relationships/hyperlink" Target="mailto:yolima.perez@transmilenio.gov.co" TargetMode="External"/><Relationship Id="rId31" Type="http://schemas.openxmlformats.org/officeDocument/2006/relationships/hyperlink" Target="mailto:cvrodriguezv@alcaldiabogota.gov.co" TargetMode="External"/><Relationship Id="rId44" Type="http://schemas.openxmlformats.org/officeDocument/2006/relationships/hyperlink" Target="mailto:xrodriguez@desarrolloeconomico.gov.co" TargetMode="External"/><Relationship Id="rId52" Type="http://schemas.openxmlformats.org/officeDocument/2006/relationships/hyperlink" Target="mailto:rolarte@educacionbogota.gov.co" TargetMode="External"/><Relationship Id="rId60" Type="http://schemas.openxmlformats.org/officeDocument/2006/relationships/hyperlink" Target="mailto:mebog.derho@policia.gov.co" TargetMode="External"/><Relationship Id="rId65" Type="http://schemas.openxmlformats.org/officeDocument/2006/relationships/hyperlink" Target="mailto:ricardo.ruge@gobiernobogota.gov.co" TargetMode="External"/><Relationship Id="rId73" Type="http://schemas.openxmlformats.org/officeDocument/2006/relationships/hyperlink" Target="mailto:orodriguezl@educacionbogota.gov.co" TargetMode="External"/><Relationship Id="rId78" Type="http://schemas.openxmlformats.org/officeDocument/2006/relationships/hyperlink" Target="mailto:xrodriguez@desarrolloeconomico.gov.co" TargetMode="External"/><Relationship Id="rId81" Type="http://schemas.openxmlformats.org/officeDocument/2006/relationships/hyperlink" Target="mailto:camila.cortes@habitatbogota.gov.co" TargetMode="External"/><Relationship Id="rId86" Type="http://schemas.openxmlformats.org/officeDocument/2006/relationships/hyperlink" Target="mailto:jose.franco@umv.gov.co" TargetMode="External"/><Relationship Id="rId94" Type="http://schemas.openxmlformats.org/officeDocument/2006/relationships/printerSettings" Target="../printerSettings/printerSettings1.bin"/><Relationship Id="rId4" Type="http://schemas.openxmlformats.org/officeDocument/2006/relationships/hyperlink" Target="mailto:olopez@sdp.gov.co" TargetMode="External"/><Relationship Id="rId9" Type="http://schemas.openxmlformats.org/officeDocument/2006/relationships/hyperlink" Target="mailto:andres.idarraga@gobiernobogota.gov.co" TargetMode="External"/><Relationship Id="rId13" Type="http://schemas.openxmlformats.org/officeDocument/2006/relationships/hyperlink" Target="mailto:arobayoa@secretariajuridica.gov.co" TargetMode="External"/><Relationship Id="rId18" Type="http://schemas.openxmlformats.org/officeDocument/2006/relationships/hyperlink" Target="mailto:rolarte@educacionbogota.gov.co" TargetMode="External"/><Relationship Id="rId39" Type="http://schemas.openxmlformats.org/officeDocument/2006/relationships/hyperlink" Target="mailto:cvrodriguezv@alcaldiabogota.gov.co" TargetMode="External"/><Relationship Id="rId34" Type="http://schemas.openxmlformats.org/officeDocument/2006/relationships/hyperlink" Target="mailto:cvrodriguezv@alcaldiabogota.gov.co" TargetMode="External"/><Relationship Id="rId50" Type="http://schemas.openxmlformats.org/officeDocument/2006/relationships/hyperlink" Target="http://www.desarrolloeconomico.gov.co/content/ximena-rodriguez-benavides" TargetMode="External"/><Relationship Id="rId55" Type="http://schemas.openxmlformats.org/officeDocument/2006/relationships/hyperlink" Target="mailto:clopez@sdmujer.gov.co;carolina.sanchez@scj.gov.co;mebog.derho@policia.gov.co;diana.sancheze@idt.gov.co" TargetMode="External"/><Relationship Id="rId76" Type="http://schemas.openxmlformats.org/officeDocument/2006/relationships/hyperlink" Target="mailto:xrodriguez@desarrolloeconomico.gov.co" TargetMode="External"/><Relationship Id="rId7" Type="http://schemas.openxmlformats.org/officeDocument/2006/relationships/hyperlink" Target="mailto:mebog.derho@policia.gov.co" TargetMode="External"/><Relationship Id="rId71" Type="http://schemas.openxmlformats.org/officeDocument/2006/relationships/hyperlink" Target="mailto:andres.idarraga@gobiernobogota.gov.co;nacevedo@sdmujer.gov.co" TargetMode="External"/><Relationship Id="rId92" Type="http://schemas.openxmlformats.org/officeDocument/2006/relationships/hyperlink" Target="mailto:ivan.torres@scj.gov.co" TargetMode="External"/><Relationship Id="rId2" Type="http://schemas.openxmlformats.org/officeDocument/2006/relationships/hyperlink" Target="mailto:clopez@sdmujer.gov.co" TargetMode="External"/><Relationship Id="rId29" Type="http://schemas.openxmlformats.org/officeDocument/2006/relationships/hyperlink" Target="mailto:ivan.torres@scj.gov.co" TargetMode="External"/><Relationship Id="rId24" Type="http://schemas.openxmlformats.org/officeDocument/2006/relationships/hyperlink" Target="mailto:lucy.molano@idu.gov.co" TargetMode="External"/><Relationship Id="rId40" Type="http://schemas.openxmlformats.org/officeDocument/2006/relationships/hyperlink" Target="mailto:andres.idarraga@gobiernobogota.gov.co" TargetMode="External"/><Relationship Id="rId45" Type="http://schemas.openxmlformats.org/officeDocument/2006/relationships/hyperlink" Target="mailto:xrodriguez@desarrolloeconomico.gov.co" TargetMode="External"/><Relationship Id="rId66" Type="http://schemas.openxmlformats.org/officeDocument/2006/relationships/hyperlink" Target="mailto:ricardo.ruge@gobiernobogota.gov.co" TargetMode="External"/><Relationship Id="rId87" Type="http://schemas.openxmlformats.org/officeDocument/2006/relationships/hyperlink" Target="mailto:JAOrjuela@saludcapital.gov.co" TargetMode="External"/><Relationship Id="rId61" Type="http://schemas.openxmlformats.org/officeDocument/2006/relationships/hyperlink" Target="mailto:ricardo.ruge@gobiernobogota.gov.co" TargetMode="External"/><Relationship Id="rId82" Type="http://schemas.openxmlformats.org/officeDocument/2006/relationships/hyperlink" Target="mailto:cesar.nunez@scj.gov.co" TargetMode="External"/><Relationship Id="rId19" Type="http://schemas.openxmlformats.org/officeDocument/2006/relationships/hyperlink" Target="mailto:vtorres@educacionbogota.gov.co" TargetMode="External"/><Relationship Id="rId14" Type="http://schemas.openxmlformats.org/officeDocument/2006/relationships/hyperlink" Target="mailto:henry.murrain@scrd.gov.co" TargetMode="External"/><Relationship Id="rId30" Type="http://schemas.openxmlformats.org/officeDocument/2006/relationships/hyperlink" Target="mailto:alvaro.parra@uaesp.gov.co" TargetMode="External"/><Relationship Id="rId35" Type="http://schemas.openxmlformats.org/officeDocument/2006/relationships/hyperlink" Target="mailto:cvrodriguezv@alcaldiabogota.gov.co" TargetMode="External"/><Relationship Id="rId56" Type="http://schemas.openxmlformats.org/officeDocument/2006/relationships/hyperlink" Target="mailto:rolarte@educacionbogota.gov.co;JAOrjuela@saludcapital.gov.co;xrodriguez@desarrolloeconomico.gov.co;clopez@sdmujer.gov.co;carolina.sanchez@scj.gov.co;henry.murrain@scrd.gov.co" TargetMode="External"/><Relationship Id="rId77" Type="http://schemas.openxmlformats.org/officeDocument/2006/relationships/hyperlink" Target="mailto:xrodriguez@desarrolloeconomico.gov.co"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ricardo.ruge@gobiernobogota.gov.co" TargetMode="External"/><Relationship Id="rId1" Type="http://schemas.openxmlformats.org/officeDocument/2006/relationships/hyperlink" Target="mailto:alejandro.rivera@gobiernobogota.gov.co"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lrincon@participacionbogota.gov.co"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mailto:alejandro.rivera@gobiernobogota.gov.co" TargetMode="External"/><Relationship Id="rId1" Type="http://schemas.openxmlformats.org/officeDocument/2006/relationships/hyperlink" Target="mailto:alejandro.rivera@gobiernobogota.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aalmario@participacionbogota.gov.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mftorres@saludcapital.gov.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mftorres@saludcapital.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clopez@sdmujer.gov.c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clopez@sdmujer.gov.co"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daniel.camacho@gobiernobogota.gov.co"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manaranjo@educacionbogota.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vtorres@educacionbogota.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daniel.camacho@gobiernobogota.gov.co"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orodriguezl@educacionbogota.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xrodriguez@desarrolloeconomico.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xrodriguez@desarrolloeconomico.gov.co"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ivonne.gonzalez@gobiernobogota.gov.co"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xrodriguez@desarrolloeconomico.gov.co"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mailto:xrodriguez@desarrolloeconomico.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xrodriguez@desarrolloeconomico.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monica.pineros@habitatbogota.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camila.cortes@habitatbogota.gov.co"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henry.murrain@scrd.gov.co"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ivonne.gonzalez@gobiernobogota.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alvaro.parra@uaesp.gov.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mauricio.diaz@scj.gov.co"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mailto:mauricio.diaz@scj.gov.co"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mailto:mauricio.diaz@scj.gov.co"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ivonne.gonzalez@gobiernobogota.gov.co"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mailto:ivonne.gonzalez@gobiernobogota.gov.co"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ivan.torres@scj.gov.co"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mailto:eussa@educacionbogota.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ivonne.gonzalez@gobiernobogota.gov.co"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mailto:yolima.perez@transmilenio.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camilo.acero@gobiernobogota.gov.co"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mailto:ivonne.gonzalez@gobiernobogota.gov.co"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mailto:camilo.acero@gobiernobogota.gov.co" TargetMode="External"/></Relationships>
</file>

<file path=xl/worksheets/_rels/sheet73.xml.rels><?xml version="1.0" encoding="UTF-8" standalone="yes"?>
<Relationships xmlns="http://schemas.openxmlformats.org/package/2006/relationships"><Relationship Id="rId2" Type="http://schemas.openxmlformats.org/officeDocument/2006/relationships/hyperlink" Target="mailto:alejandro.rivera@gobiernobogota.gov.co" TargetMode="External"/><Relationship Id="rId1" Type="http://schemas.openxmlformats.org/officeDocument/2006/relationships/hyperlink" Target="mailto:alejandro.rivera@gobiernobogota.gov.co"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mailto:cvrodriguezv@alcaldiabogota.gov.co"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mailto:camilo.acero@gobiernobogota.gov.co"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mailto:dfpena@alcaldiabogota.gov.co"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mailto:dfpena@alcaldiabogota.gov.co"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mailto:dfpena@alcaldiabogota.gov.co"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mailto:andres.idarraga@gobiernobogota.gov.co"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lejandro.londo&#241;o@scj.gov.co"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mailto:camilo.acero@gobiernobogota.gov.co"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mailto:cvrodriguezv@alcaldiabogota.gov.co"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mailto:cvrodriguezv@alcaldiabogota.gov.co"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mailto:andres.idarraga@gobiernobogota.gov.co"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mailto:ivonne.gonzalez@gobiernobogota.gov.co" TargetMode="External"/></Relationships>
</file>

<file path=xl/worksheets/_rels/sheet85.xml.rels><?xml version="1.0" encoding="UTF-8" standalone="yes"?>
<Relationships xmlns="http://schemas.openxmlformats.org/package/2006/relationships"><Relationship Id="rId2" Type="http://schemas.openxmlformats.org/officeDocument/2006/relationships/hyperlink" Target="mailto:ana.borrero@gobiernobogota.gov.co" TargetMode="External"/><Relationship Id="rId1" Type="http://schemas.openxmlformats.org/officeDocument/2006/relationships/hyperlink" Target="mailto:ana.borrero@gobiernobogota.gov.co"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mailto:andres.idarraga@gobiernobogota.gov.co"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8.xml.rels><?xml version="1.0" encoding="UTF-8" standalone="yes"?>
<Relationships xmlns="http://schemas.openxmlformats.org/package/2006/relationships"><Relationship Id="rId1" Type="http://schemas.openxmlformats.org/officeDocument/2006/relationships/hyperlink" Target="mailto:ivonne.gonzalez@gobiernobogota.gov.co"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olarte@educacionbogota.gov.co" TargetMode="External"/></Relationships>
</file>

<file path=xl/worksheets/_rels/sheet90.xml.rels><?xml version="1.0" encoding="UTF-8" standalone="yes"?>
<Relationships xmlns="http://schemas.openxmlformats.org/package/2006/relationships"><Relationship Id="rId2" Type="http://schemas.openxmlformats.org/officeDocument/2006/relationships/hyperlink" Target="mailto:ana.borrero@gobiernobogota.gov.co" TargetMode="External"/><Relationship Id="rId1" Type="http://schemas.openxmlformats.org/officeDocument/2006/relationships/hyperlink" Target="mailto:aquintero@sdmujer.gov.co"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mailto:aestupinan@sdmujer.gov.co"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mailto:victor.rodriguez@scrd.gov.co" TargetMode="External"/></Relationships>
</file>

<file path=xl/worksheets/_rels/sheet93.xml.rels><?xml version="1.0" encoding="UTF-8" standalone="yes"?>
<Relationships xmlns="http://schemas.openxmlformats.org/package/2006/relationships"><Relationship Id="rId2" Type="http://schemas.openxmlformats.org/officeDocument/2006/relationships/hyperlink" Target="mailto:eussa@educacionbogota.gov.co" TargetMode="External"/><Relationship Id="rId1" Type="http://schemas.openxmlformats.org/officeDocument/2006/relationships/hyperlink" Target="mailto:aquintero@sdmujer.gov.co"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mailto:aestupinan@sdmujer.gov.co"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andres.idarraga@gobiernobogota.gov.co" TargetMode="External"/></Relationships>
</file>

<file path=xl/worksheets/_rels/sheet96.xml.rels><?xml version="1.0" encoding="UTF-8" standalone="yes"?>
<Relationships xmlns="http://schemas.openxmlformats.org/package/2006/relationships"><Relationship Id="rId2" Type="http://schemas.openxmlformats.org/officeDocument/2006/relationships/hyperlink" Target="mailto:camilo.acero@gobiernobogota.gov.co" TargetMode="External"/><Relationship Id="rId1" Type="http://schemas.openxmlformats.org/officeDocument/2006/relationships/hyperlink" Target="mailto:aestupinan@sdmujer.gov.co"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mailto:ivonne.gonzalez@gobiernobogota.gov.co"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mailto:andres.idarraga@gobiernobogota.gov.co"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mailto:sandra.rueda@idu.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Q87"/>
  <sheetViews>
    <sheetView topLeftCell="CO1" zoomScale="90" zoomScaleNormal="90" workbookViewId="0">
      <selection activeCell="BI2" sqref="BI2:DE36"/>
    </sheetView>
  </sheetViews>
  <sheetFormatPr baseColWidth="10" defaultColWidth="11.42578125" defaultRowHeight="33.75" customHeight="1"/>
  <cols>
    <col min="1" max="1" width="34" style="2175" customWidth="1"/>
    <col min="2" max="2" width="11.42578125" style="2175"/>
    <col min="3" max="3" width="28.28515625" style="2175" customWidth="1"/>
    <col min="4" max="5" width="11.42578125" style="2175"/>
    <col min="6" max="13" width="11.42578125" style="2175" customWidth="1"/>
    <col min="14" max="14" width="12.5703125" style="2175" customWidth="1"/>
    <col min="15" max="24" width="11.42578125" style="2175" customWidth="1"/>
    <col min="25" max="25" width="13.5703125" style="2175" customWidth="1"/>
    <col min="26" max="29" width="11.42578125" style="2175" customWidth="1"/>
    <col min="30" max="30" width="15.42578125" style="2175" customWidth="1"/>
    <col min="31" max="31" width="27.5703125" style="2175" customWidth="1"/>
    <col min="32" max="43" width="11.42578125" style="2175"/>
    <col min="44" max="48" width="11.5703125" style="2175" bestFit="1" customWidth="1"/>
    <col min="49" max="54" width="12.5703125" style="2175" bestFit="1" customWidth="1"/>
    <col min="55" max="59" width="14.28515625" style="2175" bestFit="1" customWidth="1"/>
    <col min="60" max="60" width="11.85546875" style="2175" customWidth="1"/>
    <col min="61" max="16384" width="11.42578125" style="2175"/>
  </cols>
  <sheetData>
    <row r="1" spans="1:121" ht="33.75" customHeight="1">
      <c r="A1" s="2995" t="s">
        <v>0</v>
      </c>
      <c r="B1" s="3008" t="s">
        <v>1</v>
      </c>
      <c r="C1" s="3009" t="s">
        <v>2</v>
      </c>
      <c r="D1" s="3009"/>
      <c r="E1" s="3009"/>
      <c r="F1" s="3009"/>
      <c r="G1" s="3009"/>
      <c r="H1" s="3009"/>
      <c r="I1" s="3009"/>
      <c r="J1" s="3009"/>
      <c r="K1" s="3009"/>
      <c r="L1" s="3009"/>
      <c r="M1" s="3009"/>
      <c r="N1" s="3009"/>
      <c r="O1" s="3009"/>
      <c r="P1" s="3009"/>
      <c r="Q1" s="3009"/>
      <c r="R1" s="3009"/>
      <c r="S1" s="3009"/>
      <c r="T1" s="3009"/>
      <c r="U1" s="3009"/>
      <c r="V1" s="3009"/>
      <c r="W1" s="3009"/>
      <c r="X1" s="3009"/>
      <c r="Y1" s="3009"/>
      <c r="Z1" s="3009"/>
      <c r="AA1" s="3009"/>
      <c r="AB1" s="3009"/>
      <c r="AC1" s="3009"/>
      <c r="AD1" s="3009"/>
      <c r="AE1" s="2995" t="s">
        <v>3</v>
      </c>
      <c r="AF1" s="2995"/>
      <c r="AG1" s="2995"/>
      <c r="AH1" s="2995"/>
      <c r="AI1" s="2995"/>
      <c r="AJ1" s="2995"/>
      <c r="AK1" s="2995"/>
      <c r="AL1" s="2995"/>
      <c r="AM1" s="2995"/>
      <c r="AN1" s="2995"/>
      <c r="AO1" s="2995"/>
      <c r="AP1" s="2995" t="s">
        <v>4</v>
      </c>
      <c r="AQ1" s="2995"/>
      <c r="AR1" s="2995"/>
      <c r="AS1" s="2995"/>
      <c r="AT1" s="2995"/>
      <c r="AU1" s="2995"/>
      <c r="AV1" s="2995"/>
      <c r="AW1" s="2995"/>
      <c r="AX1" s="2995"/>
      <c r="AY1" s="2995"/>
      <c r="AZ1" s="2995"/>
      <c r="BA1" s="2995"/>
      <c r="BB1" s="2995"/>
      <c r="BC1" s="2995"/>
      <c r="BD1" s="2995"/>
      <c r="BE1" s="2995"/>
      <c r="BF1" s="2995"/>
      <c r="BG1" s="2995"/>
      <c r="BH1" s="2174" t="s">
        <v>5</v>
      </c>
      <c r="BI1" s="2174"/>
      <c r="BJ1" s="2174"/>
      <c r="BK1" s="2174"/>
      <c r="BL1" s="2174"/>
      <c r="BM1" s="2174"/>
      <c r="BN1" s="2174"/>
      <c r="BO1" s="2174"/>
      <c r="BP1" s="2174"/>
      <c r="BQ1" s="2174"/>
      <c r="BR1" s="2174"/>
      <c r="BS1" s="2174"/>
      <c r="BT1" s="2174"/>
      <c r="BU1" s="2174"/>
      <c r="BV1" s="2174"/>
      <c r="BW1" s="2174"/>
      <c r="BX1" s="2174"/>
      <c r="BY1" s="2174"/>
      <c r="BZ1" s="2174"/>
      <c r="CA1" s="2174"/>
      <c r="CB1" s="2174"/>
      <c r="CC1" s="2174"/>
      <c r="CD1" s="2174"/>
      <c r="CE1" s="2174"/>
      <c r="CF1" s="2174"/>
      <c r="CG1" s="2174"/>
      <c r="CH1" s="2174"/>
      <c r="CI1" s="2174"/>
      <c r="CJ1" s="2174"/>
      <c r="CK1" s="2174"/>
      <c r="CL1" s="2174"/>
      <c r="CM1" s="2174"/>
      <c r="CN1" s="2174"/>
      <c r="CO1" s="2174"/>
      <c r="CP1" s="2174"/>
      <c r="CQ1" s="2174"/>
      <c r="CR1" s="2174"/>
      <c r="CS1" s="2174"/>
      <c r="CT1" s="2174"/>
      <c r="CU1" s="2174"/>
      <c r="CV1" s="2174"/>
      <c r="CW1" s="2174"/>
      <c r="CX1" s="2174"/>
      <c r="CY1" s="2174"/>
      <c r="CZ1" s="2174"/>
      <c r="DA1" s="2174"/>
      <c r="DB1" s="2174"/>
      <c r="DC1" s="2174"/>
      <c r="DD1" s="2174"/>
      <c r="DE1" s="2174"/>
      <c r="DF1" s="2995" t="s">
        <v>6</v>
      </c>
      <c r="DG1" s="2995"/>
      <c r="DH1" s="2995"/>
      <c r="DI1" s="2995"/>
      <c r="DJ1" s="2995"/>
      <c r="DK1" s="2995"/>
      <c r="DL1" s="2995" t="s">
        <v>7</v>
      </c>
      <c r="DM1" s="2995"/>
      <c r="DN1" s="2995"/>
      <c r="DO1" s="2995"/>
      <c r="DP1" s="2995"/>
      <c r="DQ1" s="2995"/>
    </row>
    <row r="2" spans="1:121" ht="33.75" customHeight="1">
      <c r="A2" s="2995"/>
      <c r="B2" s="3008"/>
      <c r="C2" s="3002" t="s">
        <v>8</v>
      </c>
      <c r="D2" s="3004" t="s">
        <v>9</v>
      </c>
      <c r="E2" s="2995" t="s">
        <v>10</v>
      </c>
      <c r="F2" s="2995" t="s">
        <v>11</v>
      </c>
      <c r="G2" s="2995" t="s">
        <v>12</v>
      </c>
      <c r="H2" s="2995" t="s">
        <v>13</v>
      </c>
      <c r="I2" s="2995" t="s">
        <v>14</v>
      </c>
      <c r="J2" s="2995" t="s">
        <v>15</v>
      </c>
      <c r="K2" s="2995"/>
      <c r="L2" s="2995" t="s">
        <v>4</v>
      </c>
      <c r="M2" s="2995"/>
      <c r="N2" s="2995"/>
      <c r="O2" s="2995"/>
      <c r="P2" s="2995"/>
      <c r="Q2" s="2995"/>
      <c r="R2" s="2995"/>
      <c r="S2" s="2995"/>
      <c r="T2" s="2995"/>
      <c r="U2" s="2995"/>
      <c r="V2" s="2995"/>
      <c r="W2" s="2995"/>
      <c r="X2" s="2995"/>
      <c r="Y2" s="2995"/>
      <c r="Z2" s="2995"/>
      <c r="AA2" s="2995"/>
      <c r="AB2" s="2995"/>
      <c r="AC2" s="2995"/>
      <c r="AD2" s="2995" t="s">
        <v>16</v>
      </c>
      <c r="AE2" s="3002" t="s">
        <v>17</v>
      </c>
      <c r="AF2" s="3006" t="s">
        <v>18</v>
      </c>
      <c r="AG2" s="3002" t="s">
        <v>19</v>
      </c>
      <c r="AH2" s="3002" t="s">
        <v>20</v>
      </c>
      <c r="AI2" s="3002" t="s">
        <v>21</v>
      </c>
      <c r="AJ2" s="3002" t="s">
        <v>22</v>
      </c>
      <c r="AK2" s="3002" t="s">
        <v>12</v>
      </c>
      <c r="AL2" s="3002" t="s">
        <v>13</v>
      </c>
      <c r="AM2" s="3002" t="s">
        <v>14</v>
      </c>
      <c r="AN2" s="2174" t="s">
        <v>15</v>
      </c>
      <c r="AO2" s="2174"/>
      <c r="AP2" s="3002" t="s">
        <v>23</v>
      </c>
      <c r="AQ2" s="3002" t="s">
        <v>24</v>
      </c>
      <c r="AR2" s="2999" t="s">
        <v>25</v>
      </c>
      <c r="AS2" s="3000"/>
      <c r="AT2" s="3000"/>
      <c r="AU2" s="3000"/>
      <c r="AV2" s="3000"/>
      <c r="AW2" s="3000"/>
      <c r="AX2" s="3000"/>
      <c r="AY2" s="3000"/>
      <c r="AZ2" s="3000"/>
      <c r="BA2" s="3000"/>
      <c r="BB2" s="3000"/>
      <c r="BC2" s="3000"/>
      <c r="BD2" s="3000"/>
      <c r="BE2" s="3000"/>
      <c r="BF2" s="3000"/>
      <c r="BG2" s="3001"/>
      <c r="BH2" s="2174"/>
      <c r="BI2" s="2995">
        <v>2019</v>
      </c>
      <c r="BJ2" s="2995"/>
      <c r="BK2" s="2995"/>
      <c r="BL2" s="2995">
        <v>2020</v>
      </c>
      <c r="BM2" s="2995"/>
      <c r="BN2" s="2995"/>
      <c r="BO2" s="2995">
        <v>2021</v>
      </c>
      <c r="BP2" s="2995"/>
      <c r="BQ2" s="2995"/>
      <c r="BR2" s="2995">
        <v>2022</v>
      </c>
      <c r="BS2" s="2995"/>
      <c r="BT2" s="2995"/>
      <c r="BU2" s="2995">
        <v>2023</v>
      </c>
      <c r="BV2" s="2995"/>
      <c r="BW2" s="2995"/>
      <c r="BX2" s="2995">
        <v>2024</v>
      </c>
      <c r="BY2" s="2995"/>
      <c r="BZ2" s="2995"/>
      <c r="CA2" s="2995">
        <v>2025</v>
      </c>
      <c r="CB2" s="2995"/>
      <c r="CC2" s="2995"/>
      <c r="CD2" s="2995">
        <v>2026</v>
      </c>
      <c r="CE2" s="2995"/>
      <c r="CF2" s="2995"/>
      <c r="CG2" s="2995">
        <v>2027</v>
      </c>
      <c r="CH2" s="2995"/>
      <c r="CI2" s="2995"/>
      <c r="CJ2" s="2995">
        <v>2028</v>
      </c>
      <c r="CK2" s="2995"/>
      <c r="CL2" s="2995"/>
      <c r="CM2" s="2995">
        <v>2029</v>
      </c>
      <c r="CN2" s="2995"/>
      <c r="CO2" s="2995"/>
      <c r="CP2" s="2995">
        <v>2030</v>
      </c>
      <c r="CQ2" s="2995"/>
      <c r="CR2" s="2995"/>
      <c r="CS2" s="2995">
        <v>2031</v>
      </c>
      <c r="CT2" s="2995"/>
      <c r="CU2" s="2995"/>
      <c r="CV2" s="2995">
        <v>2032</v>
      </c>
      <c r="CW2" s="2995"/>
      <c r="CX2" s="2995"/>
      <c r="CY2" s="2995">
        <v>2033</v>
      </c>
      <c r="CZ2" s="2995"/>
      <c r="DA2" s="2995"/>
      <c r="DB2" s="2995">
        <v>2034</v>
      </c>
      <c r="DC2" s="2995"/>
      <c r="DD2" s="2995"/>
      <c r="DE2" s="2995" t="s">
        <v>26</v>
      </c>
      <c r="DF2" s="2995" t="s">
        <v>27</v>
      </c>
      <c r="DG2" s="2995" t="s">
        <v>28</v>
      </c>
      <c r="DH2" s="2995" t="s">
        <v>29</v>
      </c>
      <c r="DI2" s="2995" t="s">
        <v>30</v>
      </c>
      <c r="DJ2" s="2995" t="s">
        <v>31</v>
      </c>
      <c r="DK2" s="2995" t="s">
        <v>32</v>
      </c>
      <c r="DL2" s="2995" t="s">
        <v>27</v>
      </c>
      <c r="DM2" s="2995" t="s">
        <v>28</v>
      </c>
      <c r="DN2" s="2995" t="s">
        <v>29</v>
      </c>
      <c r="DO2" s="2995" t="s">
        <v>30</v>
      </c>
      <c r="DP2" s="2995" t="s">
        <v>31</v>
      </c>
      <c r="DQ2" s="2995" t="s">
        <v>32</v>
      </c>
    </row>
    <row r="3" spans="1:121" ht="33.75" customHeight="1">
      <c r="A3" s="2995"/>
      <c r="B3" s="3008"/>
      <c r="C3" s="3003"/>
      <c r="D3" s="3005"/>
      <c r="E3" s="2995"/>
      <c r="F3" s="2995"/>
      <c r="G3" s="2995"/>
      <c r="H3" s="2995"/>
      <c r="I3" s="2995"/>
      <c r="J3" s="2174" t="s">
        <v>33</v>
      </c>
      <c r="K3" s="2174" t="s">
        <v>34</v>
      </c>
      <c r="L3" s="2174" t="s">
        <v>23</v>
      </c>
      <c r="M3" s="2174" t="s">
        <v>24</v>
      </c>
      <c r="N3" s="2174" t="s">
        <v>35</v>
      </c>
      <c r="O3" s="2174" t="s">
        <v>36</v>
      </c>
      <c r="P3" s="2174" t="s">
        <v>37</v>
      </c>
      <c r="Q3" s="2174" t="s">
        <v>38</v>
      </c>
      <c r="R3" s="2174" t="s">
        <v>39</v>
      </c>
      <c r="S3" s="2174" t="s">
        <v>40</v>
      </c>
      <c r="T3" s="2174" t="s">
        <v>41</v>
      </c>
      <c r="U3" s="2174" t="s">
        <v>42</v>
      </c>
      <c r="V3" s="2174" t="s">
        <v>43</v>
      </c>
      <c r="W3" s="2174" t="s">
        <v>44</v>
      </c>
      <c r="X3" s="2174" t="s">
        <v>45</v>
      </c>
      <c r="Y3" s="2174" t="s">
        <v>46</v>
      </c>
      <c r="Z3" s="2174" t="s">
        <v>47</v>
      </c>
      <c r="AA3" s="2174" t="s">
        <v>48</v>
      </c>
      <c r="AB3" s="2174" t="s">
        <v>49</v>
      </c>
      <c r="AC3" s="2174" t="s">
        <v>50</v>
      </c>
      <c r="AD3" s="2995"/>
      <c r="AE3" s="3003"/>
      <c r="AF3" s="3007"/>
      <c r="AG3" s="3003"/>
      <c r="AH3" s="3003"/>
      <c r="AI3" s="3003"/>
      <c r="AJ3" s="3003"/>
      <c r="AK3" s="3003"/>
      <c r="AL3" s="3003"/>
      <c r="AM3" s="3003"/>
      <c r="AN3" s="2174" t="s">
        <v>33</v>
      </c>
      <c r="AO3" s="2174" t="s">
        <v>34</v>
      </c>
      <c r="AP3" s="3003"/>
      <c r="AQ3" s="3003"/>
      <c r="AR3" s="2174" t="s">
        <v>35</v>
      </c>
      <c r="AS3" s="2174" t="s">
        <v>36</v>
      </c>
      <c r="AT3" s="2174" t="s">
        <v>37</v>
      </c>
      <c r="AU3" s="2174" t="s">
        <v>38</v>
      </c>
      <c r="AV3" s="2174" t="s">
        <v>39</v>
      </c>
      <c r="AW3" s="2174" t="s">
        <v>40</v>
      </c>
      <c r="AX3" s="2174" t="s">
        <v>41</v>
      </c>
      <c r="AY3" s="2174" t="s">
        <v>42</v>
      </c>
      <c r="AZ3" s="2174" t="s">
        <v>43</v>
      </c>
      <c r="BA3" s="2174" t="s">
        <v>44</v>
      </c>
      <c r="BB3" s="2174" t="s">
        <v>45</v>
      </c>
      <c r="BC3" s="2174" t="s">
        <v>46</v>
      </c>
      <c r="BD3" s="2174" t="s">
        <v>47</v>
      </c>
      <c r="BE3" s="2174" t="s">
        <v>48</v>
      </c>
      <c r="BF3" s="2174" t="s">
        <v>49</v>
      </c>
      <c r="BG3" s="2174" t="s">
        <v>50</v>
      </c>
      <c r="BH3" s="2174"/>
      <c r="BI3" s="2176" t="s">
        <v>51</v>
      </c>
      <c r="BJ3" s="2176" t="s">
        <v>52</v>
      </c>
      <c r="BK3" s="2176" t="s">
        <v>53</v>
      </c>
      <c r="BL3" s="2176" t="s">
        <v>51</v>
      </c>
      <c r="BM3" s="2176" t="s">
        <v>52</v>
      </c>
      <c r="BN3" s="2176" t="s">
        <v>53</v>
      </c>
      <c r="BO3" s="2176" t="s">
        <v>51</v>
      </c>
      <c r="BP3" s="2176" t="s">
        <v>52</v>
      </c>
      <c r="BQ3" s="2176" t="s">
        <v>53</v>
      </c>
      <c r="BR3" s="2176" t="s">
        <v>51</v>
      </c>
      <c r="BS3" s="2176" t="s">
        <v>52</v>
      </c>
      <c r="BT3" s="2176" t="s">
        <v>53</v>
      </c>
      <c r="BU3" s="2176" t="s">
        <v>51</v>
      </c>
      <c r="BV3" s="2176" t="s">
        <v>52</v>
      </c>
      <c r="BW3" s="2176" t="s">
        <v>53</v>
      </c>
      <c r="BX3" s="2176" t="s">
        <v>51</v>
      </c>
      <c r="BY3" s="2176" t="s">
        <v>52</v>
      </c>
      <c r="BZ3" s="2176" t="s">
        <v>53</v>
      </c>
      <c r="CA3" s="2176" t="s">
        <v>51</v>
      </c>
      <c r="CB3" s="2176" t="s">
        <v>52</v>
      </c>
      <c r="CC3" s="2176" t="s">
        <v>53</v>
      </c>
      <c r="CD3" s="2176" t="s">
        <v>51</v>
      </c>
      <c r="CE3" s="2176" t="s">
        <v>52</v>
      </c>
      <c r="CF3" s="2176" t="s">
        <v>53</v>
      </c>
      <c r="CG3" s="2176" t="s">
        <v>51</v>
      </c>
      <c r="CH3" s="2176" t="s">
        <v>52</v>
      </c>
      <c r="CI3" s="2176" t="s">
        <v>53</v>
      </c>
      <c r="CJ3" s="2176" t="s">
        <v>51</v>
      </c>
      <c r="CK3" s="2176" t="s">
        <v>52</v>
      </c>
      <c r="CL3" s="2176" t="s">
        <v>53</v>
      </c>
      <c r="CM3" s="2176" t="s">
        <v>51</v>
      </c>
      <c r="CN3" s="2176" t="s">
        <v>52</v>
      </c>
      <c r="CO3" s="2176" t="s">
        <v>53</v>
      </c>
      <c r="CP3" s="2176" t="s">
        <v>51</v>
      </c>
      <c r="CQ3" s="2176" t="s">
        <v>52</v>
      </c>
      <c r="CR3" s="2176" t="s">
        <v>53</v>
      </c>
      <c r="CS3" s="2176" t="s">
        <v>51</v>
      </c>
      <c r="CT3" s="2176" t="s">
        <v>52</v>
      </c>
      <c r="CU3" s="2176" t="s">
        <v>53</v>
      </c>
      <c r="CV3" s="2176" t="s">
        <v>51</v>
      </c>
      <c r="CW3" s="2176" t="s">
        <v>52</v>
      </c>
      <c r="CX3" s="2176" t="s">
        <v>53</v>
      </c>
      <c r="CY3" s="2176" t="s">
        <v>51</v>
      </c>
      <c r="CZ3" s="2176" t="s">
        <v>52</v>
      </c>
      <c r="DA3" s="2176" t="s">
        <v>53</v>
      </c>
      <c r="DB3" s="2176" t="s">
        <v>51</v>
      </c>
      <c r="DC3" s="2176" t="s">
        <v>52</v>
      </c>
      <c r="DD3" s="2176" t="s">
        <v>53</v>
      </c>
      <c r="DE3" s="2995"/>
      <c r="DF3" s="2995"/>
      <c r="DG3" s="2995"/>
      <c r="DH3" s="2995"/>
      <c r="DI3" s="2995"/>
      <c r="DJ3" s="2995"/>
      <c r="DK3" s="2995"/>
      <c r="DL3" s="2995"/>
      <c r="DM3" s="2995"/>
      <c r="DN3" s="2995"/>
      <c r="DO3" s="2995"/>
      <c r="DP3" s="2995"/>
      <c r="DQ3" s="2995"/>
    </row>
    <row r="4" spans="1:121" ht="33.75" customHeight="1">
      <c r="A4" s="2177" t="s">
        <v>54</v>
      </c>
      <c r="B4" s="2992">
        <f>SUM(D4:D19)</f>
        <v>0.19700000000000001</v>
      </c>
      <c r="C4" s="2178" t="s">
        <v>55</v>
      </c>
      <c r="D4" s="2996">
        <f>AF4+AF5+AF6</f>
        <v>3.0599999999999999E-2</v>
      </c>
      <c r="E4" s="2178" t="s">
        <v>56</v>
      </c>
      <c r="F4" s="2178" t="s">
        <v>57</v>
      </c>
      <c r="G4" s="2178" t="s">
        <v>58</v>
      </c>
      <c r="H4" s="2178" t="s">
        <v>59</v>
      </c>
      <c r="I4" s="2178" t="s">
        <v>60</v>
      </c>
      <c r="J4" s="2178" t="s">
        <v>61</v>
      </c>
      <c r="K4" s="2178" t="s">
        <v>61</v>
      </c>
      <c r="L4" s="2178">
        <v>2019</v>
      </c>
      <c r="M4" s="2178">
        <v>2034</v>
      </c>
      <c r="N4" s="2178" t="s">
        <v>62</v>
      </c>
      <c r="O4" s="2178">
        <v>95.8</v>
      </c>
      <c r="P4" s="2178">
        <f t="shared" ref="P4:AC6" si="0">O4-4.2</f>
        <v>91.6</v>
      </c>
      <c r="Q4" s="2178">
        <f t="shared" si="0"/>
        <v>87.399999999999991</v>
      </c>
      <c r="R4" s="2178">
        <f t="shared" si="0"/>
        <v>83.199999999999989</v>
      </c>
      <c r="S4" s="2178">
        <f t="shared" si="0"/>
        <v>78.999999999999986</v>
      </c>
      <c r="T4" s="2178">
        <f t="shared" si="0"/>
        <v>74.799999999999983</v>
      </c>
      <c r="U4" s="2178">
        <f t="shared" si="0"/>
        <v>70.59999999999998</v>
      </c>
      <c r="V4" s="2178">
        <f t="shared" si="0"/>
        <v>66.399999999999977</v>
      </c>
      <c r="W4" s="2178">
        <f t="shared" si="0"/>
        <v>62.199999999999974</v>
      </c>
      <c r="X4" s="2178">
        <f t="shared" si="0"/>
        <v>57.999999999999972</v>
      </c>
      <c r="Y4" s="2178">
        <f t="shared" si="0"/>
        <v>53.799999999999969</v>
      </c>
      <c r="Z4" s="2178">
        <f t="shared" si="0"/>
        <v>49.599999999999966</v>
      </c>
      <c r="AA4" s="2178">
        <f t="shared" si="0"/>
        <v>45.399999999999963</v>
      </c>
      <c r="AB4" s="2178">
        <f t="shared" si="0"/>
        <v>41.19999999999996</v>
      </c>
      <c r="AC4" s="2178">
        <f t="shared" si="0"/>
        <v>36.999999999999957</v>
      </c>
      <c r="AD4" s="2179">
        <v>37</v>
      </c>
      <c r="AE4" s="2178" t="s">
        <v>63</v>
      </c>
      <c r="AF4" s="2180">
        <v>1.9E-2</v>
      </c>
      <c r="AG4" s="2178" t="s">
        <v>64</v>
      </c>
      <c r="AH4" s="2178" t="s">
        <v>65</v>
      </c>
      <c r="AI4" s="2178" t="s">
        <v>66</v>
      </c>
      <c r="AJ4" s="2178" t="s">
        <v>67</v>
      </c>
      <c r="AK4" s="2178" t="s">
        <v>58</v>
      </c>
      <c r="AL4" s="2178" t="s">
        <v>68</v>
      </c>
      <c r="AM4" s="2178" t="s">
        <v>69</v>
      </c>
      <c r="AN4" s="2178" t="s">
        <v>61</v>
      </c>
      <c r="AO4" s="2178" t="s">
        <v>61</v>
      </c>
      <c r="AP4" s="2178">
        <v>2019</v>
      </c>
      <c r="AQ4" s="2178">
        <v>2034</v>
      </c>
      <c r="AR4" s="2181">
        <v>6.25E-2</v>
      </c>
      <c r="AS4" s="2181">
        <f t="shared" ref="AS4:BG4" si="1">AR4+6.25%</f>
        <v>0.125</v>
      </c>
      <c r="AT4" s="2181">
        <f t="shared" si="1"/>
        <v>0.1875</v>
      </c>
      <c r="AU4" s="2181">
        <f t="shared" si="1"/>
        <v>0.25</v>
      </c>
      <c r="AV4" s="2181">
        <f t="shared" si="1"/>
        <v>0.3125</v>
      </c>
      <c r="AW4" s="2181">
        <f t="shared" si="1"/>
        <v>0.375</v>
      </c>
      <c r="AX4" s="2181">
        <f t="shared" si="1"/>
        <v>0.4375</v>
      </c>
      <c r="AY4" s="2181">
        <f t="shared" si="1"/>
        <v>0.5</v>
      </c>
      <c r="AZ4" s="2181">
        <f t="shared" si="1"/>
        <v>0.5625</v>
      </c>
      <c r="BA4" s="2181">
        <f t="shared" si="1"/>
        <v>0.625</v>
      </c>
      <c r="BB4" s="2181">
        <f t="shared" si="1"/>
        <v>0.6875</v>
      </c>
      <c r="BC4" s="2181">
        <f t="shared" si="1"/>
        <v>0.75</v>
      </c>
      <c r="BD4" s="2181">
        <f t="shared" si="1"/>
        <v>0.8125</v>
      </c>
      <c r="BE4" s="2181">
        <f t="shared" si="1"/>
        <v>0.875</v>
      </c>
      <c r="BF4" s="2181">
        <f t="shared" si="1"/>
        <v>0.9375</v>
      </c>
      <c r="BG4" s="2181">
        <f t="shared" si="1"/>
        <v>1</v>
      </c>
      <c r="BH4" s="2181">
        <v>1</v>
      </c>
      <c r="BI4" s="2182">
        <f>1233.949+(1233.949/100*4.26)</f>
        <v>1286.5152274000002</v>
      </c>
      <c r="BJ4" s="2182">
        <f>BI4</f>
        <v>1286.5152274000002</v>
      </c>
      <c r="BK4" s="2178" t="s">
        <v>70</v>
      </c>
      <c r="BL4" s="2182">
        <f>BI4+(BI4/100*4.26)</f>
        <v>1341.3207760872401</v>
      </c>
      <c r="BM4" s="2182">
        <f>BL4</f>
        <v>1341.3207760872401</v>
      </c>
      <c r="BN4" s="2178" t="s">
        <v>70</v>
      </c>
      <c r="BO4" s="2182">
        <f>BL4+(BL4/100*4.26)</f>
        <v>1398.4610411485564</v>
      </c>
      <c r="BP4" s="2182"/>
      <c r="BQ4" s="2178" t="s">
        <v>70</v>
      </c>
      <c r="BR4" s="2182">
        <f>BO4+(BO4/100*4.26)</f>
        <v>1458.035481501485</v>
      </c>
      <c r="BS4" s="2182"/>
      <c r="BT4" s="2178" t="s">
        <v>70</v>
      </c>
      <c r="BU4" s="2182">
        <f>BR4+(BR4/100*4.26)</f>
        <v>1520.1477930134483</v>
      </c>
      <c r="BV4" s="2182"/>
      <c r="BW4" s="2178" t="s">
        <v>70</v>
      </c>
      <c r="BX4" s="2182">
        <f>BU4+(BU4/100*4.26)</f>
        <v>1584.9060889958212</v>
      </c>
      <c r="BY4" s="2182"/>
      <c r="BZ4" s="2178" t="s">
        <v>70</v>
      </c>
      <c r="CA4" s="2182">
        <f>BX4+(BX4/100*4.26)</f>
        <v>1652.4230883870432</v>
      </c>
      <c r="CB4" s="2182"/>
      <c r="CC4" s="2178" t="s">
        <v>70</v>
      </c>
      <c r="CD4" s="2182">
        <f>CA4+(CA4/100*4.26)</f>
        <v>1722.8163119523313</v>
      </c>
      <c r="CE4" s="2182"/>
      <c r="CF4" s="2178" t="s">
        <v>70</v>
      </c>
      <c r="CG4" s="2182">
        <f>CD4+(CD4/100*4.26)</f>
        <v>1796.2082868415005</v>
      </c>
      <c r="CH4" s="2182"/>
      <c r="CI4" s="2178" t="s">
        <v>70</v>
      </c>
      <c r="CJ4" s="2182">
        <f>CG4+(CG4/100*4.26)</f>
        <v>1872.7267598609483</v>
      </c>
      <c r="CK4" s="2182"/>
      <c r="CL4" s="2178" t="s">
        <v>70</v>
      </c>
      <c r="CM4" s="2182">
        <f>CJ4+(CJ4/100*4.26)</f>
        <v>1952.5049198310246</v>
      </c>
      <c r="CN4" s="2182"/>
      <c r="CO4" s="2178" t="s">
        <v>70</v>
      </c>
      <c r="CP4" s="2182">
        <f>CM4+(CM4/100*4.26)</f>
        <v>2035.6816294158261</v>
      </c>
      <c r="CQ4" s="2182"/>
      <c r="CR4" s="2178" t="s">
        <v>70</v>
      </c>
      <c r="CS4" s="2182">
        <f>CP4+(CP4/100*4.26)</f>
        <v>2122.4016668289405</v>
      </c>
      <c r="CT4" s="2182"/>
      <c r="CU4" s="2178" t="s">
        <v>70</v>
      </c>
      <c r="CV4" s="2182">
        <f>CS4+(CS4/100*4.26)</f>
        <v>2212.8159778358536</v>
      </c>
      <c r="CW4" s="2182"/>
      <c r="CX4" s="2178" t="s">
        <v>70</v>
      </c>
      <c r="CY4" s="2182">
        <f>CV4+(CV4/100*4.26)</f>
        <v>2307.0819384916608</v>
      </c>
      <c r="CZ4" s="2182"/>
      <c r="DA4" s="2178" t="s">
        <v>70</v>
      </c>
      <c r="DB4" s="2182">
        <f>CY4+(CY4/100*4.26)</f>
        <v>2405.3636290714057</v>
      </c>
      <c r="DC4" s="2182"/>
      <c r="DD4" s="2178" t="s">
        <v>70</v>
      </c>
      <c r="DE4" s="2183">
        <f t="shared" ref="DE4:DE11" si="2">SUM(BI4,BL4,BO4,BR4,BU4,BX4,CA4,CD4,CG4,CJ4,CM4,CP4,CS4,CV4,CY4,DB4)</f>
        <v>28669.410616663088</v>
      </c>
      <c r="DF4" s="2184" t="s">
        <v>71</v>
      </c>
      <c r="DG4" s="2184" t="s">
        <v>72</v>
      </c>
      <c r="DH4" s="2185" t="s">
        <v>73</v>
      </c>
      <c r="DI4" s="2178" t="s">
        <v>74</v>
      </c>
      <c r="DJ4" s="2178">
        <v>3387000</v>
      </c>
      <c r="DK4" s="2185" t="s">
        <v>75</v>
      </c>
      <c r="DL4" s="2184" t="s">
        <v>76</v>
      </c>
      <c r="DM4" s="2184" t="s">
        <v>77</v>
      </c>
      <c r="DN4" s="2184" t="s">
        <v>78</v>
      </c>
      <c r="DO4" s="2178"/>
      <c r="DP4" s="2178"/>
      <c r="DQ4" s="2178"/>
    </row>
    <row r="5" spans="1:121" ht="33.75" customHeight="1">
      <c r="A5" s="2177" t="s">
        <v>54</v>
      </c>
      <c r="B5" s="2993"/>
      <c r="C5" s="2178" t="s">
        <v>55</v>
      </c>
      <c r="D5" s="2997"/>
      <c r="E5" s="2178" t="s">
        <v>56</v>
      </c>
      <c r="F5" s="2178" t="s">
        <v>57</v>
      </c>
      <c r="G5" s="2178" t="s">
        <v>58</v>
      </c>
      <c r="H5" s="2178" t="s">
        <v>59</v>
      </c>
      <c r="I5" s="2178" t="s">
        <v>60</v>
      </c>
      <c r="J5" s="2178" t="s">
        <v>61</v>
      </c>
      <c r="K5" s="2178" t="s">
        <v>61</v>
      </c>
      <c r="L5" s="2178">
        <v>2019</v>
      </c>
      <c r="M5" s="2178">
        <v>2034</v>
      </c>
      <c r="N5" s="2178" t="s">
        <v>62</v>
      </c>
      <c r="O5" s="2178">
        <v>95.8</v>
      </c>
      <c r="P5" s="2178">
        <f t="shared" si="0"/>
        <v>91.6</v>
      </c>
      <c r="Q5" s="2178">
        <f t="shared" si="0"/>
        <v>87.399999999999991</v>
      </c>
      <c r="R5" s="2178">
        <f t="shared" si="0"/>
        <v>83.199999999999989</v>
      </c>
      <c r="S5" s="2178">
        <f t="shared" si="0"/>
        <v>78.999999999999986</v>
      </c>
      <c r="T5" s="2178">
        <f t="shared" si="0"/>
        <v>74.799999999999983</v>
      </c>
      <c r="U5" s="2178">
        <f t="shared" si="0"/>
        <v>70.59999999999998</v>
      </c>
      <c r="V5" s="2178">
        <f t="shared" si="0"/>
        <v>66.399999999999977</v>
      </c>
      <c r="W5" s="2178">
        <f t="shared" si="0"/>
        <v>62.199999999999974</v>
      </c>
      <c r="X5" s="2178">
        <f t="shared" si="0"/>
        <v>57.999999999999972</v>
      </c>
      <c r="Y5" s="2178">
        <f t="shared" si="0"/>
        <v>53.799999999999969</v>
      </c>
      <c r="Z5" s="2178">
        <f t="shared" si="0"/>
        <v>49.599999999999966</v>
      </c>
      <c r="AA5" s="2178">
        <f t="shared" si="0"/>
        <v>45.399999999999963</v>
      </c>
      <c r="AB5" s="2178">
        <f t="shared" si="0"/>
        <v>41.19999999999996</v>
      </c>
      <c r="AC5" s="2178">
        <f t="shared" si="0"/>
        <v>36.999999999999957</v>
      </c>
      <c r="AD5" s="2179">
        <v>37</v>
      </c>
      <c r="AE5" s="2178" t="s">
        <v>79</v>
      </c>
      <c r="AF5" s="2180">
        <v>5.7999999999999996E-3</v>
      </c>
      <c r="AG5" s="2178" t="s">
        <v>80</v>
      </c>
      <c r="AH5" s="2178" t="s">
        <v>81</v>
      </c>
      <c r="AI5" s="2178" t="s">
        <v>66</v>
      </c>
      <c r="AJ5" s="2178" t="s">
        <v>82</v>
      </c>
      <c r="AK5" s="2178" t="s">
        <v>58</v>
      </c>
      <c r="AL5" s="2178" t="s">
        <v>83</v>
      </c>
      <c r="AM5" s="2178" t="s">
        <v>69</v>
      </c>
      <c r="AN5" s="2178" t="s">
        <v>61</v>
      </c>
      <c r="AO5" s="2178" t="s">
        <v>61</v>
      </c>
      <c r="AP5" s="2178">
        <v>2019</v>
      </c>
      <c r="AQ5" s="2178">
        <v>2020</v>
      </c>
      <c r="AR5" s="2179">
        <v>1</v>
      </c>
      <c r="AS5" s="2179">
        <v>1</v>
      </c>
      <c r="AT5" s="2179"/>
      <c r="AU5" s="2179"/>
      <c r="AV5" s="2179"/>
      <c r="AW5" s="2179"/>
      <c r="AX5" s="2179"/>
      <c r="AY5" s="2179"/>
      <c r="AZ5" s="2179"/>
      <c r="BA5" s="2179"/>
      <c r="BB5" s="2179"/>
      <c r="BC5" s="2179"/>
      <c r="BD5" s="2179"/>
      <c r="BE5" s="2179"/>
      <c r="BF5" s="2179"/>
      <c r="BG5" s="2179"/>
      <c r="BH5" s="2178">
        <v>2</v>
      </c>
      <c r="BI5" s="2182">
        <f>332796169/1000000</f>
        <v>332.79616900000002</v>
      </c>
      <c r="BJ5" s="2182">
        <f>332796169/1000000</f>
        <v>332.79616900000002</v>
      </c>
      <c r="BK5" s="2178" t="s">
        <v>70</v>
      </c>
      <c r="BL5" s="2182">
        <f>((((627595977/2)+(926947680/3))/2)+(311390274/100*8.48))/1000000</f>
        <v>337.79616948519998</v>
      </c>
      <c r="BM5" s="2182">
        <f>((((627595977/2)+(926947680/3))/2)+(311390274/100*8.48))/1000000</f>
        <v>337.79616948519998</v>
      </c>
      <c r="BN5" s="2178" t="s">
        <v>70</v>
      </c>
      <c r="BO5" s="2182"/>
      <c r="BP5" s="2182"/>
      <c r="BQ5" s="2178"/>
      <c r="BR5" s="2178"/>
      <c r="BS5" s="2178"/>
      <c r="BT5" s="2178"/>
      <c r="BU5" s="2178"/>
      <c r="BV5" s="2178"/>
      <c r="BW5" s="2178"/>
      <c r="BX5" s="2182"/>
      <c r="BY5" s="2182"/>
      <c r="BZ5" s="2178"/>
      <c r="CA5" s="2182"/>
      <c r="CB5" s="2182"/>
      <c r="CC5" s="2178"/>
      <c r="CD5" s="2182"/>
      <c r="CE5" s="2182"/>
      <c r="CF5" s="2178"/>
      <c r="CG5" s="2182"/>
      <c r="CH5" s="2182"/>
      <c r="CI5" s="2178"/>
      <c r="CJ5" s="2182"/>
      <c r="CK5" s="2182"/>
      <c r="CL5" s="2178"/>
      <c r="CM5" s="2182"/>
      <c r="CN5" s="2182"/>
      <c r="CO5" s="2178"/>
      <c r="CP5" s="2183"/>
      <c r="CQ5" s="2183"/>
      <c r="CR5" s="2178"/>
      <c r="CS5" s="2182"/>
      <c r="CT5" s="2182"/>
      <c r="CU5" s="2178"/>
      <c r="CV5" s="2182"/>
      <c r="CW5" s="2182"/>
      <c r="CX5" s="2178"/>
      <c r="CY5" s="2182"/>
      <c r="CZ5" s="2182"/>
      <c r="DA5" s="2178"/>
      <c r="DB5" s="2183"/>
      <c r="DC5" s="2183"/>
      <c r="DD5" s="2178"/>
      <c r="DE5" s="2183">
        <f t="shared" si="2"/>
        <v>670.5923384852</v>
      </c>
      <c r="DF5" s="2184" t="s">
        <v>71</v>
      </c>
      <c r="DG5" s="2184" t="s">
        <v>72</v>
      </c>
      <c r="DH5" s="2185" t="s">
        <v>73</v>
      </c>
      <c r="DI5" s="2178" t="s">
        <v>74</v>
      </c>
      <c r="DJ5" s="2178">
        <v>3387000</v>
      </c>
      <c r="DK5" s="2186" t="s">
        <v>75</v>
      </c>
      <c r="DL5" s="2185" t="s">
        <v>84</v>
      </c>
      <c r="DM5" s="2185" t="s">
        <v>85</v>
      </c>
      <c r="DN5" s="2185"/>
      <c r="DO5" s="2178"/>
      <c r="DP5" s="2178"/>
      <c r="DQ5" s="2178"/>
    </row>
    <row r="6" spans="1:121" ht="33.75" customHeight="1">
      <c r="A6" s="2177" t="s">
        <v>54</v>
      </c>
      <c r="B6" s="2993"/>
      <c r="C6" s="2178" t="s">
        <v>86</v>
      </c>
      <c r="D6" s="2998"/>
      <c r="E6" s="2178" t="s">
        <v>56</v>
      </c>
      <c r="F6" s="2178" t="s">
        <v>57</v>
      </c>
      <c r="G6" s="2178" t="s">
        <v>58</v>
      </c>
      <c r="H6" s="2178" t="s">
        <v>59</v>
      </c>
      <c r="I6" s="2178" t="s">
        <v>60</v>
      </c>
      <c r="J6" s="2178" t="s">
        <v>61</v>
      </c>
      <c r="K6" s="2178" t="s">
        <v>61</v>
      </c>
      <c r="L6" s="2178">
        <v>2019</v>
      </c>
      <c r="M6" s="2178">
        <v>2034</v>
      </c>
      <c r="N6" s="2178" t="s">
        <v>62</v>
      </c>
      <c r="O6" s="2178">
        <v>95.8</v>
      </c>
      <c r="P6" s="2178">
        <f t="shared" si="0"/>
        <v>91.6</v>
      </c>
      <c r="Q6" s="2178">
        <f t="shared" si="0"/>
        <v>87.399999999999991</v>
      </c>
      <c r="R6" s="2178">
        <f t="shared" si="0"/>
        <v>83.199999999999989</v>
      </c>
      <c r="S6" s="2178">
        <f t="shared" si="0"/>
        <v>78.999999999999986</v>
      </c>
      <c r="T6" s="2178">
        <f t="shared" si="0"/>
        <v>74.799999999999983</v>
      </c>
      <c r="U6" s="2178">
        <f t="shared" si="0"/>
        <v>70.59999999999998</v>
      </c>
      <c r="V6" s="2178">
        <f t="shared" si="0"/>
        <v>66.399999999999977</v>
      </c>
      <c r="W6" s="2178">
        <f t="shared" si="0"/>
        <v>62.199999999999974</v>
      </c>
      <c r="X6" s="2178">
        <f t="shared" si="0"/>
        <v>57.999999999999972</v>
      </c>
      <c r="Y6" s="2178">
        <f t="shared" si="0"/>
        <v>53.799999999999969</v>
      </c>
      <c r="Z6" s="2178">
        <f t="shared" si="0"/>
        <v>49.599999999999966</v>
      </c>
      <c r="AA6" s="2178">
        <f t="shared" si="0"/>
        <v>45.399999999999963</v>
      </c>
      <c r="AB6" s="2178">
        <f t="shared" si="0"/>
        <v>41.19999999999996</v>
      </c>
      <c r="AC6" s="2178">
        <f t="shared" si="0"/>
        <v>36.999999999999957</v>
      </c>
      <c r="AD6" s="2179">
        <v>37</v>
      </c>
      <c r="AE6" s="2178" t="s">
        <v>87</v>
      </c>
      <c r="AF6" s="2180">
        <v>5.7999999999999996E-3</v>
      </c>
      <c r="AG6" s="2178" t="s">
        <v>88</v>
      </c>
      <c r="AH6" s="2178" t="s">
        <v>89</v>
      </c>
      <c r="AI6" s="2178" t="s">
        <v>66</v>
      </c>
      <c r="AJ6" s="2178" t="s">
        <v>82</v>
      </c>
      <c r="AK6" s="2178" t="s">
        <v>58</v>
      </c>
      <c r="AL6" s="2178" t="s">
        <v>83</v>
      </c>
      <c r="AM6" s="2178" t="s">
        <v>69</v>
      </c>
      <c r="AN6" s="2178" t="s">
        <v>61</v>
      </c>
      <c r="AO6" s="2178" t="s">
        <v>61</v>
      </c>
      <c r="AP6" s="2178">
        <v>2019</v>
      </c>
      <c r="AQ6" s="2178">
        <v>2020</v>
      </c>
      <c r="AR6" s="2179">
        <v>1</v>
      </c>
      <c r="AS6" s="2179">
        <v>1</v>
      </c>
      <c r="AT6" s="2181"/>
      <c r="AU6" s="2181"/>
      <c r="AV6" s="2181"/>
      <c r="AW6" s="2181"/>
      <c r="AX6" s="2178"/>
      <c r="AY6" s="2178"/>
      <c r="AZ6" s="2178"/>
      <c r="BA6" s="2178"/>
      <c r="BB6" s="2178"/>
      <c r="BC6" s="2178"/>
      <c r="BD6" s="2178"/>
      <c r="BE6" s="2178"/>
      <c r="BF6" s="2178"/>
      <c r="BG6" s="2178"/>
      <c r="BH6" s="2178">
        <v>2</v>
      </c>
      <c r="BI6" s="2182">
        <f>+BJ6</f>
        <v>157.72</v>
      </c>
      <c r="BJ6" s="2182">
        <v>157.72</v>
      </c>
      <c r="BK6" s="2178" t="s">
        <v>70</v>
      </c>
      <c r="BL6" s="2182">
        <f>+BM6</f>
        <v>162.72</v>
      </c>
      <c r="BM6" s="2182">
        <v>162.72</v>
      </c>
      <c r="BN6" s="2178" t="s">
        <v>70</v>
      </c>
      <c r="BO6" s="2182"/>
      <c r="BP6" s="2182"/>
      <c r="BQ6" s="2178"/>
      <c r="BR6" s="2182"/>
      <c r="BS6" s="2182"/>
      <c r="BT6" s="2178"/>
      <c r="BU6" s="2182"/>
      <c r="BV6" s="2182"/>
      <c r="BW6" s="2178"/>
      <c r="BX6" s="2182"/>
      <c r="BY6" s="2182"/>
      <c r="BZ6" s="2178"/>
      <c r="CA6" s="2178"/>
      <c r="CB6" s="2178"/>
      <c r="CC6" s="2178"/>
      <c r="CD6" s="2178"/>
      <c r="CE6" s="2178"/>
      <c r="CF6" s="2178"/>
      <c r="CG6" s="2178"/>
      <c r="CH6" s="2178"/>
      <c r="CI6" s="2178"/>
      <c r="CJ6" s="2178"/>
      <c r="CK6" s="2178"/>
      <c r="CL6" s="2178"/>
      <c r="CM6" s="2178"/>
      <c r="CN6" s="2178"/>
      <c r="CO6" s="2178"/>
      <c r="CP6" s="2183"/>
      <c r="CQ6" s="2183"/>
      <c r="CR6" s="2178"/>
      <c r="CS6" s="2178"/>
      <c r="CT6" s="2178"/>
      <c r="CU6" s="2178"/>
      <c r="CV6" s="2178"/>
      <c r="CW6" s="2178"/>
      <c r="CX6" s="2178"/>
      <c r="CY6" s="2178"/>
      <c r="CZ6" s="2178"/>
      <c r="DA6" s="2178"/>
      <c r="DB6" s="2183"/>
      <c r="DC6" s="2183"/>
      <c r="DD6" s="2178"/>
      <c r="DE6" s="2183">
        <f t="shared" si="2"/>
        <v>320.44</v>
      </c>
      <c r="DF6" s="2184" t="s">
        <v>71</v>
      </c>
      <c r="DG6" s="2184" t="s">
        <v>72</v>
      </c>
      <c r="DH6" s="2185" t="s">
        <v>73</v>
      </c>
      <c r="DI6" s="2178" t="s">
        <v>74</v>
      </c>
      <c r="DJ6" s="2178">
        <v>3387000</v>
      </c>
      <c r="DK6" s="2185" t="s">
        <v>75</v>
      </c>
      <c r="DL6" s="2185" t="s">
        <v>90</v>
      </c>
      <c r="DM6" s="2184" t="s">
        <v>91</v>
      </c>
      <c r="DN6" s="2185"/>
      <c r="DO6" s="2178"/>
      <c r="DP6" s="2178"/>
      <c r="DQ6" s="2178"/>
    </row>
    <row r="7" spans="1:121" ht="33.75" customHeight="1">
      <c r="A7" s="2177" t="s">
        <v>54</v>
      </c>
      <c r="B7" s="2993"/>
      <c r="C7" s="2178" t="s">
        <v>92</v>
      </c>
      <c r="D7" s="2996">
        <f>AF7+AF8+AF9+AF10</f>
        <v>5.1400000000000001E-2</v>
      </c>
      <c r="E7" s="2178" t="s">
        <v>93</v>
      </c>
      <c r="F7" s="2178" t="s">
        <v>94</v>
      </c>
      <c r="G7" s="2178" t="s">
        <v>58</v>
      </c>
      <c r="H7" s="2178" t="s">
        <v>59</v>
      </c>
      <c r="I7" s="2178" t="s">
        <v>60</v>
      </c>
      <c r="J7" s="2178">
        <v>26504</v>
      </c>
      <c r="K7" s="2178">
        <v>2017</v>
      </c>
      <c r="L7" s="2178">
        <v>2019</v>
      </c>
      <c r="M7" s="2178">
        <v>2034</v>
      </c>
      <c r="N7" s="2178">
        <v>25704</v>
      </c>
      <c r="O7" s="2178">
        <v>24904</v>
      </c>
      <c r="P7" s="2178">
        <v>24104</v>
      </c>
      <c r="Q7" s="2178">
        <v>23304</v>
      </c>
      <c r="R7" s="2178">
        <v>22504</v>
      </c>
      <c r="S7" s="2178">
        <v>21704</v>
      </c>
      <c r="T7" s="2178">
        <v>20904</v>
      </c>
      <c r="U7" s="2178">
        <v>20104</v>
      </c>
      <c r="V7" s="2178">
        <v>19304</v>
      </c>
      <c r="W7" s="2178">
        <v>18504</v>
      </c>
      <c r="X7" s="2178">
        <v>17704</v>
      </c>
      <c r="Y7" s="2178">
        <v>16904</v>
      </c>
      <c r="Z7" s="2178">
        <v>16104</v>
      </c>
      <c r="AA7" s="2178">
        <v>15304</v>
      </c>
      <c r="AB7" s="2178">
        <v>14504</v>
      </c>
      <c r="AC7" s="2178">
        <f>AB7-800</f>
        <v>13704</v>
      </c>
      <c r="AD7" s="2178">
        <f>AC7</f>
        <v>13704</v>
      </c>
      <c r="AE7" s="2178" t="s">
        <v>95</v>
      </c>
      <c r="AF7" s="2180">
        <v>1.0800000000000001E-2</v>
      </c>
      <c r="AG7" s="2178" t="s">
        <v>96</v>
      </c>
      <c r="AH7" s="2178" t="s">
        <v>97</v>
      </c>
      <c r="AI7" s="2178" t="s">
        <v>66</v>
      </c>
      <c r="AJ7" s="2178" t="s">
        <v>98</v>
      </c>
      <c r="AK7" s="2178" t="s">
        <v>99</v>
      </c>
      <c r="AL7" s="2178" t="s">
        <v>83</v>
      </c>
      <c r="AM7" s="2184" t="s">
        <v>60</v>
      </c>
      <c r="AN7" s="2178" t="s">
        <v>61</v>
      </c>
      <c r="AO7" s="2178" t="s">
        <v>61</v>
      </c>
      <c r="AP7" s="2178">
        <v>2019</v>
      </c>
      <c r="AQ7" s="2178">
        <v>2034</v>
      </c>
      <c r="AR7" s="2187">
        <v>2000</v>
      </c>
      <c r="AS7" s="2187">
        <v>2000</v>
      </c>
      <c r="AT7" s="2187">
        <v>2000</v>
      </c>
      <c r="AU7" s="2187">
        <v>2000</v>
      </c>
      <c r="AV7" s="2187">
        <v>2000</v>
      </c>
      <c r="AW7" s="2187">
        <v>2000</v>
      </c>
      <c r="AX7" s="2187">
        <v>2000</v>
      </c>
      <c r="AY7" s="2187">
        <v>2000</v>
      </c>
      <c r="AZ7" s="2187">
        <v>2000</v>
      </c>
      <c r="BA7" s="2187">
        <v>2000</v>
      </c>
      <c r="BB7" s="2187">
        <v>2000</v>
      </c>
      <c r="BC7" s="2187">
        <v>2000</v>
      </c>
      <c r="BD7" s="2187">
        <v>2000</v>
      </c>
      <c r="BE7" s="2187">
        <v>2000</v>
      </c>
      <c r="BF7" s="2187">
        <v>2000</v>
      </c>
      <c r="BG7" s="2187">
        <v>2000</v>
      </c>
      <c r="BH7" s="2187">
        <f>SUM(AR7:BG7)</f>
        <v>32000</v>
      </c>
      <c r="BI7" s="2183">
        <v>907.70600000000002</v>
      </c>
      <c r="BJ7" s="2183">
        <v>907.70600000000002</v>
      </c>
      <c r="BK7" s="2178" t="s">
        <v>70</v>
      </c>
      <c r="BL7" s="2183">
        <v>934.93700000000001</v>
      </c>
      <c r="BM7" s="2183">
        <v>934.93700000000001</v>
      </c>
      <c r="BN7" s="2178" t="s">
        <v>70</v>
      </c>
      <c r="BO7" s="2183">
        <v>962.98500000000001</v>
      </c>
      <c r="BP7" s="2183"/>
      <c r="BQ7" s="2178" t="s">
        <v>70</v>
      </c>
      <c r="BR7" s="2183">
        <v>991.87400000000002</v>
      </c>
      <c r="BS7" s="2178"/>
      <c r="BT7" s="2178" t="s">
        <v>70</v>
      </c>
      <c r="BU7" s="2183">
        <v>1021.631</v>
      </c>
      <c r="BV7" s="2183"/>
      <c r="BW7" s="2178" t="s">
        <v>70</v>
      </c>
      <c r="BX7" s="2183">
        <f>BU7*1.03</f>
        <v>1052.2799299999999</v>
      </c>
      <c r="BY7" s="2183"/>
      <c r="BZ7" s="2178" t="s">
        <v>70</v>
      </c>
      <c r="CA7" s="2183">
        <f>BX7*1.03</f>
        <v>1083.8483279</v>
      </c>
      <c r="CB7" s="2183"/>
      <c r="CC7" s="2178" t="s">
        <v>70</v>
      </c>
      <c r="CD7" s="2183">
        <f>CA7*1.03</f>
        <v>1116.363777737</v>
      </c>
      <c r="CE7" s="2183"/>
      <c r="CF7" s="2178" t="s">
        <v>70</v>
      </c>
      <c r="CG7" s="2183">
        <f>CD7*1.03</f>
        <v>1149.85469106911</v>
      </c>
      <c r="CH7" s="2183"/>
      <c r="CI7" s="2178" t="s">
        <v>70</v>
      </c>
      <c r="CJ7" s="2183">
        <f>CG7*1.03</f>
        <v>1184.3503318011833</v>
      </c>
      <c r="CK7" s="2183"/>
      <c r="CL7" s="2178" t="s">
        <v>70</v>
      </c>
      <c r="CM7" s="2183">
        <f>CJ7*1.03</f>
        <v>1219.8808417552189</v>
      </c>
      <c r="CN7" s="2183"/>
      <c r="CO7" s="2178" t="s">
        <v>70</v>
      </c>
      <c r="CP7" s="2183">
        <f>CM7*1.03</f>
        <v>1256.4772670078755</v>
      </c>
      <c r="CQ7" s="2183"/>
      <c r="CR7" s="2178" t="s">
        <v>70</v>
      </c>
      <c r="CS7" s="2183">
        <f>CP7*1.03</f>
        <v>1294.1715850181117</v>
      </c>
      <c r="CT7" s="2183"/>
      <c r="CU7" s="2178" t="s">
        <v>70</v>
      </c>
      <c r="CV7" s="2183">
        <f>CS7*1.03</f>
        <v>1332.996732568655</v>
      </c>
      <c r="CW7" s="2183"/>
      <c r="CX7" s="2178" t="s">
        <v>70</v>
      </c>
      <c r="CY7" s="2183">
        <f>CV7*1.03</f>
        <v>1372.9866345457147</v>
      </c>
      <c r="CZ7" s="2183"/>
      <c r="DA7" s="2178" t="s">
        <v>70</v>
      </c>
      <c r="DB7" s="2183">
        <f>CY7*1.03</f>
        <v>1414.1762335820861</v>
      </c>
      <c r="DC7" s="2183"/>
      <c r="DD7" s="2178" t="s">
        <v>70</v>
      </c>
      <c r="DE7" s="2183">
        <f t="shared" si="2"/>
        <v>18296.519352984953</v>
      </c>
      <c r="DF7" s="2184" t="s">
        <v>100</v>
      </c>
      <c r="DG7" s="2184" t="s">
        <v>101</v>
      </c>
      <c r="DH7" s="2178" t="s">
        <v>102</v>
      </c>
      <c r="DI7" s="2178" t="s">
        <v>103</v>
      </c>
      <c r="DJ7" s="2184" t="s">
        <v>104</v>
      </c>
      <c r="DK7" s="2188" t="s">
        <v>105</v>
      </c>
      <c r="DL7" s="2184"/>
      <c r="DM7" s="2184"/>
      <c r="DN7" s="2184"/>
      <c r="DO7" s="2178"/>
      <c r="DP7" s="2178"/>
      <c r="DQ7" s="2178"/>
    </row>
    <row r="8" spans="1:121" ht="33.75" customHeight="1">
      <c r="A8" s="2177" t="s">
        <v>54</v>
      </c>
      <c r="B8" s="2993"/>
      <c r="C8" s="2178" t="s">
        <v>106</v>
      </c>
      <c r="D8" s="2997"/>
      <c r="E8" s="2178" t="s">
        <v>93</v>
      </c>
      <c r="F8" s="2178" t="s">
        <v>94</v>
      </c>
      <c r="G8" s="2178" t="s">
        <v>58</v>
      </c>
      <c r="H8" s="2178" t="s">
        <v>59</v>
      </c>
      <c r="I8" s="2178" t="s">
        <v>60</v>
      </c>
      <c r="J8" s="2178">
        <v>26504</v>
      </c>
      <c r="K8" s="2178">
        <v>2017</v>
      </c>
      <c r="L8" s="2178">
        <v>2019</v>
      </c>
      <c r="M8" s="2178">
        <v>2034</v>
      </c>
      <c r="N8" s="2178">
        <v>25704</v>
      </c>
      <c r="O8" s="2178">
        <v>24904</v>
      </c>
      <c r="P8" s="2178">
        <v>24104</v>
      </c>
      <c r="Q8" s="2178">
        <v>23304</v>
      </c>
      <c r="R8" s="2178">
        <v>22504</v>
      </c>
      <c r="S8" s="2178">
        <v>21704</v>
      </c>
      <c r="T8" s="2178">
        <v>20904</v>
      </c>
      <c r="U8" s="2178">
        <v>20104</v>
      </c>
      <c r="V8" s="2178">
        <v>19304</v>
      </c>
      <c r="W8" s="2178">
        <v>18504</v>
      </c>
      <c r="X8" s="2178">
        <v>17704</v>
      </c>
      <c r="Y8" s="2178">
        <v>16904</v>
      </c>
      <c r="Z8" s="2178">
        <v>16104</v>
      </c>
      <c r="AA8" s="2178">
        <v>15304</v>
      </c>
      <c r="AB8" s="2178">
        <v>14504</v>
      </c>
      <c r="AC8" s="2178">
        <f>AB8-800</f>
        <v>13704</v>
      </c>
      <c r="AD8" s="2178">
        <f>AC8</f>
        <v>13704</v>
      </c>
      <c r="AE8" s="2184" t="s">
        <v>107</v>
      </c>
      <c r="AF8" s="2180">
        <v>1.0800000000000001E-2</v>
      </c>
      <c r="AG8" s="2178" t="s">
        <v>108</v>
      </c>
      <c r="AH8" s="2178" t="s">
        <v>109</v>
      </c>
      <c r="AI8" s="2178" t="s">
        <v>66</v>
      </c>
      <c r="AJ8" s="2178" t="s">
        <v>110</v>
      </c>
      <c r="AK8" s="2184" t="s">
        <v>111</v>
      </c>
      <c r="AL8" s="2184" t="s">
        <v>68</v>
      </c>
      <c r="AM8" s="2184" t="s">
        <v>69</v>
      </c>
      <c r="AN8" s="2178">
        <v>41</v>
      </c>
      <c r="AO8" s="2184">
        <v>2017</v>
      </c>
      <c r="AP8" s="2178">
        <v>2019</v>
      </c>
      <c r="AQ8" s="2178">
        <v>2034</v>
      </c>
      <c r="AR8" s="2178">
        <v>61</v>
      </c>
      <c r="AS8" s="2178">
        <f>AR8+16</f>
        <v>77</v>
      </c>
      <c r="AT8" s="2178">
        <f>AS8+16</f>
        <v>93</v>
      </c>
      <c r="AU8" s="2178">
        <f t="shared" ref="AU8:BF8" si="3">AT8+16</f>
        <v>109</v>
      </c>
      <c r="AV8" s="2178">
        <f t="shared" si="3"/>
        <v>125</v>
      </c>
      <c r="AW8" s="2178">
        <f t="shared" si="3"/>
        <v>141</v>
      </c>
      <c r="AX8" s="2178">
        <f t="shared" si="3"/>
        <v>157</v>
      </c>
      <c r="AY8" s="2178">
        <f t="shared" si="3"/>
        <v>173</v>
      </c>
      <c r="AZ8" s="2178">
        <f t="shared" si="3"/>
        <v>189</v>
      </c>
      <c r="BA8" s="2178">
        <f t="shared" si="3"/>
        <v>205</v>
      </c>
      <c r="BB8" s="2178">
        <f t="shared" si="3"/>
        <v>221</v>
      </c>
      <c r="BC8" s="2178">
        <f t="shared" si="3"/>
        <v>237</v>
      </c>
      <c r="BD8" s="2178">
        <f t="shared" si="3"/>
        <v>253</v>
      </c>
      <c r="BE8" s="2178">
        <f t="shared" si="3"/>
        <v>269</v>
      </c>
      <c r="BF8" s="2178">
        <f t="shared" si="3"/>
        <v>285</v>
      </c>
      <c r="BG8" s="2178">
        <f>BF8+21</f>
        <v>306</v>
      </c>
      <c r="BH8" s="2178">
        <f>BG8</f>
        <v>306</v>
      </c>
      <c r="BI8" s="2183">
        <v>277.18</v>
      </c>
      <c r="BJ8" s="2183">
        <v>277.18</v>
      </c>
      <c r="BK8" s="2178" t="s">
        <v>70</v>
      </c>
      <c r="BL8" s="2183">
        <v>285.49599999999998</v>
      </c>
      <c r="BM8" s="2183">
        <v>285.49599999999998</v>
      </c>
      <c r="BN8" s="2178" t="s">
        <v>70</v>
      </c>
      <c r="BO8" s="2183">
        <v>285.49599999999998</v>
      </c>
      <c r="BP8" s="2183"/>
      <c r="BQ8" s="2178" t="s">
        <v>70</v>
      </c>
      <c r="BR8" s="2183">
        <v>302.88299999999998</v>
      </c>
      <c r="BS8" s="2183"/>
      <c r="BT8" s="2178" t="s">
        <v>70</v>
      </c>
      <c r="BU8" s="2183">
        <v>311.96899999999999</v>
      </c>
      <c r="BV8" s="2183"/>
      <c r="BW8" s="2178" t="s">
        <v>70</v>
      </c>
      <c r="BX8" s="2183">
        <v>321.32799999999997</v>
      </c>
      <c r="BY8" s="2183"/>
      <c r="BZ8" s="2178" t="s">
        <v>70</v>
      </c>
      <c r="CA8" s="2183">
        <v>330.96800000000002</v>
      </c>
      <c r="CB8" s="2183"/>
      <c r="CC8" s="2178" t="s">
        <v>70</v>
      </c>
      <c r="CD8" s="2183">
        <v>340.89699999999999</v>
      </c>
      <c r="CE8" s="2183"/>
      <c r="CF8" s="2178" t="s">
        <v>70</v>
      </c>
      <c r="CG8" s="2183">
        <v>351.12400000000002</v>
      </c>
      <c r="CH8" s="2183"/>
      <c r="CI8" s="2178" t="s">
        <v>70</v>
      </c>
      <c r="CJ8" s="2183">
        <v>361.65800000000002</v>
      </c>
      <c r="CK8" s="2183"/>
      <c r="CL8" s="2178" t="s">
        <v>70</v>
      </c>
      <c r="CM8" s="2183">
        <v>372.50799999999998</v>
      </c>
      <c r="CN8" s="2183"/>
      <c r="CO8" s="2178" t="s">
        <v>70</v>
      </c>
      <c r="CP8" s="2183">
        <v>383.68299999999999</v>
      </c>
      <c r="CQ8" s="2183"/>
      <c r="CR8" s="2178" t="s">
        <v>70</v>
      </c>
      <c r="CS8" s="2183">
        <v>395.19299999999998</v>
      </c>
      <c r="CT8" s="2183"/>
      <c r="CU8" s="2178" t="s">
        <v>70</v>
      </c>
      <c r="CV8" s="2183">
        <v>407.04899999999998</v>
      </c>
      <c r="CW8" s="2183"/>
      <c r="CX8" s="2178" t="s">
        <v>70</v>
      </c>
      <c r="CY8" s="2183">
        <v>419.26100000000002</v>
      </c>
      <c r="CZ8" s="2183"/>
      <c r="DA8" s="2178" t="s">
        <v>70</v>
      </c>
      <c r="DB8" s="2183">
        <v>431.83800000000002</v>
      </c>
      <c r="DC8" s="2183"/>
      <c r="DD8" s="2178" t="s">
        <v>70</v>
      </c>
      <c r="DE8" s="2183">
        <f t="shared" si="2"/>
        <v>5578.530999999999</v>
      </c>
      <c r="DF8" s="2178" t="s">
        <v>112</v>
      </c>
      <c r="DG8" s="2178" t="s">
        <v>113</v>
      </c>
      <c r="DH8" s="2178" t="s">
        <v>114</v>
      </c>
      <c r="DI8" s="2178" t="s">
        <v>115</v>
      </c>
      <c r="DJ8" s="2178" t="s">
        <v>116</v>
      </c>
      <c r="DK8" s="2185" t="s">
        <v>117</v>
      </c>
      <c r="DL8" s="2184"/>
      <c r="DM8" s="2184"/>
      <c r="DN8" s="2184"/>
      <c r="DO8" s="2178"/>
      <c r="DP8" s="2178"/>
      <c r="DQ8" s="2178"/>
    </row>
    <row r="9" spans="1:121" ht="33.75" customHeight="1">
      <c r="A9" s="2177" t="s">
        <v>54</v>
      </c>
      <c r="B9" s="2993"/>
      <c r="C9" s="2178" t="s">
        <v>92</v>
      </c>
      <c r="D9" s="2997"/>
      <c r="E9" s="2178" t="s">
        <v>93</v>
      </c>
      <c r="F9" s="2178" t="s">
        <v>94</v>
      </c>
      <c r="G9" s="2178" t="s">
        <v>58</v>
      </c>
      <c r="H9" s="2178" t="s">
        <v>59</v>
      </c>
      <c r="I9" s="2178" t="s">
        <v>60</v>
      </c>
      <c r="J9" s="2178">
        <v>26504</v>
      </c>
      <c r="K9" s="2178">
        <v>2017</v>
      </c>
      <c r="L9" s="2178">
        <v>2019</v>
      </c>
      <c r="M9" s="2178">
        <v>2034</v>
      </c>
      <c r="N9" s="2178">
        <v>25704</v>
      </c>
      <c r="O9" s="2178">
        <v>24904</v>
      </c>
      <c r="P9" s="2178">
        <v>24104</v>
      </c>
      <c r="Q9" s="2178">
        <v>23304</v>
      </c>
      <c r="R9" s="2178">
        <v>22504</v>
      </c>
      <c r="S9" s="2178">
        <v>21704</v>
      </c>
      <c r="T9" s="2178">
        <v>20904</v>
      </c>
      <c r="U9" s="2178">
        <v>20104</v>
      </c>
      <c r="V9" s="2178">
        <v>19304</v>
      </c>
      <c r="W9" s="2178">
        <v>18504</v>
      </c>
      <c r="X9" s="2178">
        <v>17704</v>
      </c>
      <c r="Y9" s="2178">
        <v>16904</v>
      </c>
      <c r="Z9" s="2178">
        <v>16104</v>
      </c>
      <c r="AA9" s="2178">
        <v>15304</v>
      </c>
      <c r="AB9" s="2178">
        <v>14504</v>
      </c>
      <c r="AC9" s="2178">
        <f>AB9-800</f>
        <v>13704</v>
      </c>
      <c r="AD9" s="2178">
        <f>AC9</f>
        <v>13704</v>
      </c>
      <c r="AE9" s="2178" t="s">
        <v>118</v>
      </c>
      <c r="AF9" s="2180">
        <v>1.0800000000000001E-2</v>
      </c>
      <c r="AG9" s="2178" t="s">
        <v>119</v>
      </c>
      <c r="AH9" s="2178" t="s">
        <v>120</v>
      </c>
      <c r="AI9" s="2178" t="s">
        <v>66</v>
      </c>
      <c r="AJ9" s="2178" t="s">
        <v>98</v>
      </c>
      <c r="AK9" s="2178" t="s">
        <v>99</v>
      </c>
      <c r="AL9" s="2178" t="s">
        <v>83</v>
      </c>
      <c r="AM9" s="2178" t="s">
        <v>60</v>
      </c>
      <c r="AN9" s="2178" t="s">
        <v>61</v>
      </c>
      <c r="AO9" s="2178" t="s">
        <v>61</v>
      </c>
      <c r="AP9" s="2178">
        <v>2019</v>
      </c>
      <c r="AQ9" s="2178">
        <v>2034</v>
      </c>
      <c r="AR9" s="2187">
        <v>10000</v>
      </c>
      <c r="AS9" s="2187">
        <v>10000</v>
      </c>
      <c r="AT9" s="2187">
        <v>10000</v>
      </c>
      <c r="AU9" s="2187">
        <v>10000</v>
      </c>
      <c r="AV9" s="2187">
        <v>10000</v>
      </c>
      <c r="AW9" s="2187">
        <v>10000</v>
      </c>
      <c r="AX9" s="2187">
        <v>10000</v>
      </c>
      <c r="AY9" s="2187">
        <v>10000</v>
      </c>
      <c r="AZ9" s="2187">
        <v>10000</v>
      </c>
      <c r="BA9" s="2187">
        <v>10000</v>
      </c>
      <c r="BB9" s="2187">
        <v>10000</v>
      </c>
      <c r="BC9" s="2187">
        <v>10000</v>
      </c>
      <c r="BD9" s="2187">
        <v>10000</v>
      </c>
      <c r="BE9" s="2187">
        <v>10000</v>
      </c>
      <c r="BF9" s="2187">
        <v>10000</v>
      </c>
      <c r="BG9" s="2187">
        <v>10000</v>
      </c>
      <c r="BH9" s="2187">
        <f>SUM(AR9:BG9)</f>
        <v>160000</v>
      </c>
      <c r="BI9" s="2183">
        <v>907</v>
      </c>
      <c r="BJ9" s="2183">
        <v>907</v>
      </c>
      <c r="BK9" s="2178" t="s">
        <v>70</v>
      </c>
      <c r="BL9" s="2183">
        <v>934</v>
      </c>
      <c r="BM9" s="2183">
        <v>934</v>
      </c>
      <c r="BN9" s="2178" t="s">
        <v>70</v>
      </c>
      <c r="BO9" s="2183">
        <v>962</v>
      </c>
      <c r="BP9" s="2183"/>
      <c r="BQ9" s="2178" t="s">
        <v>70</v>
      </c>
      <c r="BR9" s="2183">
        <v>991</v>
      </c>
      <c r="BS9" s="2178"/>
      <c r="BT9" s="2178" t="s">
        <v>70</v>
      </c>
      <c r="BU9" s="2183">
        <v>1021</v>
      </c>
      <c r="BV9" s="2183"/>
      <c r="BW9" s="2178" t="s">
        <v>70</v>
      </c>
      <c r="BX9" s="2183">
        <v>1052</v>
      </c>
      <c r="BY9" s="2183"/>
      <c r="BZ9" s="2178" t="s">
        <v>70</v>
      </c>
      <c r="CA9" s="2183">
        <v>1083</v>
      </c>
      <c r="CB9" s="2183"/>
      <c r="CC9" s="2178" t="s">
        <v>70</v>
      </c>
      <c r="CD9" s="2183">
        <v>1116</v>
      </c>
      <c r="CE9" s="2183"/>
      <c r="CF9" s="2178" t="s">
        <v>70</v>
      </c>
      <c r="CG9" s="2183">
        <v>1149</v>
      </c>
      <c r="CH9" s="2183"/>
      <c r="CI9" s="2178" t="s">
        <v>70</v>
      </c>
      <c r="CJ9" s="2183">
        <v>1184</v>
      </c>
      <c r="CK9" s="2183"/>
      <c r="CL9" s="2178" t="s">
        <v>70</v>
      </c>
      <c r="CM9" s="2183">
        <v>1219</v>
      </c>
      <c r="CN9" s="2183"/>
      <c r="CO9" s="2178" t="s">
        <v>70</v>
      </c>
      <c r="CP9" s="2183">
        <v>1256</v>
      </c>
      <c r="CQ9" s="2183"/>
      <c r="CR9" s="2178" t="s">
        <v>70</v>
      </c>
      <c r="CS9" s="2183">
        <v>1294</v>
      </c>
      <c r="CT9" s="2183"/>
      <c r="CU9" s="2178" t="s">
        <v>70</v>
      </c>
      <c r="CV9" s="2183">
        <v>1332</v>
      </c>
      <c r="CW9" s="2183"/>
      <c r="CX9" s="2178" t="s">
        <v>70</v>
      </c>
      <c r="CY9" s="2183">
        <v>1372</v>
      </c>
      <c r="CZ9" s="2183"/>
      <c r="DA9" s="2178" t="s">
        <v>70</v>
      </c>
      <c r="DB9" s="2183">
        <v>1414</v>
      </c>
      <c r="DC9" s="2183"/>
      <c r="DD9" s="2178" t="s">
        <v>70</v>
      </c>
      <c r="DE9" s="2183">
        <f t="shared" si="2"/>
        <v>18286</v>
      </c>
      <c r="DF9" s="2184" t="s">
        <v>100</v>
      </c>
      <c r="DG9" s="2184" t="s">
        <v>101</v>
      </c>
      <c r="DH9" s="2178" t="s">
        <v>102</v>
      </c>
      <c r="DI9" s="2178" t="s">
        <v>103</v>
      </c>
      <c r="DJ9" s="2184" t="s">
        <v>104</v>
      </c>
      <c r="DK9" s="2188" t="s">
        <v>105</v>
      </c>
      <c r="DL9" s="2184"/>
      <c r="DM9" s="2184"/>
      <c r="DN9" s="2184"/>
      <c r="DO9" s="2178"/>
      <c r="DP9" s="2178"/>
      <c r="DQ9" s="2178"/>
    </row>
    <row r="10" spans="1:121" ht="33.75" customHeight="1">
      <c r="A10" s="2177" t="s">
        <v>54</v>
      </c>
      <c r="B10" s="2993"/>
      <c r="C10" s="2178" t="s">
        <v>92</v>
      </c>
      <c r="D10" s="2998"/>
      <c r="E10" s="2178" t="s">
        <v>93</v>
      </c>
      <c r="F10" s="2178" t="s">
        <v>94</v>
      </c>
      <c r="G10" s="2178" t="s">
        <v>58</v>
      </c>
      <c r="H10" s="2178" t="s">
        <v>59</v>
      </c>
      <c r="I10" s="2178" t="s">
        <v>60</v>
      </c>
      <c r="J10" s="2178">
        <v>26504</v>
      </c>
      <c r="K10" s="2178">
        <v>2017</v>
      </c>
      <c r="L10" s="2178">
        <v>2019</v>
      </c>
      <c r="M10" s="2178">
        <v>2034</v>
      </c>
      <c r="N10" s="2178">
        <v>25704</v>
      </c>
      <c r="O10" s="2178">
        <v>24904</v>
      </c>
      <c r="P10" s="2178">
        <v>24104</v>
      </c>
      <c r="Q10" s="2178">
        <v>23304</v>
      </c>
      <c r="R10" s="2178">
        <v>22504</v>
      </c>
      <c r="S10" s="2178">
        <v>21704</v>
      </c>
      <c r="T10" s="2178">
        <v>20904</v>
      </c>
      <c r="U10" s="2178">
        <v>20104</v>
      </c>
      <c r="V10" s="2178">
        <v>19304</v>
      </c>
      <c r="W10" s="2178">
        <v>18504</v>
      </c>
      <c r="X10" s="2178">
        <v>17704</v>
      </c>
      <c r="Y10" s="2178">
        <v>16904</v>
      </c>
      <c r="Z10" s="2178">
        <v>16104</v>
      </c>
      <c r="AA10" s="2178">
        <v>15304</v>
      </c>
      <c r="AB10" s="2178">
        <v>14504</v>
      </c>
      <c r="AC10" s="2178">
        <f>AB10-800</f>
        <v>13704</v>
      </c>
      <c r="AD10" s="2178">
        <f>AC10</f>
        <v>13704</v>
      </c>
      <c r="AE10" s="2178" t="s">
        <v>121</v>
      </c>
      <c r="AF10" s="2180">
        <v>1.9E-2</v>
      </c>
      <c r="AG10" s="2178" t="s">
        <v>122</v>
      </c>
      <c r="AH10" s="2178" t="s">
        <v>123</v>
      </c>
      <c r="AI10" s="2178" t="s">
        <v>66</v>
      </c>
      <c r="AJ10" s="2178" t="s">
        <v>124</v>
      </c>
      <c r="AK10" s="2178" t="s">
        <v>111</v>
      </c>
      <c r="AL10" s="2178" t="s">
        <v>68</v>
      </c>
      <c r="AM10" s="2178" t="s">
        <v>60</v>
      </c>
      <c r="AN10" s="2178" t="s">
        <v>61</v>
      </c>
      <c r="AO10" s="2178" t="s">
        <v>61</v>
      </c>
      <c r="AP10" s="2178">
        <v>2019</v>
      </c>
      <c r="AQ10" s="2178">
        <v>2021</v>
      </c>
      <c r="AR10" s="2181">
        <v>0.2</v>
      </c>
      <c r="AS10" s="2181">
        <v>0.5</v>
      </c>
      <c r="AT10" s="2181">
        <v>1</v>
      </c>
      <c r="AU10" s="2178"/>
      <c r="AV10" s="2178"/>
      <c r="AW10" s="2178"/>
      <c r="AX10" s="2178"/>
      <c r="AY10" s="2178"/>
      <c r="AZ10" s="2178"/>
      <c r="BA10" s="2178"/>
      <c r="BB10" s="2178"/>
      <c r="BC10" s="2178"/>
      <c r="BD10" s="2178"/>
      <c r="BE10" s="2178"/>
      <c r="BF10" s="2178"/>
      <c r="BG10" s="2178"/>
      <c r="BH10" s="2189">
        <v>1</v>
      </c>
      <c r="BI10" s="2183">
        <v>94.165000000000006</v>
      </c>
      <c r="BJ10" s="2183">
        <v>90.980999999999995</v>
      </c>
      <c r="BK10" s="2178" t="s">
        <v>70</v>
      </c>
      <c r="BL10" s="2183">
        <v>98.497</v>
      </c>
      <c r="BM10" s="2183">
        <v>98.497</v>
      </c>
      <c r="BN10" s="2178" t="s">
        <v>70</v>
      </c>
      <c r="BO10" s="2183">
        <v>103.52</v>
      </c>
      <c r="BP10" s="2183"/>
      <c r="BQ10" s="2178" t="s">
        <v>70</v>
      </c>
      <c r="BR10" s="2178"/>
      <c r="BS10" s="2178"/>
      <c r="BT10" s="2178"/>
      <c r="BU10" s="2178"/>
      <c r="BV10" s="2178"/>
      <c r="BW10" s="2178"/>
      <c r="BX10" s="2178"/>
      <c r="BY10" s="2178"/>
      <c r="BZ10" s="2178"/>
      <c r="CA10" s="2178"/>
      <c r="CB10" s="2178"/>
      <c r="CC10" s="2178"/>
      <c r="CD10" s="2178"/>
      <c r="CE10" s="2178"/>
      <c r="CF10" s="2178"/>
      <c r="CG10" s="2178"/>
      <c r="CH10" s="2178"/>
      <c r="CI10" s="2178"/>
      <c r="CJ10" s="2178"/>
      <c r="CK10" s="2178"/>
      <c r="CL10" s="2178"/>
      <c r="CM10" s="2178"/>
      <c r="CN10" s="2178"/>
      <c r="CO10" s="2178"/>
      <c r="CP10" s="2178"/>
      <c r="CQ10" s="2178"/>
      <c r="CR10" s="2178"/>
      <c r="CS10" s="2178"/>
      <c r="CT10" s="2178"/>
      <c r="CU10" s="2178"/>
      <c r="CV10" s="2178"/>
      <c r="CW10" s="2178"/>
      <c r="CX10" s="2178"/>
      <c r="CY10" s="2178"/>
      <c r="CZ10" s="2178"/>
      <c r="DA10" s="2178"/>
      <c r="DB10" s="2178"/>
      <c r="DC10" s="2178"/>
      <c r="DD10" s="2178"/>
      <c r="DE10" s="2183">
        <f>SUM(BI10,BL10,BO10,BR10,BU10,BX10,CA10,CD10,CG10,CJ10,CM10,CP10,CS10,CV10,CY10,DB10)</f>
        <v>296.18200000000002</v>
      </c>
      <c r="DF10" s="2184" t="s">
        <v>125</v>
      </c>
      <c r="DG10" s="2184" t="s">
        <v>126</v>
      </c>
      <c r="DH10" s="2178" t="s">
        <v>127</v>
      </c>
      <c r="DI10" s="2178" t="s">
        <v>128</v>
      </c>
      <c r="DJ10" s="2178" t="s">
        <v>129</v>
      </c>
      <c r="DK10" s="2186" t="s">
        <v>130</v>
      </c>
      <c r="DL10" s="2184"/>
      <c r="DM10" s="2184"/>
      <c r="DN10" s="2184"/>
      <c r="DO10" s="2178"/>
      <c r="DP10" s="2178"/>
      <c r="DQ10" s="2178"/>
    </row>
    <row r="11" spans="1:121" ht="33.75" customHeight="1">
      <c r="A11" s="2177" t="s">
        <v>54</v>
      </c>
      <c r="B11" s="2993"/>
      <c r="C11" s="2184" t="s">
        <v>131</v>
      </c>
      <c r="D11" s="2461">
        <f>AF11</f>
        <v>5.7999999999999996E-3</v>
      </c>
      <c r="E11" s="2178" t="s">
        <v>132</v>
      </c>
      <c r="F11" s="2178" t="s">
        <v>133</v>
      </c>
      <c r="G11" s="2178" t="s">
        <v>58</v>
      </c>
      <c r="H11" s="2178" t="s">
        <v>59</v>
      </c>
      <c r="I11" s="2178" t="s">
        <v>60</v>
      </c>
      <c r="J11" s="2178">
        <v>1746</v>
      </c>
      <c r="K11" s="2178">
        <v>2018</v>
      </c>
      <c r="L11" s="2178">
        <v>2019</v>
      </c>
      <c r="M11" s="2178">
        <v>2034</v>
      </c>
      <c r="N11" s="2178">
        <v>1696</v>
      </c>
      <c r="O11" s="2178">
        <v>1646</v>
      </c>
      <c r="P11" s="2178">
        <v>1596</v>
      </c>
      <c r="Q11" s="2178">
        <v>1546</v>
      </c>
      <c r="R11" s="2178">
        <v>1446</v>
      </c>
      <c r="S11" s="2178">
        <v>1396</v>
      </c>
      <c r="T11" s="2178">
        <v>1346</v>
      </c>
      <c r="U11" s="2178">
        <v>1296</v>
      </c>
      <c r="V11" s="2178">
        <v>1246</v>
      </c>
      <c r="W11" s="2178">
        <v>1196</v>
      </c>
      <c r="X11" s="2178">
        <v>1146</v>
      </c>
      <c r="Y11" s="2178">
        <v>1096</v>
      </c>
      <c r="Z11" s="2178">
        <v>1046</v>
      </c>
      <c r="AA11" s="2178">
        <v>996</v>
      </c>
      <c r="AB11" s="2178">
        <v>946</v>
      </c>
      <c r="AC11" s="2178">
        <v>896</v>
      </c>
      <c r="AD11" s="2178">
        <v>896</v>
      </c>
      <c r="AE11" s="2178" t="s">
        <v>134</v>
      </c>
      <c r="AF11" s="2180">
        <v>5.7999999999999996E-3</v>
      </c>
      <c r="AG11" s="2178" t="s">
        <v>135</v>
      </c>
      <c r="AH11" s="2178" t="s">
        <v>136</v>
      </c>
      <c r="AI11" s="2178" t="s">
        <v>66</v>
      </c>
      <c r="AJ11" s="2178" t="s">
        <v>98</v>
      </c>
      <c r="AK11" s="2178" t="s">
        <v>99</v>
      </c>
      <c r="AL11" s="2178" t="s">
        <v>137</v>
      </c>
      <c r="AM11" s="2178" t="s">
        <v>60</v>
      </c>
      <c r="AN11" s="2189">
        <v>0.7</v>
      </c>
      <c r="AO11" s="2178">
        <v>2018</v>
      </c>
      <c r="AP11" s="2178">
        <v>2019</v>
      </c>
      <c r="AQ11" s="2178">
        <v>2034</v>
      </c>
      <c r="AR11" s="2181">
        <v>1</v>
      </c>
      <c r="AS11" s="2181">
        <v>1</v>
      </c>
      <c r="AT11" s="2181">
        <v>1</v>
      </c>
      <c r="AU11" s="2181">
        <v>1</v>
      </c>
      <c r="AV11" s="2181">
        <v>1</v>
      </c>
      <c r="AW11" s="2181">
        <v>1</v>
      </c>
      <c r="AX11" s="2181">
        <v>1</v>
      </c>
      <c r="AY11" s="2181">
        <v>1</v>
      </c>
      <c r="AZ11" s="2181">
        <v>1</v>
      </c>
      <c r="BA11" s="2181">
        <v>1</v>
      </c>
      <c r="BB11" s="2181">
        <v>1</v>
      </c>
      <c r="BC11" s="2181">
        <v>1</v>
      </c>
      <c r="BD11" s="2181">
        <v>1</v>
      </c>
      <c r="BE11" s="2181">
        <v>1</v>
      </c>
      <c r="BF11" s="2181">
        <v>1</v>
      </c>
      <c r="BG11" s="2181">
        <v>1</v>
      </c>
      <c r="BH11" s="2181">
        <v>1</v>
      </c>
      <c r="BI11" s="2183">
        <v>66</v>
      </c>
      <c r="BJ11" s="2183">
        <v>66</v>
      </c>
      <c r="BK11" s="2178" t="s">
        <v>70</v>
      </c>
      <c r="BL11" s="2183">
        <v>68.846000000000004</v>
      </c>
      <c r="BM11" s="2183">
        <v>68.846000000000004</v>
      </c>
      <c r="BN11" s="2178" t="s">
        <v>70</v>
      </c>
      <c r="BO11" s="2183">
        <v>70.911000000000001</v>
      </c>
      <c r="BP11" s="2183"/>
      <c r="BQ11" s="2178" t="s">
        <v>70</v>
      </c>
      <c r="BR11" s="2183">
        <v>73.039000000000001</v>
      </c>
      <c r="BS11" s="2183"/>
      <c r="BT11" s="2178" t="s">
        <v>70</v>
      </c>
      <c r="BU11" s="2183">
        <v>75.23</v>
      </c>
      <c r="BV11" s="2183"/>
      <c r="BW11" s="2178" t="s">
        <v>70</v>
      </c>
      <c r="BX11" s="2183">
        <f>BU11*1.03</f>
        <v>77.486900000000006</v>
      </c>
      <c r="BY11" s="2183"/>
      <c r="BZ11" s="2178" t="s">
        <v>70</v>
      </c>
      <c r="CA11" s="2183">
        <f>BX11*1.03</f>
        <v>79.811507000000006</v>
      </c>
      <c r="CB11" s="2183"/>
      <c r="CC11" s="2178" t="s">
        <v>70</v>
      </c>
      <c r="CD11" s="2183">
        <f>CA11*1.03</f>
        <v>82.205852210000003</v>
      </c>
      <c r="CE11" s="2183"/>
      <c r="CF11" s="2178" t="s">
        <v>70</v>
      </c>
      <c r="CG11" s="2183">
        <f>CD11*1.03</f>
        <v>84.672027776300013</v>
      </c>
      <c r="CH11" s="2183"/>
      <c r="CI11" s="2178" t="s">
        <v>70</v>
      </c>
      <c r="CJ11" s="2183">
        <f>CG11*1.03</f>
        <v>87.21218860958902</v>
      </c>
      <c r="CK11" s="2183"/>
      <c r="CL11" s="2178" t="s">
        <v>70</v>
      </c>
      <c r="CM11" s="2183">
        <f>CJ11*1.03</f>
        <v>89.828554267876697</v>
      </c>
      <c r="CN11" s="2183"/>
      <c r="CO11" s="2178" t="s">
        <v>70</v>
      </c>
      <c r="CP11" s="2183">
        <f>CM11*1.03</f>
        <v>92.523410895913003</v>
      </c>
      <c r="CQ11" s="2183"/>
      <c r="CR11" s="2178" t="s">
        <v>70</v>
      </c>
      <c r="CS11" s="2183">
        <f>CP11*1.03</f>
        <v>95.299113222790396</v>
      </c>
      <c r="CT11" s="2183"/>
      <c r="CU11" s="2178" t="s">
        <v>70</v>
      </c>
      <c r="CV11" s="2183">
        <f>CS11*1.03</f>
        <v>98.158086619474105</v>
      </c>
      <c r="CW11" s="2183"/>
      <c r="CX11" s="2178" t="s">
        <v>70</v>
      </c>
      <c r="CY11" s="2183">
        <f>CV11*1.03</f>
        <v>101.10282921805833</v>
      </c>
      <c r="CZ11" s="2183"/>
      <c r="DA11" s="2178" t="s">
        <v>70</v>
      </c>
      <c r="DB11" s="2183">
        <f>CY11*1.03</f>
        <v>104.13591409460008</v>
      </c>
      <c r="DC11" s="2183"/>
      <c r="DD11" s="2178" t="s">
        <v>70</v>
      </c>
      <c r="DE11" s="2183">
        <f t="shared" si="2"/>
        <v>1346.4623839146018</v>
      </c>
      <c r="DF11" s="2190" t="s">
        <v>100</v>
      </c>
      <c r="DG11" s="2184" t="s">
        <v>101</v>
      </c>
      <c r="DH11" s="2178" t="s">
        <v>102</v>
      </c>
      <c r="DI11" s="2178" t="s">
        <v>138</v>
      </c>
      <c r="DJ11" s="2184" t="s">
        <v>139</v>
      </c>
      <c r="DK11" s="2188" t="s">
        <v>140</v>
      </c>
      <c r="DL11" s="2184"/>
      <c r="DM11" s="2184"/>
      <c r="DN11" s="2184"/>
      <c r="DO11" s="2178"/>
      <c r="DP11" s="2178"/>
      <c r="DQ11" s="2178"/>
    </row>
    <row r="12" spans="1:121" ht="33.75" customHeight="1">
      <c r="A12" s="2177" t="s">
        <v>54</v>
      </c>
      <c r="B12" s="2993"/>
      <c r="C12" s="2178" t="s">
        <v>141</v>
      </c>
      <c r="D12" s="2191">
        <f>AF12</f>
        <v>1.9E-2</v>
      </c>
      <c r="E12" s="2178" t="s">
        <v>142</v>
      </c>
      <c r="F12" s="2178" t="s">
        <v>143</v>
      </c>
      <c r="G12" s="2178" t="s">
        <v>58</v>
      </c>
      <c r="H12" s="2178" t="s">
        <v>59</v>
      </c>
      <c r="I12" s="2178" t="s">
        <v>60</v>
      </c>
      <c r="J12" s="2178">
        <v>76588</v>
      </c>
      <c r="K12" s="2178">
        <v>2017</v>
      </c>
      <c r="L12" s="2184">
        <v>2019</v>
      </c>
      <c r="M12" s="2178">
        <v>2034</v>
      </c>
      <c r="N12" s="2178">
        <v>75588</v>
      </c>
      <c r="O12" s="2178">
        <v>74000</v>
      </c>
      <c r="P12" s="2178">
        <v>73000</v>
      </c>
      <c r="Q12" s="2178">
        <v>72000</v>
      </c>
      <c r="R12" s="2178">
        <v>71000</v>
      </c>
      <c r="S12" s="2178">
        <v>70000</v>
      </c>
      <c r="T12" s="2178">
        <v>69000</v>
      </c>
      <c r="U12" s="2178">
        <v>68000</v>
      </c>
      <c r="V12" s="2178">
        <v>67000</v>
      </c>
      <c r="W12" s="2178">
        <v>66000</v>
      </c>
      <c r="X12" s="2178">
        <v>65000</v>
      </c>
      <c r="Y12" s="2178">
        <v>64000</v>
      </c>
      <c r="Z12" s="2178">
        <v>63000</v>
      </c>
      <c r="AA12" s="2178">
        <v>62000</v>
      </c>
      <c r="AB12" s="2178">
        <v>61000</v>
      </c>
      <c r="AC12" s="2178">
        <v>60000</v>
      </c>
      <c r="AD12" s="2178">
        <v>60000</v>
      </c>
      <c r="AE12" s="2178" t="s">
        <v>144</v>
      </c>
      <c r="AF12" s="2180">
        <v>1.9E-2</v>
      </c>
      <c r="AG12" s="2178" t="s">
        <v>145</v>
      </c>
      <c r="AH12" s="2178" t="s">
        <v>146</v>
      </c>
      <c r="AI12" s="2178" t="s">
        <v>147</v>
      </c>
      <c r="AJ12" s="2178" t="s">
        <v>148</v>
      </c>
      <c r="AK12" s="2178" t="s">
        <v>111</v>
      </c>
      <c r="AL12" s="2178" t="s">
        <v>68</v>
      </c>
      <c r="AM12" s="2178" t="s">
        <v>60</v>
      </c>
      <c r="AN12" s="2178" t="s">
        <v>61</v>
      </c>
      <c r="AO12" s="2178" t="s">
        <v>61</v>
      </c>
      <c r="AP12" s="2178">
        <v>2020</v>
      </c>
      <c r="AQ12" s="2178">
        <v>2024</v>
      </c>
      <c r="AR12" s="2181"/>
      <c r="AS12" s="2181">
        <v>0.2</v>
      </c>
      <c r="AT12" s="2181">
        <v>0.5</v>
      </c>
      <c r="AU12" s="2181">
        <v>0.75</v>
      </c>
      <c r="AV12" s="2181">
        <v>0.9</v>
      </c>
      <c r="AW12" s="2181">
        <v>1</v>
      </c>
      <c r="AX12" s="2181"/>
      <c r="AY12" s="2181"/>
      <c r="AZ12" s="2181"/>
      <c r="BA12" s="2181"/>
      <c r="BB12" s="2181"/>
      <c r="BC12" s="2181"/>
      <c r="BD12" s="2181"/>
      <c r="BE12" s="2181"/>
      <c r="BF12" s="2181"/>
      <c r="BG12" s="2181"/>
      <c r="BH12" s="2181">
        <v>1</v>
      </c>
      <c r="BI12" s="2183"/>
      <c r="BJ12" s="2183"/>
      <c r="BK12" s="2178"/>
      <c r="BL12" s="2183">
        <f>((5000000/1000000)*12)/4</f>
        <v>15</v>
      </c>
      <c r="BM12" s="2183">
        <f>+BL12</f>
        <v>15</v>
      </c>
      <c r="BN12" s="2184" t="s">
        <v>149</v>
      </c>
      <c r="BO12" s="2183">
        <f>+(BL12*4.5%)+BL12</f>
        <v>15.675000000000001</v>
      </c>
      <c r="BP12" s="2183"/>
      <c r="BQ12" s="2184" t="s">
        <v>149</v>
      </c>
      <c r="BR12" s="2183">
        <f>+(BO12*4.5%)+BO12</f>
        <v>16.380375000000001</v>
      </c>
      <c r="BS12" s="2183"/>
      <c r="BT12" s="2184" t="s">
        <v>149</v>
      </c>
      <c r="BU12" s="2183">
        <f>+(BR12*4.5%)+BR12</f>
        <v>17.117491875000002</v>
      </c>
      <c r="BV12" s="2183"/>
      <c r="BW12" s="2184" t="s">
        <v>149</v>
      </c>
      <c r="BX12" s="2183">
        <f>+(BU12*4.5%)+BU12</f>
        <v>17.887779009375002</v>
      </c>
      <c r="BY12" s="2183"/>
      <c r="BZ12" s="2184" t="s">
        <v>149</v>
      </c>
      <c r="CA12" s="2178"/>
      <c r="CB12" s="2178"/>
      <c r="CC12" s="2178"/>
      <c r="CD12" s="2178"/>
      <c r="CE12" s="2178"/>
      <c r="CF12" s="2178"/>
      <c r="CG12" s="2178"/>
      <c r="CH12" s="2178"/>
      <c r="CI12" s="2178"/>
      <c r="CJ12" s="2178"/>
      <c r="CK12" s="2178"/>
      <c r="CL12" s="2178"/>
      <c r="CM12" s="2178"/>
      <c r="CN12" s="2178"/>
      <c r="CO12" s="2178"/>
      <c r="CP12" s="2178"/>
      <c r="CQ12" s="2178"/>
      <c r="CR12" s="2178"/>
      <c r="CS12" s="2178"/>
      <c r="CT12" s="2178"/>
      <c r="CU12" s="2178"/>
      <c r="CV12" s="2178"/>
      <c r="CW12" s="2178"/>
      <c r="CX12" s="2178"/>
      <c r="CY12" s="2178"/>
      <c r="CZ12" s="2178"/>
      <c r="DA12" s="2178"/>
      <c r="DB12" s="2178"/>
      <c r="DC12" s="2178"/>
      <c r="DD12" s="2178"/>
      <c r="DE12" s="2183">
        <f>SUM(BL12+BO12+BR12+BU12+BX12)</f>
        <v>82.060645884374992</v>
      </c>
      <c r="DF12" s="2184" t="s">
        <v>125</v>
      </c>
      <c r="DG12" s="2184" t="s">
        <v>150</v>
      </c>
      <c r="DH12" s="2192" t="s">
        <v>151</v>
      </c>
      <c r="DI12" s="2192" t="s">
        <v>152</v>
      </c>
      <c r="DJ12" s="2192" t="s">
        <v>153</v>
      </c>
      <c r="DK12" s="2193" t="s">
        <v>154</v>
      </c>
      <c r="DL12" s="2184" t="s">
        <v>155</v>
      </c>
      <c r="DM12" s="2184" t="s">
        <v>156</v>
      </c>
      <c r="DN12" s="2184"/>
      <c r="DO12" s="2178"/>
      <c r="DP12" s="2178"/>
      <c r="DQ12" s="2178"/>
    </row>
    <row r="13" spans="1:121" ht="33.75" customHeight="1">
      <c r="A13" s="2177" t="s">
        <v>54</v>
      </c>
      <c r="B13" s="2993"/>
      <c r="C13" s="2178" t="s">
        <v>157</v>
      </c>
      <c r="D13" s="2992">
        <f>AF13+AF14+AF15+AF16+AF17</f>
        <v>7.3599999999999999E-2</v>
      </c>
      <c r="E13" s="2184" t="s">
        <v>158</v>
      </c>
      <c r="F13" s="2178" t="s">
        <v>159</v>
      </c>
      <c r="G13" s="2184" t="s">
        <v>111</v>
      </c>
      <c r="H13" s="2184" t="s">
        <v>137</v>
      </c>
      <c r="I13" s="2184" t="s">
        <v>60</v>
      </c>
      <c r="J13" s="2194">
        <v>0.69599999999999995</v>
      </c>
      <c r="K13" s="2184">
        <v>2015</v>
      </c>
      <c r="L13" s="2184">
        <v>2019</v>
      </c>
      <c r="M13" s="2184">
        <v>2034</v>
      </c>
      <c r="N13" s="2195">
        <f>J13+0.3%</f>
        <v>0.69899999999999995</v>
      </c>
      <c r="O13" s="2195"/>
      <c r="P13" s="2195">
        <f>N13+0.3%</f>
        <v>0.70199999999999996</v>
      </c>
      <c r="Q13" s="2195"/>
      <c r="R13" s="2195">
        <f>P13+0.3%</f>
        <v>0.70499999999999996</v>
      </c>
      <c r="S13" s="2195"/>
      <c r="T13" s="2195">
        <f>R13+0.3%</f>
        <v>0.70799999999999996</v>
      </c>
      <c r="U13" s="2195"/>
      <c r="V13" s="2195">
        <f>T13+0.3%</f>
        <v>0.71099999999999997</v>
      </c>
      <c r="W13" s="2195"/>
      <c r="X13" s="2195">
        <f>V13+0.3%</f>
        <v>0.71399999999999997</v>
      </c>
      <c r="Y13" s="2195"/>
      <c r="Z13" s="2195">
        <f>X13+0.3%</f>
        <v>0.71699999999999997</v>
      </c>
      <c r="AA13" s="2195"/>
      <c r="AB13" s="2195">
        <f>Z13+0.3%</f>
        <v>0.72</v>
      </c>
      <c r="AC13" s="2195"/>
      <c r="AD13" s="2196">
        <v>0.72</v>
      </c>
      <c r="AE13" s="2178" t="s">
        <v>160</v>
      </c>
      <c r="AF13" s="2180">
        <v>5.7999999999999996E-3</v>
      </c>
      <c r="AG13" s="2178" t="s">
        <v>161</v>
      </c>
      <c r="AH13" s="2178" t="s">
        <v>162</v>
      </c>
      <c r="AI13" s="2178" t="s">
        <v>66</v>
      </c>
      <c r="AJ13" s="2178" t="s">
        <v>163</v>
      </c>
      <c r="AK13" s="2178" t="s">
        <v>58</v>
      </c>
      <c r="AL13" s="2178" t="s">
        <v>68</v>
      </c>
      <c r="AM13" s="2178" t="s">
        <v>60</v>
      </c>
      <c r="AN13" s="2178" t="s">
        <v>61</v>
      </c>
      <c r="AO13" s="2178" t="s">
        <v>61</v>
      </c>
      <c r="AP13" s="2178">
        <v>2019</v>
      </c>
      <c r="AQ13" s="2184">
        <v>2021</v>
      </c>
      <c r="AR13" s="2181">
        <v>0.2</v>
      </c>
      <c r="AS13" s="2181">
        <v>0.3</v>
      </c>
      <c r="AT13" s="2181">
        <v>0.5</v>
      </c>
      <c r="AU13" s="2181"/>
      <c r="AV13" s="2196"/>
      <c r="AW13" s="2181"/>
      <c r="AX13" s="2178"/>
      <c r="AY13" s="2178"/>
      <c r="AZ13" s="2178"/>
      <c r="BA13" s="2178"/>
      <c r="BB13" s="2178"/>
      <c r="BC13" s="2178"/>
      <c r="BD13" s="2178"/>
      <c r="BE13" s="2178"/>
      <c r="BF13" s="2178"/>
      <c r="BG13" s="2178"/>
      <c r="BH13" s="2189">
        <v>1</v>
      </c>
      <c r="BI13" s="2182">
        <f>+BJ13</f>
        <v>435.08808369000002</v>
      </c>
      <c r="BJ13" s="2182">
        <f>((1669242600/4)+((1669242600/4)/100*4.26))/1000000</f>
        <v>435.08808369000002</v>
      </c>
      <c r="BK13" s="2178" t="s">
        <v>70</v>
      </c>
      <c r="BL13" s="2182">
        <f>+BM13</f>
        <v>453.622836055194</v>
      </c>
      <c r="BM13" s="2182">
        <f>BJ13+(BJ13/100*4.26)</f>
        <v>453.622836055194</v>
      </c>
      <c r="BN13" s="2178" t="s">
        <v>70</v>
      </c>
      <c r="BO13" s="2182">
        <f>BL13+(BL13/100*4.26)</f>
        <v>472.94716887114527</v>
      </c>
      <c r="BP13" s="2182"/>
      <c r="BQ13" s="2178" t="s">
        <v>70</v>
      </c>
      <c r="BR13" s="2182">
        <f>BO13+(BO13/100*4.26)</f>
        <v>493.09471826505603</v>
      </c>
      <c r="BS13" s="2182"/>
      <c r="BT13" s="2178" t="s">
        <v>70</v>
      </c>
      <c r="BU13" s="2182">
        <f>BR13+(BR13/100*4.26)</f>
        <v>514.10055326314739</v>
      </c>
      <c r="BV13" s="2182"/>
      <c r="BW13" s="2178" t="s">
        <v>70</v>
      </c>
      <c r="BX13" s="2182">
        <f>BU13+(BU13/100*4.26)</f>
        <v>536.00123683215747</v>
      </c>
      <c r="BY13" s="2182"/>
      <c r="BZ13" s="2178" t="s">
        <v>70</v>
      </c>
      <c r="CA13" s="2178"/>
      <c r="CB13" s="2178"/>
      <c r="CC13" s="2178"/>
      <c r="CD13" s="2178"/>
      <c r="CE13" s="2178"/>
      <c r="CF13" s="2178"/>
      <c r="CG13" s="2178"/>
      <c r="CH13" s="2178"/>
      <c r="CI13" s="2178"/>
      <c r="CJ13" s="2178"/>
      <c r="CK13" s="2178"/>
      <c r="CL13" s="2178"/>
      <c r="CM13" s="2178"/>
      <c r="CN13" s="2178"/>
      <c r="CO13" s="2178"/>
      <c r="CP13" s="2183"/>
      <c r="CQ13" s="2183"/>
      <c r="CR13" s="2178"/>
      <c r="CS13" s="2178"/>
      <c r="CT13" s="2178"/>
      <c r="CU13" s="2178"/>
      <c r="CV13" s="2178"/>
      <c r="CW13" s="2178"/>
      <c r="CX13" s="2178"/>
      <c r="CY13" s="2178"/>
      <c r="CZ13" s="2178"/>
      <c r="DA13" s="2178"/>
      <c r="DB13" s="2183"/>
      <c r="DC13" s="2183"/>
      <c r="DD13" s="2178"/>
      <c r="DE13" s="2183">
        <f t="shared" ref="DE13:DE18" si="4">SUM(BI13,BL13,BO13,BR13,BU13,BX13,CA13,CD13,CG13,CJ13,CM13,CP13,CS13,CV13,CY13,DB13)</f>
        <v>2904.8545969767001</v>
      </c>
      <c r="DF13" s="2184" t="s">
        <v>71</v>
      </c>
      <c r="DG13" s="2184" t="s">
        <v>72</v>
      </c>
      <c r="DH13" s="2178" t="s">
        <v>164</v>
      </c>
      <c r="DI13" s="2178" t="s">
        <v>165</v>
      </c>
      <c r="DJ13" s="2184" t="s">
        <v>166</v>
      </c>
      <c r="DK13" s="2185" t="s">
        <v>167</v>
      </c>
      <c r="DL13" s="2184" t="s">
        <v>168</v>
      </c>
      <c r="DM13" s="2184" t="s">
        <v>169</v>
      </c>
      <c r="DN13" s="2184" t="s">
        <v>170</v>
      </c>
      <c r="DO13" s="2178" t="s">
        <v>171</v>
      </c>
      <c r="DP13" s="2178"/>
      <c r="DQ13" s="2184" t="s">
        <v>172</v>
      </c>
    </row>
    <row r="14" spans="1:121" ht="33.75" customHeight="1">
      <c r="A14" s="2177" t="s">
        <v>54</v>
      </c>
      <c r="B14" s="2993"/>
      <c r="C14" s="2178" t="s">
        <v>157</v>
      </c>
      <c r="D14" s="2993"/>
      <c r="E14" s="2184" t="s">
        <v>158</v>
      </c>
      <c r="F14" s="2178" t="s">
        <v>159</v>
      </c>
      <c r="G14" s="2184" t="s">
        <v>111</v>
      </c>
      <c r="H14" s="2184" t="s">
        <v>137</v>
      </c>
      <c r="I14" s="2184" t="s">
        <v>60</v>
      </c>
      <c r="J14" s="2194">
        <v>0.69599999999999995</v>
      </c>
      <c r="K14" s="2184">
        <v>2015</v>
      </c>
      <c r="L14" s="2184">
        <v>2019</v>
      </c>
      <c r="M14" s="2184">
        <v>2034</v>
      </c>
      <c r="N14" s="2195">
        <f>J14+0.3%</f>
        <v>0.69899999999999995</v>
      </c>
      <c r="O14" s="2195"/>
      <c r="P14" s="2195">
        <f>N14+0.3%</f>
        <v>0.70199999999999996</v>
      </c>
      <c r="Q14" s="2195"/>
      <c r="R14" s="2195">
        <f>P14+0.3%</f>
        <v>0.70499999999999996</v>
      </c>
      <c r="S14" s="2195"/>
      <c r="T14" s="2195">
        <f>R14+0.3%</f>
        <v>0.70799999999999996</v>
      </c>
      <c r="U14" s="2195"/>
      <c r="V14" s="2195">
        <f>T14+0.3%</f>
        <v>0.71099999999999997</v>
      </c>
      <c r="W14" s="2195"/>
      <c r="X14" s="2195">
        <f>V14+0.3%</f>
        <v>0.71399999999999997</v>
      </c>
      <c r="Y14" s="2195"/>
      <c r="Z14" s="2195">
        <f>X14+0.3%</f>
        <v>0.71699999999999997</v>
      </c>
      <c r="AA14" s="2195"/>
      <c r="AB14" s="2195">
        <f>Z14+0.3%</f>
        <v>0.72</v>
      </c>
      <c r="AC14" s="2195"/>
      <c r="AD14" s="2196">
        <v>0.72</v>
      </c>
      <c r="AE14" s="2178" t="s">
        <v>173</v>
      </c>
      <c r="AF14" s="2180">
        <v>1.0800000000000001E-2</v>
      </c>
      <c r="AG14" s="2178" t="s">
        <v>174</v>
      </c>
      <c r="AH14" s="2178" t="s">
        <v>175</v>
      </c>
      <c r="AI14" s="2178" t="s">
        <v>66</v>
      </c>
      <c r="AJ14" s="2178" t="s">
        <v>176</v>
      </c>
      <c r="AK14" s="2178" t="s">
        <v>58</v>
      </c>
      <c r="AL14" s="2178" t="s">
        <v>83</v>
      </c>
      <c r="AM14" s="2178" t="s">
        <v>60</v>
      </c>
      <c r="AN14" s="2178">
        <v>74</v>
      </c>
      <c r="AO14" s="2178">
        <v>2018</v>
      </c>
      <c r="AP14" s="2178">
        <v>2019</v>
      </c>
      <c r="AQ14" s="2178">
        <v>2024</v>
      </c>
      <c r="AR14" s="2178">
        <v>80</v>
      </c>
      <c r="AS14" s="2178">
        <v>80</v>
      </c>
      <c r="AT14" s="2178">
        <v>80</v>
      </c>
      <c r="AU14" s="2178">
        <v>80</v>
      </c>
      <c r="AV14" s="2178">
        <v>80</v>
      </c>
      <c r="AW14" s="2178">
        <v>80</v>
      </c>
      <c r="AX14" s="2178"/>
      <c r="AY14" s="2178"/>
      <c r="AZ14" s="2178"/>
      <c r="BA14" s="2178"/>
      <c r="BB14" s="2178"/>
      <c r="BC14" s="2178"/>
      <c r="BD14" s="2178"/>
      <c r="BE14" s="2178"/>
      <c r="BF14" s="2178"/>
      <c r="BG14" s="2178"/>
      <c r="BH14" s="2178">
        <f>SUM(AR14:BG14)</f>
        <v>480</v>
      </c>
      <c r="BI14" s="2182">
        <f>+BJ14</f>
        <v>435.08808369000002</v>
      </c>
      <c r="BJ14" s="2182">
        <f>((1669242600/4)+((1669242600/4)/100*4.26))/1000000</f>
        <v>435.08808369000002</v>
      </c>
      <c r="BK14" s="2178" t="s">
        <v>70</v>
      </c>
      <c r="BL14" s="2182">
        <f>+BM14</f>
        <v>453.622836055194</v>
      </c>
      <c r="BM14" s="2182">
        <f>BJ14+(BJ14/100*4.26)</f>
        <v>453.622836055194</v>
      </c>
      <c r="BN14" s="2178" t="s">
        <v>70</v>
      </c>
      <c r="BO14" s="2182">
        <f>BL14+(BL14/100*4.26)</f>
        <v>472.94716887114527</v>
      </c>
      <c r="BP14" s="2182"/>
      <c r="BQ14" s="2178" t="s">
        <v>70</v>
      </c>
      <c r="BR14" s="2182">
        <f>BO14+(BO14/100*4.26)</f>
        <v>493.09471826505603</v>
      </c>
      <c r="BS14" s="2182"/>
      <c r="BT14" s="2178" t="s">
        <v>70</v>
      </c>
      <c r="BU14" s="2182">
        <f>BR14+(BR14/100*4.26)</f>
        <v>514.10055326314739</v>
      </c>
      <c r="BV14" s="2182"/>
      <c r="BW14" s="2178" t="s">
        <v>70</v>
      </c>
      <c r="BX14" s="2182">
        <f>BU14+(BU14/100*4.26)</f>
        <v>536.00123683215747</v>
      </c>
      <c r="BY14" s="2182"/>
      <c r="BZ14" s="2178" t="s">
        <v>70</v>
      </c>
      <c r="CA14" s="2178"/>
      <c r="CB14" s="2178"/>
      <c r="CC14" s="2178"/>
      <c r="CD14" s="2178"/>
      <c r="CE14" s="2178"/>
      <c r="CF14" s="2178"/>
      <c r="CG14" s="2178"/>
      <c r="CH14" s="2178"/>
      <c r="CI14" s="2178"/>
      <c r="CJ14" s="2178"/>
      <c r="CK14" s="2178"/>
      <c r="CL14" s="2178"/>
      <c r="CM14" s="2178"/>
      <c r="CN14" s="2178"/>
      <c r="CO14" s="2178"/>
      <c r="CP14" s="2183"/>
      <c r="CQ14" s="2183"/>
      <c r="CR14" s="2178"/>
      <c r="CS14" s="2178"/>
      <c r="CT14" s="2178"/>
      <c r="CU14" s="2178"/>
      <c r="CV14" s="2178"/>
      <c r="CW14" s="2178"/>
      <c r="CX14" s="2178"/>
      <c r="CY14" s="2178"/>
      <c r="CZ14" s="2178"/>
      <c r="DA14" s="2178"/>
      <c r="DB14" s="2183"/>
      <c r="DC14" s="2183"/>
      <c r="DD14" s="2178"/>
      <c r="DE14" s="2183">
        <f t="shared" si="4"/>
        <v>2904.8545969767001</v>
      </c>
      <c r="DF14" s="2184" t="s">
        <v>71</v>
      </c>
      <c r="DG14" s="2184" t="s">
        <v>72</v>
      </c>
      <c r="DH14" s="2178" t="s">
        <v>177</v>
      </c>
      <c r="DI14" s="2178" t="s">
        <v>178</v>
      </c>
      <c r="DJ14" s="2184" t="s">
        <v>179</v>
      </c>
      <c r="DK14" s="2197" t="s">
        <v>180</v>
      </c>
      <c r="DL14" s="2184" t="s">
        <v>71</v>
      </c>
      <c r="DM14" s="2184" t="s">
        <v>181</v>
      </c>
      <c r="DN14" s="2184"/>
      <c r="DO14" s="2178"/>
      <c r="DP14" s="2178"/>
      <c r="DQ14" s="2178"/>
    </row>
    <row r="15" spans="1:121" ht="33.75" customHeight="1">
      <c r="A15" s="2177" t="s">
        <v>54</v>
      </c>
      <c r="B15" s="2993"/>
      <c r="C15" s="2178" t="s">
        <v>157</v>
      </c>
      <c r="D15" s="2993"/>
      <c r="E15" s="2184" t="s">
        <v>158</v>
      </c>
      <c r="F15" s="2178" t="s">
        <v>159</v>
      </c>
      <c r="G15" s="2184" t="s">
        <v>111</v>
      </c>
      <c r="H15" s="2184" t="s">
        <v>137</v>
      </c>
      <c r="I15" s="2184" t="s">
        <v>60</v>
      </c>
      <c r="J15" s="2194">
        <v>0.69599999999999995</v>
      </c>
      <c r="K15" s="2184">
        <v>2015</v>
      </c>
      <c r="L15" s="2184">
        <v>2019</v>
      </c>
      <c r="M15" s="2184">
        <v>2034</v>
      </c>
      <c r="N15" s="2195">
        <f>J15+0.3%</f>
        <v>0.69899999999999995</v>
      </c>
      <c r="O15" s="2195"/>
      <c r="P15" s="2195">
        <f>N15+0.3%</f>
        <v>0.70199999999999996</v>
      </c>
      <c r="Q15" s="2195"/>
      <c r="R15" s="2195">
        <f>P15+0.3%</f>
        <v>0.70499999999999996</v>
      </c>
      <c r="S15" s="2195"/>
      <c r="T15" s="2195">
        <f>R15+0.3%</f>
        <v>0.70799999999999996</v>
      </c>
      <c r="U15" s="2195"/>
      <c r="V15" s="2195">
        <f>T15+0.3%</f>
        <v>0.71099999999999997</v>
      </c>
      <c r="W15" s="2195"/>
      <c r="X15" s="2195">
        <f>V15+0.3%</f>
        <v>0.71399999999999997</v>
      </c>
      <c r="Y15" s="2195"/>
      <c r="Z15" s="2195">
        <f>X15+0.3%</f>
        <v>0.71699999999999997</v>
      </c>
      <c r="AA15" s="2195"/>
      <c r="AB15" s="2195">
        <f>Z15+0.3%</f>
        <v>0.72</v>
      </c>
      <c r="AC15" s="2195"/>
      <c r="AD15" s="2196">
        <v>0.72</v>
      </c>
      <c r="AE15" s="2178" t="s">
        <v>182</v>
      </c>
      <c r="AF15" s="2180">
        <v>1.9E-2</v>
      </c>
      <c r="AG15" s="2178" t="s">
        <v>183</v>
      </c>
      <c r="AH15" s="2178" t="s">
        <v>184</v>
      </c>
      <c r="AI15" s="2178" t="s">
        <v>66</v>
      </c>
      <c r="AJ15" s="2178" t="s">
        <v>176</v>
      </c>
      <c r="AK15" s="2178" t="s">
        <v>58</v>
      </c>
      <c r="AL15" s="2178" t="s">
        <v>137</v>
      </c>
      <c r="AM15" s="2178" t="s">
        <v>60</v>
      </c>
      <c r="AN15" s="2178" t="s">
        <v>61</v>
      </c>
      <c r="AO15" s="2178" t="s">
        <v>61</v>
      </c>
      <c r="AP15" s="2178">
        <v>2019</v>
      </c>
      <c r="AQ15" s="2178">
        <v>2034</v>
      </c>
      <c r="AR15" s="2189">
        <v>1</v>
      </c>
      <c r="AS15" s="2189">
        <v>1</v>
      </c>
      <c r="AT15" s="2189">
        <v>1</v>
      </c>
      <c r="AU15" s="2189">
        <v>1</v>
      </c>
      <c r="AV15" s="2189">
        <v>1</v>
      </c>
      <c r="AW15" s="2189">
        <v>1</v>
      </c>
      <c r="AX15" s="2189">
        <v>1</v>
      </c>
      <c r="AY15" s="2189">
        <v>1</v>
      </c>
      <c r="AZ15" s="2189">
        <v>1</v>
      </c>
      <c r="BA15" s="2189">
        <v>1</v>
      </c>
      <c r="BB15" s="2189">
        <v>1</v>
      </c>
      <c r="BC15" s="2189">
        <v>1</v>
      </c>
      <c r="BD15" s="2189">
        <v>1</v>
      </c>
      <c r="BE15" s="2189">
        <v>1</v>
      </c>
      <c r="BF15" s="2189">
        <v>1</v>
      </c>
      <c r="BG15" s="2189">
        <v>1</v>
      </c>
      <c r="BH15" s="2189">
        <v>1</v>
      </c>
      <c r="BI15" s="2182">
        <f>+BJ15</f>
        <v>769.62343157400005</v>
      </c>
      <c r="BJ15" s="2182">
        <f>((435088084+(435622836/100*4.26))+(303067154+(303067154/100*4.26)))/1000000</f>
        <v>769.62343157400005</v>
      </c>
      <c r="BK15" s="2178" t="s">
        <v>70</v>
      </c>
      <c r="BL15" s="2182">
        <f>+BM15</f>
        <v>782.53409233439993</v>
      </c>
      <c r="BM15" s="2182">
        <f>((435088084+(435622836/100*4.26))+(303067154+(303067154/100*8.52)))/1000000</f>
        <v>782.53409233439993</v>
      </c>
      <c r="BN15" s="2178" t="s">
        <v>70</v>
      </c>
      <c r="BO15" s="2182">
        <f>BL15+(BL15/100*4.26)</f>
        <v>815.87004466784538</v>
      </c>
      <c r="BP15" s="2182"/>
      <c r="BQ15" s="2178" t="s">
        <v>70</v>
      </c>
      <c r="BR15" s="2182">
        <f>BO15+(BO15/100*4.26)</f>
        <v>850.62610857069558</v>
      </c>
      <c r="BS15" s="2182"/>
      <c r="BT15" s="2178" t="s">
        <v>70</v>
      </c>
      <c r="BU15" s="2182">
        <f>BR15+(BR15/100*4.26)</f>
        <v>886.86278079580723</v>
      </c>
      <c r="BV15" s="2182"/>
      <c r="BW15" s="2178" t="s">
        <v>70</v>
      </c>
      <c r="BX15" s="2182">
        <f>BU15+(BU15/100*4.26)</f>
        <v>924.64313525770865</v>
      </c>
      <c r="BY15" s="2182"/>
      <c r="BZ15" s="2178" t="s">
        <v>70</v>
      </c>
      <c r="CA15" s="2182">
        <f>BX15+(BX15/100*4.26)</f>
        <v>964.03293281968706</v>
      </c>
      <c r="CB15" s="2182"/>
      <c r="CC15" s="2178" t="s">
        <v>70</v>
      </c>
      <c r="CD15" s="2182">
        <f>CA15+(CA15/100*4.26)</f>
        <v>1005.1007357578058</v>
      </c>
      <c r="CE15" s="2182"/>
      <c r="CF15" s="2178" t="s">
        <v>70</v>
      </c>
      <c r="CG15" s="2182">
        <f>CD15+(CD15/100*4.26)</f>
        <v>1047.9180271010882</v>
      </c>
      <c r="CH15" s="2182"/>
      <c r="CI15" s="2178" t="s">
        <v>70</v>
      </c>
      <c r="CJ15" s="2182">
        <f>CG15+(CG15/100*4.26)</f>
        <v>1092.5593350555946</v>
      </c>
      <c r="CK15" s="2182"/>
      <c r="CL15" s="2178" t="s">
        <v>70</v>
      </c>
      <c r="CM15" s="2182">
        <f>CJ15+(CJ15/100*4.26)</f>
        <v>1139.1023627289628</v>
      </c>
      <c r="CN15" s="2182"/>
      <c r="CO15" s="2178" t="s">
        <v>70</v>
      </c>
      <c r="CP15" s="2182">
        <f>CM15+(CM15/100*4.26)</f>
        <v>1187.6281233812167</v>
      </c>
      <c r="CQ15" s="2182"/>
      <c r="CR15" s="2178" t="s">
        <v>70</v>
      </c>
      <c r="CS15" s="2182">
        <f>CP15+(CP15/100*4.26)</f>
        <v>1238.2210814372565</v>
      </c>
      <c r="CT15" s="2182"/>
      <c r="CU15" s="2178" t="s">
        <v>70</v>
      </c>
      <c r="CV15" s="2182">
        <f>CS15+(CS15/100*4.26)</f>
        <v>1290.9692995064836</v>
      </c>
      <c r="CW15" s="2182"/>
      <c r="CX15" s="2178" t="s">
        <v>70</v>
      </c>
      <c r="CY15" s="2182">
        <f>CV15+(CV15/100*4.26)</f>
        <v>1345.9645916654597</v>
      </c>
      <c r="CZ15" s="2182"/>
      <c r="DA15" s="2178" t="s">
        <v>70</v>
      </c>
      <c r="DB15" s="2182">
        <f>CY15+(CY15/100*4.26)</f>
        <v>1403.3026832704084</v>
      </c>
      <c r="DC15" s="2182"/>
      <c r="DD15" s="2178" t="s">
        <v>70</v>
      </c>
      <c r="DE15" s="2183">
        <f t="shared" si="4"/>
        <v>16744.958765924421</v>
      </c>
      <c r="DF15" s="2184" t="s">
        <v>71</v>
      </c>
      <c r="DG15" s="2184" t="s">
        <v>72</v>
      </c>
      <c r="DH15" s="2178" t="s">
        <v>177</v>
      </c>
      <c r="DI15" s="2178" t="s">
        <v>178</v>
      </c>
      <c r="DJ15" s="2184" t="s">
        <v>179</v>
      </c>
      <c r="DK15" s="2197" t="s">
        <v>180</v>
      </c>
      <c r="DL15" s="2184" t="s">
        <v>71</v>
      </c>
      <c r="DM15" s="2184" t="s">
        <v>181</v>
      </c>
      <c r="DN15" s="2184"/>
      <c r="DO15" s="2178"/>
      <c r="DP15" s="2178"/>
      <c r="DQ15" s="2178"/>
    </row>
    <row r="16" spans="1:121" ht="33.75" customHeight="1">
      <c r="A16" s="2177" t="s">
        <v>54</v>
      </c>
      <c r="B16" s="2993"/>
      <c r="C16" s="2178" t="s">
        <v>157</v>
      </c>
      <c r="D16" s="2993"/>
      <c r="E16" s="2184" t="s">
        <v>158</v>
      </c>
      <c r="F16" s="2178" t="s">
        <v>159</v>
      </c>
      <c r="G16" s="2184" t="s">
        <v>111</v>
      </c>
      <c r="H16" s="2184" t="s">
        <v>137</v>
      </c>
      <c r="I16" s="2184" t="s">
        <v>60</v>
      </c>
      <c r="J16" s="2194">
        <v>0.69599999999999995</v>
      </c>
      <c r="K16" s="2184">
        <v>2015</v>
      </c>
      <c r="L16" s="2184">
        <v>2019</v>
      </c>
      <c r="M16" s="2184">
        <v>2034</v>
      </c>
      <c r="N16" s="2195">
        <f>J16+0.3%</f>
        <v>0.69899999999999995</v>
      </c>
      <c r="O16" s="2195"/>
      <c r="P16" s="2195">
        <f>N16+0.3%</f>
        <v>0.70199999999999996</v>
      </c>
      <c r="Q16" s="2195"/>
      <c r="R16" s="2195">
        <f>P16+0.3%</f>
        <v>0.70499999999999996</v>
      </c>
      <c r="S16" s="2195"/>
      <c r="T16" s="2195">
        <f>R16+0.3%</f>
        <v>0.70799999999999996</v>
      </c>
      <c r="U16" s="2195"/>
      <c r="V16" s="2195">
        <f>T16+0.3%</f>
        <v>0.71099999999999997</v>
      </c>
      <c r="W16" s="2195"/>
      <c r="X16" s="2195">
        <f>V16+0.3%</f>
        <v>0.71399999999999997</v>
      </c>
      <c r="Y16" s="2195"/>
      <c r="Z16" s="2195">
        <f>X16+0.3%</f>
        <v>0.71699999999999997</v>
      </c>
      <c r="AA16" s="2195"/>
      <c r="AB16" s="2195">
        <f>Z16+0.3%</f>
        <v>0.72</v>
      </c>
      <c r="AC16" s="2195"/>
      <c r="AD16" s="2196">
        <v>0.72</v>
      </c>
      <c r="AE16" s="2178" t="s">
        <v>185</v>
      </c>
      <c r="AF16" s="2180">
        <v>1.9E-2</v>
      </c>
      <c r="AG16" s="2178" t="s">
        <v>186</v>
      </c>
      <c r="AH16" s="2178" t="s">
        <v>187</v>
      </c>
      <c r="AI16" s="2178" t="s">
        <v>66</v>
      </c>
      <c r="AJ16" s="2178" t="s">
        <v>176</v>
      </c>
      <c r="AK16" s="2178" t="s">
        <v>58</v>
      </c>
      <c r="AL16" s="2178" t="s">
        <v>68</v>
      </c>
      <c r="AM16" s="2178" t="s">
        <v>60</v>
      </c>
      <c r="AN16" s="2178" t="s">
        <v>61</v>
      </c>
      <c r="AO16" s="2178" t="s">
        <v>61</v>
      </c>
      <c r="AP16" s="2184">
        <v>2020</v>
      </c>
      <c r="AQ16" s="2184">
        <v>2024</v>
      </c>
      <c r="AR16" s="2189"/>
      <c r="AS16" s="2198">
        <v>0.2</v>
      </c>
      <c r="AT16" s="2198">
        <v>0.5</v>
      </c>
      <c r="AU16" s="2198">
        <v>1</v>
      </c>
      <c r="AV16" s="2198">
        <v>1</v>
      </c>
      <c r="AW16" s="2198">
        <v>1</v>
      </c>
      <c r="AX16" s="2178"/>
      <c r="AY16" s="2178"/>
      <c r="AZ16" s="2178"/>
      <c r="BA16" s="2178"/>
      <c r="BB16" s="2178"/>
      <c r="BC16" s="2178"/>
      <c r="BD16" s="2178"/>
      <c r="BE16" s="2178"/>
      <c r="BF16" s="2178"/>
      <c r="BG16" s="2178"/>
      <c r="BH16" s="2189">
        <v>1</v>
      </c>
      <c r="BI16" s="2182"/>
      <c r="BJ16" s="2182"/>
      <c r="BK16" s="2178" t="s">
        <v>70</v>
      </c>
      <c r="BL16" s="2182">
        <f>+BM16</f>
        <v>226.811418</v>
      </c>
      <c r="BM16" s="2182">
        <f>((453622836)/2)/1000000</f>
        <v>226.811418</v>
      </c>
      <c r="BN16" s="2178" t="s">
        <v>70</v>
      </c>
      <c r="BO16" s="2182">
        <f>(BL16+(BL16/100*4.26))*2</f>
        <v>472.9471688136</v>
      </c>
      <c r="BP16" s="2182"/>
      <c r="BQ16" s="2178" t="s">
        <v>70</v>
      </c>
      <c r="BR16" s="2182">
        <f>BO16+(BO16/100*4.26)</f>
        <v>493.09471820505934</v>
      </c>
      <c r="BS16" s="2182"/>
      <c r="BT16" s="2178" t="s">
        <v>70</v>
      </c>
      <c r="BU16" s="2182">
        <f>BR16+(BR16/100*4.26)</f>
        <v>514.10055320059485</v>
      </c>
      <c r="BV16" s="2182"/>
      <c r="BW16" s="2178" t="s">
        <v>70</v>
      </c>
      <c r="BX16" s="2182">
        <f>(BU16+(BU16/100*4.26))/2</f>
        <v>268.00061838347011</v>
      </c>
      <c r="BY16" s="2182"/>
      <c r="BZ16" s="2178" t="s">
        <v>70</v>
      </c>
      <c r="CA16" s="2182">
        <v>0</v>
      </c>
      <c r="CB16" s="2182"/>
      <c r="CC16" s="2178" t="s">
        <v>70</v>
      </c>
      <c r="CD16" s="2182">
        <f>+CE16</f>
        <v>0</v>
      </c>
      <c r="CE16" s="2182"/>
      <c r="CF16" s="2178" t="s">
        <v>70</v>
      </c>
      <c r="CG16" s="2182">
        <f>+CH16</f>
        <v>0</v>
      </c>
      <c r="CH16" s="2182"/>
      <c r="CI16" s="2178" t="s">
        <v>70</v>
      </c>
      <c r="CJ16" s="2182">
        <f>+CK16</f>
        <v>0</v>
      </c>
      <c r="CK16" s="2182"/>
      <c r="CL16" s="2178" t="s">
        <v>70</v>
      </c>
      <c r="CM16" s="2182">
        <f>+CN16</f>
        <v>0</v>
      </c>
      <c r="CN16" s="2182"/>
      <c r="CO16" s="2178" t="s">
        <v>70</v>
      </c>
      <c r="CP16" s="2182">
        <f>+CQ16</f>
        <v>0</v>
      </c>
      <c r="CQ16" s="2182"/>
      <c r="CR16" s="2178" t="s">
        <v>70</v>
      </c>
      <c r="CS16" s="2182">
        <f>+CT16</f>
        <v>0</v>
      </c>
      <c r="CT16" s="2182"/>
      <c r="CU16" s="2178" t="s">
        <v>70</v>
      </c>
      <c r="CV16" s="2182">
        <f>+CW16</f>
        <v>0</v>
      </c>
      <c r="CW16" s="2182"/>
      <c r="CX16" s="2178" t="s">
        <v>70</v>
      </c>
      <c r="CY16" s="2182">
        <f>+CZ16</f>
        <v>0</v>
      </c>
      <c r="CZ16" s="2182"/>
      <c r="DA16" s="2178" t="s">
        <v>70</v>
      </c>
      <c r="DB16" s="2182">
        <f>+DC16</f>
        <v>0</v>
      </c>
      <c r="DC16" s="2182"/>
      <c r="DD16" s="2178" t="s">
        <v>70</v>
      </c>
      <c r="DE16" s="2183">
        <f t="shared" si="4"/>
        <v>1974.9544766027241</v>
      </c>
      <c r="DF16" s="2184" t="s">
        <v>71</v>
      </c>
      <c r="DG16" s="2184" t="s">
        <v>72</v>
      </c>
      <c r="DH16" s="2178" t="s">
        <v>177</v>
      </c>
      <c r="DI16" s="2178" t="s">
        <v>178</v>
      </c>
      <c r="DJ16" s="2184" t="s">
        <v>179</v>
      </c>
      <c r="DK16" s="2197" t="s">
        <v>180</v>
      </c>
      <c r="DL16" s="2184"/>
      <c r="DM16" s="2184"/>
      <c r="DN16" s="2184"/>
      <c r="DO16" s="2178"/>
      <c r="DP16" s="2178"/>
      <c r="DQ16" s="2178"/>
    </row>
    <row r="17" spans="1:121" ht="33.75" customHeight="1">
      <c r="A17" s="2177" t="s">
        <v>54</v>
      </c>
      <c r="B17" s="2993"/>
      <c r="C17" s="2178" t="s">
        <v>157</v>
      </c>
      <c r="D17" s="2994"/>
      <c r="E17" s="2184" t="s">
        <v>158</v>
      </c>
      <c r="F17" s="2178" t="s">
        <v>159</v>
      </c>
      <c r="G17" s="2184" t="s">
        <v>111</v>
      </c>
      <c r="H17" s="2184" t="s">
        <v>137</v>
      </c>
      <c r="I17" s="2184" t="s">
        <v>60</v>
      </c>
      <c r="J17" s="2194">
        <v>0.69599999999999995</v>
      </c>
      <c r="K17" s="2184">
        <v>2015</v>
      </c>
      <c r="L17" s="2184">
        <v>2019</v>
      </c>
      <c r="M17" s="2184">
        <v>2034</v>
      </c>
      <c r="N17" s="2195">
        <f>J17+0.3%</f>
        <v>0.69899999999999995</v>
      </c>
      <c r="O17" s="2195"/>
      <c r="P17" s="2195">
        <f>N17+0.3%</f>
        <v>0.70199999999999996</v>
      </c>
      <c r="Q17" s="2195"/>
      <c r="R17" s="2195">
        <f>P17+0.3%</f>
        <v>0.70499999999999996</v>
      </c>
      <c r="S17" s="2195"/>
      <c r="T17" s="2195">
        <f>R17+0.3%</f>
        <v>0.70799999999999996</v>
      </c>
      <c r="U17" s="2195"/>
      <c r="V17" s="2195">
        <f>T17+0.3%</f>
        <v>0.71099999999999997</v>
      </c>
      <c r="W17" s="2195"/>
      <c r="X17" s="2195">
        <f>V17+0.3%</f>
        <v>0.71399999999999997</v>
      </c>
      <c r="Y17" s="2195"/>
      <c r="Z17" s="2195">
        <f>X17+0.3%</f>
        <v>0.71699999999999997</v>
      </c>
      <c r="AA17" s="2195"/>
      <c r="AB17" s="2195">
        <f>Z17+0.3%</f>
        <v>0.72</v>
      </c>
      <c r="AC17" s="2195"/>
      <c r="AD17" s="2196">
        <v>0.72</v>
      </c>
      <c r="AE17" s="2178" t="s">
        <v>188</v>
      </c>
      <c r="AF17" s="2180">
        <v>1.9E-2</v>
      </c>
      <c r="AG17" s="2184" t="s">
        <v>189</v>
      </c>
      <c r="AH17" s="2178" t="s">
        <v>190</v>
      </c>
      <c r="AI17" s="2178" t="s">
        <v>66</v>
      </c>
      <c r="AJ17" s="2178" t="s">
        <v>176</v>
      </c>
      <c r="AK17" s="2178" t="s">
        <v>99</v>
      </c>
      <c r="AL17" s="2178" t="s">
        <v>83</v>
      </c>
      <c r="AM17" s="2178" t="s">
        <v>69</v>
      </c>
      <c r="AN17" s="2178">
        <v>2</v>
      </c>
      <c r="AO17" s="2178">
        <v>2018</v>
      </c>
      <c r="AP17" s="2178">
        <v>2019</v>
      </c>
      <c r="AQ17" s="2178">
        <v>2034</v>
      </c>
      <c r="AR17" s="2184">
        <v>2</v>
      </c>
      <c r="AS17" s="2184">
        <v>2</v>
      </c>
      <c r="AT17" s="2184">
        <v>2</v>
      </c>
      <c r="AU17" s="2184">
        <v>2</v>
      </c>
      <c r="AV17" s="2184">
        <v>2</v>
      </c>
      <c r="AW17" s="2184">
        <v>2</v>
      </c>
      <c r="AX17" s="2184">
        <v>2</v>
      </c>
      <c r="AY17" s="2184">
        <v>2</v>
      </c>
      <c r="AZ17" s="2184">
        <v>2</v>
      </c>
      <c r="BA17" s="2184">
        <v>2</v>
      </c>
      <c r="BB17" s="2184">
        <v>2</v>
      </c>
      <c r="BC17" s="2184">
        <v>2</v>
      </c>
      <c r="BD17" s="2184">
        <v>2</v>
      </c>
      <c r="BE17" s="2184">
        <v>2</v>
      </c>
      <c r="BF17" s="2184">
        <v>2</v>
      </c>
      <c r="BG17" s="2184">
        <v>2</v>
      </c>
      <c r="BH17" s="2184">
        <f>SUM(AR17:BG17)</f>
        <v>32</v>
      </c>
      <c r="BI17" s="2183">
        <v>6</v>
      </c>
      <c r="BJ17" s="2183">
        <v>6</v>
      </c>
      <c r="BK17" s="2178" t="s">
        <v>70</v>
      </c>
      <c r="BL17" s="2183">
        <v>6</v>
      </c>
      <c r="BM17" s="2183">
        <v>6</v>
      </c>
      <c r="BN17" s="2178" t="s">
        <v>70</v>
      </c>
      <c r="BO17" s="2183">
        <f>BM17*(1+0.05)</f>
        <v>6.3000000000000007</v>
      </c>
      <c r="BP17" s="2183"/>
      <c r="BQ17" s="2178" t="s">
        <v>70</v>
      </c>
      <c r="BR17" s="2183">
        <f>BO17*(1+0.05)</f>
        <v>6.6150000000000011</v>
      </c>
      <c r="BS17" s="2183"/>
      <c r="BT17" s="2178" t="s">
        <v>70</v>
      </c>
      <c r="BU17" s="2183">
        <f>BR17*(1+0.05)</f>
        <v>6.9457500000000012</v>
      </c>
      <c r="BV17" s="2183"/>
      <c r="BW17" s="2178" t="s">
        <v>70</v>
      </c>
      <c r="BX17" s="2183">
        <f>BU17*(1+0.05)</f>
        <v>7.2930375000000014</v>
      </c>
      <c r="BY17" s="2183"/>
      <c r="BZ17" s="2178" t="s">
        <v>70</v>
      </c>
      <c r="CA17" s="2183">
        <f>BX17*(1+0.05)</f>
        <v>7.6576893750000021</v>
      </c>
      <c r="CB17" s="2183"/>
      <c r="CC17" s="2178" t="s">
        <v>70</v>
      </c>
      <c r="CD17" s="2183">
        <f>CA17*(1+0.05)</f>
        <v>8.0405738437500034</v>
      </c>
      <c r="CE17" s="2183"/>
      <c r="CF17" s="2178" t="s">
        <v>70</v>
      </c>
      <c r="CG17" s="2183">
        <f>CD17*(1+0.05%)</f>
        <v>8.0445941306718787</v>
      </c>
      <c r="CH17" s="2183"/>
      <c r="CI17" s="2178" t="s">
        <v>70</v>
      </c>
      <c r="CJ17" s="2183">
        <f>CG17*(1+0.05%)</f>
        <v>8.0486164277372136</v>
      </c>
      <c r="CK17" s="2183"/>
      <c r="CL17" s="2178" t="s">
        <v>70</v>
      </c>
      <c r="CM17" s="2183">
        <f>CJ17*(1+0.05%)</f>
        <v>8.0526407359510817</v>
      </c>
      <c r="CN17" s="2183"/>
      <c r="CO17" s="2178" t="s">
        <v>70</v>
      </c>
      <c r="CP17" s="2183">
        <f>CM17*(1+0.05%)</f>
        <v>8.056667056319057</v>
      </c>
      <c r="CQ17" s="2183"/>
      <c r="CR17" s="2178" t="s">
        <v>70</v>
      </c>
      <c r="CS17" s="2183">
        <f>CP17*(1+0.05%)</f>
        <v>8.0606953898472167</v>
      </c>
      <c r="CT17" s="2183"/>
      <c r="CU17" s="2178" t="s">
        <v>70</v>
      </c>
      <c r="CV17" s="2183">
        <f>CS17*(1+0.05%)</f>
        <v>8.0647257375421404</v>
      </c>
      <c r="CW17" s="2178"/>
      <c r="CX17" s="2178" t="s">
        <v>70</v>
      </c>
      <c r="CY17" s="2183">
        <f>CV17*(1+0.05%)</f>
        <v>8.0687581004109106</v>
      </c>
      <c r="CZ17" s="2183"/>
      <c r="DA17" s="2178" t="s">
        <v>70</v>
      </c>
      <c r="DB17" s="2183">
        <f>CY17*(1+0.05%)</f>
        <v>8.0727924794611159</v>
      </c>
      <c r="DC17" s="2183"/>
      <c r="DD17" s="2178" t="s">
        <v>70</v>
      </c>
      <c r="DE17" s="2183">
        <f t="shared" si="4"/>
        <v>119.32154077669064</v>
      </c>
      <c r="DF17" s="2184" t="s">
        <v>71</v>
      </c>
      <c r="DG17" s="2184" t="s">
        <v>181</v>
      </c>
      <c r="DH17" s="2178" t="s">
        <v>191</v>
      </c>
      <c r="DI17" s="2178" t="s">
        <v>192</v>
      </c>
      <c r="DJ17" s="2178" t="s">
        <v>193</v>
      </c>
      <c r="DK17" s="2185" t="s">
        <v>194</v>
      </c>
      <c r="DL17" s="2184"/>
      <c r="DM17" s="2184"/>
      <c r="DN17" s="2184"/>
      <c r="DO17" s="2184"/>
      <c r="DP17" s="2184"/>
      <c r="DQ17" s="2184"/>
    </row>
    <row r="18" spans="1:121" ht="33.75" customHeight="1">
      <c r="A18" s="2177" t="s">
        <v>54</v>
      </c>
      <c r="B18" s="2993"/>
      <c r="C18" s="2178" t="s">
        <v>195</v>
      </c>
      <c r="D18" s="2992">
        <f>AF18+AF19</f>
        <v>1.66E-2</v>
      </c>
      <c r="E18" s="2178" t="s">
        <v>196</v>
      </c>
      <c r="F18" s="2178" t="s">
        <v>197</v>
      </c>
      <c r="G18" s="2178" t="s">
        <v>58</v>
      </c>
      <c r="H18" s="2178" t="s">
        <v>59</v>
      </c>
      <c r="I18" s="2178" t="s">
        <v>60</v>
      </c>
      <c r="J18" s="2178">
        <v>230</v>
      </c>
      <c r="K18" s="2178">
        <v>2018</v>
      </c>
      <c r="L18" s="2184">
        <v>2019</v>
      </c>
      <c r="M18" s="2178">
        <v>2034</v>
      </c>
      <c r="N18" s="2178">
        <v>229</v>
      </c>
      <c r="O18" s="2178">
        <v>228</v>
      </c>
      <c r="P18" s="2178">
        <v>227</v>
      </c>
      <c r="Q18" s="2178">
        <v>226</v>
      </c>
      <c r="R18" s="2178">
        <v>225</v>
      </c>
      <c r="S18" s="2178">
        <v>224</v>
      </c>
      <c r="T18" s="2178">
        <v>223</v>
      </c>
      <c r="U18" s="2178">
        <v>222</v>
      </c>
      <c r="V18" s="2178">
        <v>221</v>
      </c>
      <c r="W18" s="2178">
        <v>220</v>
      </c>
      <c r="X18" s="2178">
        <v>219</v>
      </c>
      <c r="Y18" s="2178">
        <v>218</v>
      </c>
      <c r="Z18" s="2178">
        <v>217</v>
      </c>
      <c r="AA18" s="2178">
        <v>216</v>
      </c>
      <c r="AB18" s="2178">
        <v>215</v>
      </c>
      <c r="AC18" s="2178">
        <v>214</v>
      </c>
      <c r="AD18" s="2178">
        <v>214</v>
      </c>
      <c r="AE18" s="2178" t="s">
        <v>198</v>
      </c>
      <c r="AF18" s="2180">
        <v>5.7999999999999996E-3</v>
      </c>
      <c r="AG18" s="2178" t="s">
        <v>199</v>
      </c>
      <c r="AH18" s="2178" t="s">
        <v>200</v>
      </c>
      <c r="AI18" s="2178" t="s">
        <v>201</v>
      </c>
      <c r="AJ18" s="2178">
        <v>17.7</v>
      </c>
      <c r="AK18" s="2178" t="s">
        <v>58</v>
      </c>
      <c r="AL18" s="2178" t="s">
        <v>83</v>
      </c>
      <c r="AM18" s="2178" t="s">
        <v>60</v>
      </c>
      <c r="AN18" s="2178" t="s">
        <v>61</v>
      </c>
      <c r="AO18" s="2178" t="s">
        <v>61</v>
      </c>
      <c r="AP18" s="2184">
        <v>2020</v>
      </c>
      <c r="AQ18" s="2178">
        <v>2034</v>
      </c>
      <c r="AR18" s="2178"/>
      <c r="AS18" s="2178">
        <v>1</v>
      </c>
      <c r="AT18" s="2178">
        <v>1</v>
      </c>
      <c r="AU18" s="2178">
        <v>1</v>
      </c>
      <c r="AV18" s="2178">
        <v>1</v>
      </c>
      <c r="AW18" s="2178">
        <v>1</v>
      </c>
      <c r="AX18" s="2178">
        <v>1</v>
      </c>
      <c r="AY18" s="2178">
        <v>1</v>
      </c>
      <c r="AZ18" s="2178">
        <v>1</v>
      </c>
      <c r="BA18" s="2178">
        <v>1</v>
      </c>
      <c r="BB18" s="2178">
        <v>1</v>
      </c>
      <c r="BC18" s="2178">
        <v>1</v>
      </c>
      <c r="BD18" s="2178">
        <v>1</v>
      </c>
      <c r="BE18" s="2178">
        <v>1</v>
      </c>
      <c r="BF18" s="2178">
        <v>1</v>
      </c>
      <c r="BG18" s="2178">
        <v>1</v>
      </c>
      <c r="BH18" s="2178">
        <f>SUM(AR18:BG18)</f>
        <v>15</v>
      </c>
      <c r="BI18" s="2178"/>
      <c r="BJ18" s="2178"/>
      <c r="BK18" s="2178"/>
      <c r="BL18" s="2183">
        <f>BM18</f>
        <v>30</v>
      </c>
      <c r="BM18" s="2183">
        <v>30</v>
      </c>
      <c r="BN18" s="2178" t="s">
        <v>70</v>
      </c>
      <c r="BO18" s="2183">
        <f>BL18+(BL18/100*5)</f>
        <v>31.5</v>
      </c>
      <c r="BP18" s="2183"/>
      <c r="BQ18" s="2178" t="s">
        <v>70</v>
      </c>
      <c r="BR18" s="2183">
        <f>BO18+(BO18/100*5)</f>
        <v>33.075000000000003</v>
      </c>
      <c r="BS18" s="2183"/>
      <c r="BT18" s="2178" t="s">
        <v>70</v>
      </c>
      <c r="BU18" s="2183">
        <f>BR18+(BR18/100*5)</f>
        <v>34.728750000000005</v>
      </c>
      <c r="BV18" s="2183"/>
      <c r="BW18" s="2178" t="s">
        <v>70</v>
      </c>
      <c r="BX18" s="2183">
        <f>BU18+(BU18/100*5)</f>
        <v>36.465187500000006</v>
      </c>
      <c r="BY18" s="2183"/>
      <c r="BZ18" s="2178" t="s">
        <v>70</v>
      </c>
      <c r="CA18" s="2183">
        <f>BX18+(BX18/100*5)</f>
        <v>38.288446875000005</v>
      </c>
      <c r="CB18" s="2183"/>
      <c r="CC18" s="2178" t="s">
        <v>70</v>
      </c>
      <c r="CD18" s="2183">
        <f>CA18+(CA18/100*5)</f>
        <v>40.202869218750003</v>
      </c>
      <c r="CE18" s="2183"/>
      <c r="CF18" s="2178" t="s">
        <v>70</v>
      </c>
      <c r="CG18" s="2183">
        <f>CD18+(CD18/100*5)</f>
        <v>42.213012679687502</v>
      </c>
      <c r="CH18" s="2183"/>
      <c r="CI18" s="2178" t="s">
        <v>70</v>
      </c>
      <c r="CJ18" s="2183">
        <f>CG18+(CG18/100*5)</f>
        <v>44.323663313671879</v>
      </c>
      <c r="CK18" s="2183"/>
      <c r="CL18" s="2178" t="s">
        <v>70</v>
      </c>
      <c r="CM18" s="2183">
        <f>CJ18+(CJ18/100*5)</f>
        <v>46.539846479355475</v>
      </c>
      <c r="CN18" s="2183"/>
      <c r="CO18" s="2178" t="s">
        <v>70</v>
      </c>
      <c r="CP18" s="2183">
        <f>CM18+(CM18/100*5)</f>
        <v>48.866838803323247</v>
      </c>
      <c r="CQ18" s="2183"/>
      <c r="CR18" s="2178" t="s">
        <v>70</v>
      </c>
      <c r="CS18" s="2183">
        <f>CP18+(CP18/100*5)</f>
        <v>51.310180743489411</v>
      </c>
      <c r="CT18" s="2183"/>
      <c r="CU18" s="2178" t="s">
        <v>70</v>
      </c>
      <c r="CV18" s="2183">
        <f>CS18+(CS18/100*5)</f>
        <v>53.875689780663883</v>
      </c>
      <c r="CW18" s="2183"/>
      <c r="CX18" s="2178" t="s">
        <v>70</v>
      </c>
      <c r="CY18" s="2183">
        <f>CV18+(CV18/100*5)</f>
        <v>56.569474269697075</v>
      </c>
      <c r="CZ18" s="2183"/>
      <c r="DA18" s="2178" t="s">
        <v>70</v>
      </c>
      <c r="DB18" s="2183">
        <f>CY18+(CY18/100*5)</f>
        <v>59.397947983181929</v>
      </c>
      <c r="DC18" s="2183"/>
      <c r="DD18" s="2178" t="s">
        <v>70</v>
      </c>
      <c r="DE18" s="2183">
        <f t="shared" si="4"/>
        <v>647.35690764682045</v>
      </c>
      <c r="DF18" s="2184" t="s">
        <v>71</v>
      </c>
      <c r="DG18" s="2184" t="s">
        <v>72</v>
      </c>
      <c r="DH18" s="2178" t="s">
        <v>177</v>
      </c>
      <c r="DI18" s="2178" t="s">
        <v>178</v>
      </c>
      <c r="DJ18" s="2184" t="s">
        <v>179</v>
      </c>
      <c r="DK18" s="2197" t="s">
        <v>180</v>
      </c>
      <c r="DL18" s="2184" t="s">
        <v>71</v>
      </c>
      <c r="DM18" s="2184" t="s">
        <v>181</v>
      </c>
      <c r="DN18" s="2184"/>
      <c r="DO18" s="2178"/>
      <c r="DP18" s="2178"/>
      <c r="DQ18" s="2178"/>
    </row>
    <row r="19" spans="1:121" ht="33.75" customHeight="1">
      <c r="A19" s="2177" t="s">
        <v>54</v>
      </c>
      <c r="B19" s="2994"/>
      <c r="C19" s="2178" t="s">
        <v>195</v>
      </c>
      <c r="D19" s="2994"/>
      <c r="E19" s="2178" t="s">
        <v>196</v>
      </c>
      <c r="F19" s="2178" t="s">
        <v>197</v>
      </c>
      <c r="G19" s="2178" t="s">
        <v>58</v>
      </c>
      <c r="H19" s="2178" t="s">
        <v>59</v>
      </c>
      <c r="I19" s="2178" t="s">
        <v>60</v>
      </c>
      <c r="J19" s="2178">
        <v>230</v>
      </c>
      <c r="K19" s="2178">
        <v>2018</v>
      </c>
      <c r="L19" s="2184">
        <v>2019</v>
      </c>
      <c r="M19" s="2178">
        <v>2034</v>
      </c>
      <c r="N19" s="2178">
        <v>229</v>
      </c>
      <c r="O19" s="2178">
        <v>228</v>
      </c>
      <c r="P19" s="2178">
        <v>227</v>
      </c>
      <c r="Q19" s="2178">
        <v>226</v>
      </c>
      <c r="R19" s="2178">
        <v>225</v>
      </c>
      <c r="S19" s="2178">
        <v>224</v>
      </c>
      <c r="T19" s="2178">
        <v>223</v>
      </c>
      <c r="U19" s="2178">
        <v>222</v>
      </c>
      <c r="V19" s="2178">
        <v>221</v>
      </c>
      <c r="W19" s="2178">
        <v>220</v>
      </c>
      <c r="X19" s="2178">
        <v>219</v>
      </c>
      <c r="Y19" s="2178">
        <v>218</v>
      </c>
      <c r="Z19" s="2178">
        <v>217</v>
      </c>
      <c r="AA19" s="2178">
        <v>216</v>
      </c>
      <c r="AB19" s="2178">
        <v>215</v>
      </c>
      <c r="AC19" s="2178">
        <v>214</v>
      </c>
      <c r="AD19" s="2178">
        <v>214</v>
      </c>
      <c r="AE19" s="2178" t="s">
        <v>202</v>
      </c>
      <c r="AF19" s="2180">
        <v>1.0800000000000001E-2</v>
      </c>
      <c r="AG19" s="2178" t="s">
        <v>203</v>
      </c>
      <c r="AH19" s="2178" t="s">
        <v>204</v>
      </c>
      <c r="AI19" s="2178" t="s">
        <v>205</v>
      </c>
      <c r="AJ19" s="2178">
        <v>10.199999999999999</v>
      </c>
      <c r="AK19" s="2178" t="s">
        <v>58</v>
      </c>
      <c r="AL19" s="2178" t="s">
        <v>83</v>
      </c>
      <c r="AM19" s="2178" t="s">
        <v>60</v>
      </c>
      <c r="AN19" s="2178">
        <v>279</v>
      </c>
      <c r="AO19" s="2178">
        <v>2018</v>
      </c>
      <c r="AP19" s="2178">
        <v>2019</v>
      </c>
      <c r="AQ19" s="2178">
        <v>2034</v>
      </c>
      <c r="AR19" s="2178">
        <v>40</v>
      </c>
      <c r="AS19" s="2178">
        <v>40</v>
      </c>
      <c r="AT19" s="2178">
        <v>40</v>
      </c>
      <c r="AU19" s="2178">
        <v>40</v>
      </c>
      <c r="AV19" s="2178">
        <v>40</v>
      </c>
      <c r="AW19" s="2178">
        <v>40</v>
      </c>
      <c r="AX19" s="2178">
        <v>40</v>
      </c>
      <c r="AY19" s="2178">
        <v>40</v>
      </c>
      <c r="AZ19" s="2178">
        <v>40</v>
      </c>
      <c r="BA19" s="2178">
        <v>40</v>
      </c>
      <c r="BB19" s="2178">
        <v>40</v>
      </c>
      <c r="BC19" s="2178">
        <v>40</v>
      </c>
      <c r="BD19" s="2178">
        <v>40</v>
      </c>
      <c r="BE19" s="2178">
        <v>40</v>
      </c>
      <c r="BF19" s="2178">
        <v>40</v>
      </c>
      <c r="BG19" s="2178">
        <v>40</v>
      </c>
      <c r="BH19" s="2178">
        <v>640</v>
      </c>
      <c r="BI19" s="2183">
        <f>BJ19</f>
        <v>90.665999999999997</v>
      </c>
      <c r="BJ19" s="2183">
        <v>90.665999999999997</v>
      </c>
      <c r="BK19" s="2178" t="s">
        <v>70</v>
      </c>
      <c r="BL19" s="2183">
        <f>+BI19*(1+$BD$15)</f>
        <v>181.33199999999999</v>
      </c>
      <c r="BM19" s="2183">
        <f>BL19</f>
        <v>181.33199999999999</v>
      </c>
      <c r="BN19" s="2178" t="s">
        <v>70</v>
      </c>
      <c r="BO19" s="2183">
        <f>+BL19*(1+$BD$15)</f>
        <v>362.66399999999999</v>
      </c>
      <c r="BP19" s="2183"/>
      <c r="BQ19" s="2178" t="s">
        <v>70</v>
      </c>
      <c r="BR19" s="2183">
        <f>+BO19*(1+$BD$15)</f>
        <v>725.32799999999997</v>
      </c>
      <c r="BS19" s="2183"/>
      <c r="BT19" s="2178" t="s">
        <v>70</v>
      </c>
      <c r="BU19" s="2183">
        <f>+BR19*(1+$BD$15)</f>
        <v>1450.6559999999999</v>
      </c>
      <c r="BV19" s="2183"/>
      <c r="BW19" s="2178" t="s">
        <v>70</v>
      </c>
      <c r="BX19" s="2183">
        <f>+BU19*(1+$BD$15)</f>
        <v>2901.3119999999999</v>
      </c>
      <c r="BY19" s="2178"/>
      <c r="BZ19" s="2178" t="s">
        <v>70</v>
      </c>
      <c r="CA19" s="2183">
        <f>+BX19*(1+$BD$15)</f>
        <v>5802.6239999999998</v>
      </c>
      <c r="CB19" s="2178"/>
      <c r="CC19" s="2178" t="s">
        <v>70</v>
      </c>
      <c r="CD19" s="2183">
        <f>+CA19*(1+$BD$15)</f>
        <v>11605.248</v>
      </c>
      <c r="CE19" s="2178"/>
      <c r="CF19" s="2178" t="s">
        <v>70</v>
      </c>
      <c r="CG19" s="2183">
        <f>+CD19*(1+$BD$15)</f>
        <v>23210.495999999999</v>
      </c>
      <c r="CH19" s="2178"/>
      <c r="CI19" s="2178" t="s">
        <v>70</v>
      </c>
      <c r="CJ19" s="2183">
        <f>+CG19*(1+$BD$15)</f>
        <v>46420.991999999998</v>
      </c>
      <c r="CK19" s="2178"/>
      <c r="CL19" s="2178" t="s">
        <v>70</v>
      </c>
      <c r="CM19" s="2183">
        <f>+CJ19*(1+$BD$15)</f>
        <v>92841.983999999997</v>
      </c>
      <c r="CN19" s="2178"/>
      <c r="CO19" s="2178" t="s">
        <v>70</v>
      </c>
      <c r="CP19" s="2183">
        <f>+CM19*(1+$BD$15)</f>
        <v>185683.96799999999</v>
      </c>
      <c r="CQ19" s="2178"/>
      <c r="CR19" s="2178" t="s">
        <v>70</v>
      </c>
      <c r="CS19" s="2183">
        <f>+CP19*(1+$BD$15)</f>
        <v>371367.93599999999</v>
      </c>
      <c r="CT19" s="2178"/>
      <c r="CU19" s="2178" t="s">
        <v>70</v>
      </c>
      <c r="CV19" s="2183">
        <f>+CS19*(1+$BD$15)</f>
        <v>742735.87199999997</v>
      </c>
      <c r="CW19" s="2178"/>
      <c r="CX19" s="2178" t="s">
        <v>70</v>
      </c>
      <c r="CY19" s="2183">
        <f>+CV19*(1+$BD$15)</f>
        <v>1485471.7439999999</v>
      </c>
      <c r="CZ19" s="2178"/>
      <c r="DA19" s="2178" t="s">
        <v>70</v>
      </c>
      <c r="DB19" s="2183">
        <f>+CY19*(1+$BD$15)</f>
        <v>2970943.4879999999</v>
      </c>
      <c r="DC19" s="2183"/>
      <c r="DD19" s="2178" t="s">
        <v>70</v>
      </c>
      <c r="DE19" s="2183">
        <f>+BU19+BR19+BO19+BL19+BI19+BX19+CA19+CD19+CG19+CJ19+CM19+CP19+CS19+CV19+CY19+DB19</f>
        <v>5941796.3099999996</v>
      </c>
      <c r="DF19" s="2184" t="s">
        <v>71</v>
      </c>
      <c r="DG19" s="2184" t="s">
        <v>181</v>
      </c>
      <c r="DH19" s="2178" t="s">
        <v>206</v>
      </c>
      <c r="DI19" s="2178" t="s">
        <v>207</v>
      </c>
      <c r="DJ19" s="2178" t="s">
        <v>208</v>
      </c>
      <c r="DK19" s="2185" t="s">
        <v>209</v>
      </c>
      <c r="DL19" s="2184"/>
      <c r="DM19" s="2184"/>
      <c r="DN19" s="2184"/>
      <c r="DO19" s="2178"/>
      <c r="DP19" s="2178"/>
      <c r="DQ19" s="2178"/>
    </row>
    <row r="20" spans="1:121" ht="33.75" customHeight="1">
      <c r="A20" s="2177" t="s">
        <v>210</v>
      </c>
      <c r="B20" s="2992">
        <f>SUM(D20:D39)</f>
        <v>0.20880000000000001</v>
      </c>
      <c r="C20" s="2178" t="s">
        <v>211</v>
      </c>
      <c r="D20" s="2989">
        <f>AF20+AF22+AF23+AF21</f>
        <v>2.8199999999999999E-2</v>
      </c>
      <c r="E20" s="2184" t="s">
        <v>212</v>
      </c>
      <c r="F20" s="2184" t="s">
        <v>213</v>
      </c>
      <c r="G20" s="2184" t="s">
        <v>58</v>
      </c>
      <c r="H20" s="2184" t="s">
        <v>68</v>
      </c>
      <c r="I20" s="2184" t="s">
        <v>60</v>
      </c>
      <c r="J20" s="2199">
        <v>0.8</v>
      </c>
      <c r="K20" s="2184">
        <v>2017</v>
      </c>
      <c r="L20" s="2184">
        <v>2019</v>
      </c>
      <c r="M20" s="2178">
        <v>2034</v>
      </c>
      <c r="N20" s="2200">
        <v>0.80030000000000001</v>
      </c>
      <c r="O20" s="2200">
        <v>0.80059999999999998</v>
      </c>
      <c r="P20" s="2200">
        <v>0.80089999999999995</v>
      </c>
      <c r="Q20" s="2200">
        <v>0.80120000000000002</v>
      </c>
      <c r="R20" s="2200">
        <v>0.80149999999999999</v>
      </c>
      <c r="S20" s="2200">
        <v>0.80179999999999996</v>
      </c>
      <c r="T20" s="2200">
        <v>0.80210000000000004</v>
      </c>
      <c r="U20" s="2200">
        <v>0.8024</v>
      </c>
      <c r="V20" s="2200">
        <v>0.80269999999999997</v>
      </c>
      <c r="W20" s="2200">
        <v>0.80300000000000005</v>
      </c>
      <c r="X20" s="2200">
        <v>0.80330000000000001</v>
      </c>
      <c r="Y20" s="2200">
        <v>0.80359999999999998</v>
      </c>
      <c r="Z20" s="2200">
        <v>0.80389999999999995</v>
      </c>
      <c r="AA20" s="2200">
        <v>0.80420000000000003</v>
      </c>
      <c r="AB20" s="2200">
        <v>0.80449999999999999</v>
      </c>
      <c r="AC20" s="2200">
        <v>0.80479999999999996</v>
      </c>
      <c r="AD20" s="2200">
        <v>0.80479999999999996</v>
      </c>
      <c r="AE20" s="2178" t="s">
        <v>214</v>
      </c>
      <c r="AF20" s="2180">
        <v>5.7999999999999996E-3</v>
      </c>
      <c r="AG20" s="2184" t="s">
        <v>215</v>
      </c>
      <c r="AH20" s="2184" t="s">
        <v>216</v>
      </c>
      <c r="AI20" s="2178" t="s">
        <v>217</v>
      </c>
      <c r="AJ20" s="2178" t="s">
        <v>218</v>
      </c>
      <c r="AK20" s="2178" t="s">
        <v>58</v>
      </c>
      <c r="AL20" s="2178" t="s">
        <v>83</v>
      </c>
      <c r="AM20" s="2184" t="s">
        <v>60</v>
      </c>
      <c r="AN20" s="2178" t="s">
        <v>61</v>
      </c>
      <c r="AO20" s="2178" t="s">
        <v>61</v>
      </c>
      <c r="AP20" s="2178">
        <v>2020</v>
      </c>
      <c r="AQ20" s="2178">
        <v>2020</v>
      </c>
      <c r="AR20" s="2189"/>
      <c r="AS20" s="2189">
        <v>1</v>
      </c>
      <c r="AT20" s="2189"/>
      <c r="AU20" s="2189"/>
      <c r="AV20" s="2189"/>
      <c r="AW20" s="2189"/>
      <c r="AX20" s="2189"/>
      <c r="AY20" s="2189"/>
      <c r="AZ20" s="2189"/>
      <c r="BA20" s="2189"/>
      <c r="BB20" s="2189"/>
      <c r="BC20" s="2189"/>
      <c r="BD20" s="2189"/>
      <c r="BE20" s="2189"/>
      <c r="BF20" s="2189"/>
      <c r="BG20" s="2189"/>
      <c r="BH20" s="2189">
        <v>1</v>
      </c>
      <c r="BI20" s="2201"/>
      <c r="BJ20" s="2201"/>
      <c r="BK20" s="2178"/>
      <c r="BL20" s="2201">
        <v>18.792000000000002</v>
      </c>
      <c r="BM20" s="2201">
        <v>18.792000000000002</v>
      </c>
      <c r="BN20" s="2178" t="s">
        <v>70</v>
      </c>
      <c r="BO20" s="2201"/>
      <c r="BP20" s="2201"/>
      <c r="BQ20" s="2178"/>
      <c r="BR20" s="2201"/>
      <c r="BS20" s="2183"/>
      <c r="BT20" s="2178"/>
      <c r="BU20" s="2201"/>
      <c r="BV20" s="2183"/>
      <c r="BW20" s="2178"/>
      <c r="BX20" s="2201"/>
      <c r="BY20" s="2183"/>
      <c r="BZ20" s="2178"/>
      <c r="CA20" s="2201"/>
      <c r="CB20" s="2183"/>
      <c r="CC20" s="2178"/>
      <c r="CD20" s="2201"/>
      <c r="CE20" s="2183"/>
      <c r="CF20" s="2178"/>
      <c r="CG20" s="2201"/>
      <c r="CH20" s="2183"/>
      <c r="CI20" s="2178"/>
      <c r="CJ20" s="2201"/>
      <c r="CK20" s="2183"/>
      <c r="CL20" s="2178"/>
      <c r="CM20" s="2201"/>
      <c r="CN20" s="2183"/>
      <c r="CO20" s="2178"/>
      <c r="CP20" s="2201"/>
      <c r="CQ20" s="2183"/>
      <c r="CR20" s="2178"/>
      <c r="CS20" s="2201"/>
      <c r="CT20" s="2183"/>
      <c r="CU20" s="2178"/>
      <c r="CV20" s="2201"/>
      <c r="CW20" s="2183"/>
      <c r="CX20" s="2178"/>
      <c r="CY20" s="2201"/>
      <c r="CZ20" s="2183"/>
      <c r="DA20" s="2178"/>
      <c r="DB20" s="2201"/>
      <c r="DC20" s="2183"/>
      <c r="DD20" s="2178"/>
      <c r="DE20" s="2183">
        <f>SUM(DB20+CY20+CV20+CS20+CP20+CM20+CJ20+CG20+CD20+CA20+BX20+BU20+BR20+BO20+BL20)</f>
        <v>18.792000000000002</v>
      </c>
      <c r="DF20" s="2184" t="s">
        <v>219</v>
      </c>
      <c r="DG20" s="2184" t="s">
        <v>220</v>
      </c>
      <c r="DH20" s="2184" t="s">
        <v>221</v>
      </c>
      <c r="DI20" s="2184" t="s">
        <v>222</v>
      </c>
      <c r="DJ20" s="2184">
        <v>3017932069</v>
      </c>
      <c r="DK20" s="2185" t="s">
        <v>223</v>
      </c>
      <c r="DL20" s="2184" t="s">
        <v>224</v>
      </c>
      <c r="DM20" s="2202" t="s">
        <v>225</v>
      </c>
      <c r="DN20" s="2184" t="s">
        <v>226</v>
      </c>
      <c r="DO20" s="2184" t="s">
        <v>74</v>
      </c>
      <c r="DP20" s="2184" t="s">
        <v>227</v>
      </c>
      <c r="DQ20" s="2185" t="s">
        <v>228</v>
      </c>
    </row>
    <row r="21" spans="1:121" ht="33.75" customHeight="1">
      <c r="A21" s="2177" t="s">
        <v>210</v>
      </c>
      <c r="B21" s="2993"/>
      <c r="C21" s="2178" t="s">
        <v>211</v>
      </c>
      <c r="D21" s="2990"/>
      <c r="E21" s="2184" t="s">
        <v>212</v>
      </c>
      <c r="F21" s="2184" t="s">
        <v>213</v>
      </c>
      <c r="G21" s="2184" t="s">
        <v>58</v>
      </c>
      <c r="H21" s="2184" t="s">
        <v>68</v>
      </c>
      <c r="I21" s="2184" t="s">
        <v>60</v>
      </c>
      <c r="J21" s="2199">
        <v>0.8</v>
      </c>
      <c r="K21" s="2184">
        <v>2017</v>
      </c>
      <c r="L21" s="2184">
        <v>2019</v>
      </c>
      <c r="M21" s="2178">
        <v>2034</v>
      </c>
      <c r="N21" s="2200">
        <v>0.80030000000000001</v>
      </c>
      <c r="O21" s="2200">
        <v>0.80059999999999998</v>
      </c>
      <c r="P21" s="2200">
        <v>0.80089999999999995</v>
      </c>
      <c r="Q21" s="2200">
        <v>0.80120000000000002</v>
      </c>
      <c r="R21" s="2200">
        <v>0.80149999999999999</v>
      </c>
      <c r="S21" s="2200">
        <v>0.80179999999999996</v>
      </c>
      <c r="T21" s="2200">
        <v>0.80210000000000004</v>
      </c>
      <c r="U21" s="2200">
        <v>0.8024</v>
      </c>
      <c r="V21" s="2200">
        <v>0.80269999999999997</v>
      </c>
      <c r="W21" s="2200">
        <v>0.80300000000000005</v>
      </c>
      <c r="X21" s="2200">
        <v>0.80330000000000001</v>
      </c>
      <c r="Y21" s="2200">
        <v>0.80359999999999998</v>
      </c>
      <c r="Z21" s="2200">
        <v>0.80389999999999995</v>
      </c>
      <c r="AA21" s="2200">
        <v>0.80420000000000003</v>
      </c>
      <c r="AB21" s="2200">
        <v>0.80449999999999999</v>
      </c>
      <c r="AC21" s="2200">
        <v>0.80479999999999996</v>
      </c>
      <c r="AD21" s="2200">
        <v>0.80479999999999996</v>
      </c>
      <c r="AE21" s="2178" t="s">
        <v>229</v>
      </c>
      <c r="AF21" s="2180">
        <v>5.7999999999999996E-3</v>
      </c>
      <c r="AG21" s="2184" t="s">
        <v>230</v>
      </c>
      <c r="AH21" s="2184" t="s">
        <v>231</v>
      </c>
      <c r="AI21" s="2178" t="s">
        <v>217</v>
      </c>
      <c r="AJ21" s="2178" t="s">
        <v>218</v>
      </c>
      <c r="AK21" s="2178" t="s">
        <v>58</v>
      </c>
      <c r="AL21" s="2178" t="s">
        <v>83</v>
      </c>
      <c r="AM21" s="2184" t="s">
        <v>60</v>
      </c>
      <c r="AN21" s="2178" t="s">
        <v>61</v>
      </c>
      <c r="AO21" s="2178" t="s">
        <v>61</v>
      </c>
      <c r="AP21" s="2178">
        <v>2021</v>
      </c>
      <c r="AQ21" s="2178">
        <v>2034</v>
      </c>
      <c r="AR21" s="2178"/>
      <c r="AS21" s="2178"/>
      <c r="AT21" s="2178">
        <v>360</v>
      </c>
      <c r="AU21" s="2178">
        <v>360</v>
      </c>
      <c r="AV21" s="2178">
        <v>360</v>
      </c>
      <c r="AW21" s="2178">
        <v>360</v>
      </c>
      <c r="AX21" s="2178">
        <v>360</v>
      </c>
      <c r="AY21" s="2178">
        <v>360</v>
      </c>
      <c r="AZ21" s="2178">
        <v>360</v>
      </c>
      <c r="BA21" s="2178">
        <v>360</v>
      </c>
      <c r="BB21" s="2178">
        <v>360</v>
      </c>
      <c r="BC21" s="2178">
        <v>360</v>
      </c>
      <c r="BD21" s="2178">
        <v>360</v>
      </c>
      <c r="BE21" s="2178">
        <v>360</v>
      </c>
      <c r="BF21" s="2178">
        <v>360</v>
      </c>
      <c r="BG21" s="2178">
        <v>360</v>
      </c>
      <c r="BH21" s="2178">
        <v>5040</v>
      </c>
      <c r="BI21" s="2201"/>
      <c r="BJ21" s="2201"/>
      <c r="BK21" s="2178"/>
      <c r="BL21" s="2201"/>
      <c r="BM21" s="2201"/>
      <c r="BN21" s="2178"/>
      <c r="BO21" s="2201">
        <v>18.792000000000002</v>
      </c>
      <c r="BP21" s="2201"/>
      <c r="BQ21" s="2178" t="s">
        <v>70</v>
      </c>
      <c r="BR21" s="2201">
        <v>18.792000000000002</v>
      </c>
      <c r="BS21" s="2183"/>
      <c r="BT21" s="2178" t="s">
        <v>70</v>
      </c>
      <c r="BU21" s="2201">
        <v>18.792000000000002</v>
      </c>
      <c r="BV21" s="2183"/>
      <c r="BW21" s="2178" t="s">
        <v>70</v>
      </c>
      <c r="BX21" s="2201">
        <v>18.792000000000002</v>
      </c>
      <c r="BY21" s="2183"/>
      <c r="BZ21" s="2178" t="s">
        <v>70</v>
      </c>
      <c r="CA21" s="2201">
        <v>18.792000000000002</v>
      </c>
      <c r="CB21" s="2183"/>
      <c r="CC21" s="2178" t="s">
        <v>70</v>
      </c>
      <c r="CD21" s="2201">
        <v>18.792000000000002</v>
      </c>
      <c r="CE21" s="2183"/>
      <c r="CF21" s="2178" t="s">
        <v>70</v>
      </c>
      <c r="CG21" s="2201">
        <v>18.792000000000002</v>
      </c>
      <c r="CH21" s="2183"/>
      <c r="CI21" s="2178" t="s">
        <v>70</v>
      </c>
      <c r="CJ21" s="2201">
        <v>18.792000000000002</v>
      </c>
      <c r="CK21" s="2183"/>
      <c r="CL21" s="2178" t="s">
        <v>70</v>
      </c>
      <c r="CM21" s="2201">
        <v>18.792000000000002</v>
      </c>
      <c r="CN21" s="2183"/>
      <c r="CO21" s="2178" t="s">
        <v>70</v>
      </c>
      <c r="CP21" s="2201">
        <v>18.792000000000002</v>
      </c>
      <c r="CQ21" s="2183"/>
      <c r="CR21" s="2178" t="s">
        <v>70</v>
      </c>
      <c r="CS21" s="2201">
        <v>18.792000000000002</v>
      </c>
      <c r="CT21" s="2183"/>
      <c r="CU21" s="2178" t="s">
        <v>70</v>
      </c>
      <c r="CV21" s="2201">
        <v>18.792000000000002</v>
      </c>
      <c r="CW21" s="2183"/>
      <c r="CX21" s="2178" t="s">
        <v>70</v>
      </c>
      <c r="CY21" s="2201">
        <v>18.792000000000002</v>
      </c>
      <c r="CZ21" s="2183"/>
      <c r="DA21" s="2178" t="s">
        <v>70</v>
      </c>
      <c r="DB21" s="2201">
        <v>18.792000000000002</v>
      </c>
      <c r="DC21" s="2183"/>
      <c r="DD21" s="2178" t="s">
        <v>70</v>
      </c>
      <c r="DE21" s="2190">
        <v>263</v>
      </c>
      <c r="DF21" s="2184" t="s">
        <v>219</v>
      </c>
      <c r="DG21" s="2184" t="s">
        <v>220</v>
      </c>
      <c r="DH21" s="2184" t="s">
        <v>221</v>
      </c>
      <c r="DI21" s="2184" t="s">
        <v>222</v>
      </c>
      <c r="DJ21" s="2184">
        <v>3017932069</v>
      </c>
      <c r="DK21" s="2185" t="s">
        <v>223</v>
      </c>
      <c r="DL21" s="2184" t="s">
        <v>224</v>
      </c>
      <c r="DM21" s="2202" t="s">
        <v>225</v>
      </c>
      <c r="DN21" s="2184" t="s">
        <v>226</v>
      </c>
      <c r="DO21" s="2184" t="s">
        <v>74</v>
      </c>
      <c r="DP21" s="2184" t="s">
        <v>227</v>
      </c>
      <c r="DQ21" s="2185" t="s">
        <v>228</v>
      </c>
    </row>
    <row r="22" spans="1:121" ht="33.75" customHeight="1">
      <c r="A22" s="2177" t="s">
        <v>210</v>
      </c>
      <c r="B22" s="2993"/>
      <c r="C22" s="2178" t="s">
        <v>211</v>
      </c>
      <c r="D22" s="2990"/>
      <c r="E22" s="2184" t="s">
        <v>212</v>
      </c>
      <c r="F22" s="2184" t="s">
        <v>232</v>
      </c>
      <c r="G22" s="2184" t="s">
        <v>58</v>
      </c>
      <c r="H22" s="2184" t="s">
        <v>68</v>
      </c>
      <c r="I22" s="2184" t="s">
        <v>60</v>
      </c>
      <c r="J22" s="2199">
        <v>0.8</v>
      </c>
      <c r="K22" s="2184">
        <v>2017</v>
      </c>
      <c r="L22" s="2184">
        <v>2019</v>
      </c>
      <c r="M22" s="2178">
        <v>2034</v>
      </c>
      <c r="N22" s="2200">
        <v>0.80030000000000001</v>
      </c>
      <c r="O22" s="2200">
        <v>0.80059999999999998</v>
      </c>
      <c r="P22" s="2200">
        <v>0.80089999999999995</v>
      </c>
      <c r="Q22" s="2200">
        <v>0.80120000000000002</v>
      </c>
      <c r="R22" s="2200">
        <v>0.80149999999999999</v>
      </c>
      <c r="S22" s="2200">
        <v>0.80179999999999996</v>
      </c>
      <c r="T22" s="2200">
        <v>0.80210000000000004</v>
      </c>
      <c r="U22" s="2200">
        <v>0.8024</v>
      </c>
      <c r="V22" s="2200">
        <v>0.80269999999999997</v>
      </c>
      <c r="W22" s="2200">
        <v>0.80300000000000005</v>
      </c>
      <c r="X22" s="2200">
        <v>0.80330000000000001</v>
      </c>
      <c r="Y22" s="2200">
        <v>0.80359999999999998</v>
      </c>
      <c r="Z22" s="2200">
        <v>0.80389999999999995</v>
      </c>
      <c r="AA22" s="2200">
        <v>0.80420000000000003</v>
      </c>
      <c r="AB22" s="2200">
        <v>0.80449999999999999</v>
      </c>
      <c r="AC22" s="2200">
        <v>0.80479999999999996</v>
      </c>
      <c r="AD22" s="2200">
        <v>0.80479999999999996</v>
      </c>
      <c r="AE22" s="2203" t="s">
        <v>233</v>
      </c>
      <c r="AF22" s="2180">
        <v>1.0800000000000001E-2</v>
      </c>
      <c r="AG22" s="2178" t="s">
        <v>234</v>
      </c>
      <c r="AH22" s="2178" t="s">
        <v>235</v>
      </c>
      <c r="AI22" s="2178" t="s">
        <v>217</v>
      </c>
      <c r="AJ22" s="2178" t="s">
        <v>218</v>
      </c>
      <c r="AK22" s="2184" t="s">
        <v>236</v>
      </c>
      <c r="AL22" s="2178" t="s">
        <v>83</v>
      </c>
      <c r="AM22" s="2184" t="s">
        <v>60</v>
      </c>
      <c r="AN22" s="2178" t="s">
        <v>61</v>
      </c>
      <c r="AO22" s="2178" t="s">
        <v>61</v>
      </c>
      <c r="AP22" s="2184">
        <v>2020</v>
      </c>
      <c r="AQ22" s="2184">
        <v>2024</v>
      </c>
      <c r="AR22" s="2184"/>
      <c r="AS22" s="2204">
        <v>0.2</v>
      </c>
      <c r="AT22" s="2204">
        <v>0.2</v>
      </c>
      <c r="AU22" s="2204">
        <v>0.2</v>
      </c>
      <c r="AV22" s="2204">
        <v>0.2</v>
      </c>
      <c r="AW22" s="2204">
        <v>0.2</v>
      </c>
      <c r="AX22" s="2205"/>
      <c r="AY22" s="2205"/>
      <c r="AZ22" s="2205"/>
      <c r="BA22" s="2205"/>
      <c r="BB22" s="2205"/>
      <c r="BC22" s="2205"/>
      <c r="BD22" s="2205"/>
      <c r="BE22" s="2205"/>
      <c r="BF22" s="2205"/>
      <c r="BG22" s="2205"/>
      <c r="BH22" s="2204">
        <v>1</v>
      </c>
      <c r="BI22" s="2184"/>
      <c r="BJ22" s="2184"/>
      <c r="BK22" s="2184"/>
      <c r="BL22" s="2183">
        <f>(7500000*6)/1000000</f>
        <v>45</v>
      </c>
      <c r="BM22" s="2183">
        <v>0</v>
      </c>
      <c r="BN22" s="2178" t="s">
        <v>70</v>
      </c>
      <c r="BO22" s="2183">
        <f>7500000*12/1000000</f>
        <v>90</v>
      </c>
      <c r="BP22" s="2183"/>
      <c r="BQ22" s="2178" t="s">
        <v>70</v>
      </c>
      <c r="BR22" s="2183">
        <f>+((7500000*12)+(5500000*6)+(3500000*2*6))/1000000</f>
        <v>165</v>
      </c>
      <c r="BS22" s="2183"/>
      <c r="BT22" s="2178" t="s">
        <v>70</v>
      </c>
      <c r="BU22" s="2183">
        <f>(50000000+150000000)/1000000</f>
        <v>200</v>
      </c>
      <c r="BV22" s="2183"/>
      <c r="BW22" s="2178" t="s">
        <v>70</v>
      </c>
      <c r="BX22" s="2183">
        <f>+BU22</f>
        <v>200</v>
      </c>
      <c r="BY22" s="2183"/>
      <c r="BZ22" s="2178" t="s">
        <v>70</v>
      </c>
      <c r="CA22" s="2178"/>
      <c r="CB22" s="2178"/>
      <c r="CC22" s="2178"/>
      <c r="CD22" s="2178"/>
      <c r="CE22" s="2178"/>
      <c r="CF22" s="2178"/>
      <c r="CG22" s="2178"/>
      <c r="CH22" s="2178"/>
      <c r="CI22" s="2178"/>
      <c r="CJ22" s="2178"/>
      <c r="CK22" s="2178"/>
      <c r="CL22" s="2178"/>
      <c r="CM22" s="2178"/>
      <c r="CN22" s="2178"/>
      <c r="CO22" s="2178"/>
      <c r="CP22" s="2178"/>
      <c r="CQ22" s="2178"/>
      <c r="CR22" s="2178"/>
      <c r="CS22" s="2178"/>
      <c r="CT22" s="2178"/>
      <c r="CU22" s="2178"/>
      <c r="CV22" s="2178"/>
      <c r="CW22" s="2178"/>
      <c r="CX22" s="2178"/>
      <c r="CY22" s="2178"/>
      <c r="CZ22" s="2178"/>
      <c r="DA22" s="2178"/>
      <c r="DB22" s="2178"/>
      <c r="DC22" s="2178"/>
      <c r="DD22" s="2178"/>
      <c r="DE22" s="2190">
        <f>SUM(BI22,BL22,BO22,BR22,BU22,BX22,CA22,CD22,CG22,CJ22,CM22,CP22,CS22,CV22,CY22,DB22)</f>
        <v>700</v>
      </c>
      <c r="DF22" s="2184" t="s">
        <v>237</v>
      </c>
      <c r="DG22" s="2184" t="s">
        <v>238</v>
      </c>
      <c r="DH22" s="2178" t="s">
        <v>239</v>
      </c>
      <c r="DI22" s="2178" t="s">
        <v>240</v>
      </c>
      <c r="DJ22" s="2178" t="s">
        <v>241</v>
      </c>
      <c r="DK22" s="2178" t="s">
        <v>242</v>
      </c>
      <c r="DL22" s="2178" t="s">
        <v>219</v>
      </c>
      <c r="DM22" s="2184" t="s">
        <v>220</v>
      </c>
      <c r="DN22" s="2178" t="s">
        <v>243</v>
      </c>
      <c r="DO22" s="2178" t="s">
        <v>244</v>
      </c>
      <c r="DP22" s="2178" t="s">
        <v>245</v>
      </c>
      <c r="DQ22" s="2178" t="s">
        <v>244</v>
      </c>
    </row>
    <row r="23" spans="1:121" ht="33.75" customHeight="1">
      <c r="A23" s="2177" t="s">
        <v>210</v>
      </c>
      <c r="B23" s="2993"/>
      <c r="C23" s="2178" t="s">
        <v>211</v>
      </c>
      <c r="D23" s="2991"/>
      <c r="E23" s="2184" t="s">
        <v>212</v>
      </c>
      <c r="F23" s="2184" t="s">
        <v>232</v>
      </c>
      <c r="G23" s="2184" t="s">
        <v>58</v>
      </c>
      <c r="H23" s="2184" t="s">
        <v>68</v>
      </c>
      <c r="I23" s="2184" t="s">
        <v>60</v>
      </c>
      <c r="J23" s="2199">
        <v>0.8</v>
      </c>
      <c r="K23" s="2184">
        <v>2017</v>
      </c>
      <c r="L23" s="2184">
        <v>2019</v>
      </c>
      <c r="M23" s="2178">
        <v>2034</v>
      </c>
      <c r="N23" s="2184">
        <v>80.040000000000006</v>
      </c>
      <c r="O23" s="2184">
        <v>80.08</v>
      </c>
      <c r="P23" s="2184">
        <v>80.12</v>
      </c>
      <c r="Q23" s="2184">
        <v>80.16</v>
      </c>
      <c r="R23" s="2184">
        <v>80.2</v>
      </c>
      <c r="S23" s="2184">
        <v>80.239999999999995</v>
      </c>
      <c r="T23" s="2184">
        <v>80.28</v>
      </c>
      <c r="U23" s="2184">
        <v>80.319999999999993</v>
      </c>
      <c r="V23" s="2184">
        <v>80.36</v>
      </c>
      <c r="W23" s="2184">
        <v>80.400000000000006</v>
      </c>
      <c r="X23" s="2184">
        <v>80.44</v>
      </c>
      <c r="Y23" s="2184">
        <v>80.48</v>
      </c>
      <c r="Z23" s="2184">
        <v>80.519999999999897</v>
      </c>
      <c r="AA23" s="2184">
        <v>80.559999999999903</v>
      </c>
      <c r="AB23" s="2184">
        <v>80.599999999999895</v>
      </c>
      <c r="AC23" s="2184">
        <v>80.639999999999901</v>
      </c>
      <c r="AD23" s="2184">
        <v>80.64</v>
      </c>
      <c r="AE23" s="2178" t="s">
        <v>246</v>
      </c>
      <c r="AF23" s="2180">
        <v>5.7999999999999996E-3</v>
      </c>
      <c r="AG23" s="2178" t="s">
        <v>247</v>
      </c>
      <c r="AH23" s="2178" t="s">
        <v>248</v>
      </c>
      <c r="AI23" s="2178" t="s">
        <v>217</v>
      </c>
      <c r="AJ23" s="2178" t="s">
        <v>218</v>
      </c>
      <c r="AK23" s="2184" t="s">
        <v>236</v>
      </c>
      <c r="AL23" s="2178" t="s">
        <v>68</v>
      </c>
      <c r="AM23" s="2184" t="s">
        <v>60</v>
      </c>
      <c r="AN23" s="2199" t="s">
        <v>61</v>
      </c>
      <c r="AO23" s="2178" t="s">
        <v>61</v>
      </c>
      <c r="AP23" s="2184">
        <v>2020</v>
      </c>
      <c r="AQ23" s="2178">
        <v>2034</v>
      </c>
      <c r="AR23" s="2184"/>
      <c r="AS23" s="2189">
        <v>0.5</v>
      </c>
      <c r="AT23" s="2204">
        <v>1</v>
      </c>
      <c r="AU23" s="2204">
        <v>1</v>
      </c>
      <c r="AV23" s="2204">
        <v>1</v>
      </c>
      <c r="AW23" s="2204">
        <v>1</v>
      </c>
      <c r="AX23" s="2204">
        <v>1</v>
      </c>
      <c r="AY23" s="2204">
        <v>1</v>
      </c>
      <c r="AZ23" s="2204">
        <v>1</v>
      </c>
      <c r="BA23" s="2204">
        <v>1</v>
      </c>
      <c r="BB23" s="2204">
        <v>1</v>
      </c>
      <c r="BC23" s="2204">
        <v>1</v>
      </c>
      <c r="BD23" s="2204">
        <v>1</v>
      </c>
      <c r="BE23" s="2204">
        <v>1</v>
      </c>
      <c r="BF23" s="2204">
        <v>1</v>
      </c>
      <c r="BG23" s="2204">
        <v>1</v>
      </c>
      <c r="BH23" s="2189">
        <v>1</v>
      </c>
      <c r="BI23" s="2184"/>
      <c r="BJ23" s="2184"/>
      <c r="BK23" s="2184"/>
      <c r="BL23" s="2183">
        <f>(58240000*1.04)/1000000</f>
        <v>60.569600000000001</v>
      </c>
      <c r="BM23" s="2183">
        <v>0</v>
      </c>
      <c r="BN23" s="2178" t="s">
        <v>70</v>
      </c>
      <c r="BO23" s="2183">
        <f>+BL23*1.04</f>
        <v>62.992384000000001</v>
      </c>
      <c r="BP23" s="2183"/>
      <c r="BQ23" s="2178" t="s">
        <v>70</v>
      </c>
      <c r="BR23" s="2183">
        <f>+BO23*1.04</f>
        <v>65.512079360000001</v>
      </c>
      <c r="BS23" s="2183"/>
      <c r="BT23" s="2178" t="s">
        <v>70</v>
      </c>
      <c r="BU23" s="2183">
        <f>+BR23*1.04</f>
        <v>68.132562534400009</v>
      </c>
      <c r="BV23" s="2183"/>
      <c r="BW23" s="2178" t="s">
        <v>70</v>
      </c>
      <c r="BX23" s="2183">
        <f>+BU23*1.04</f>
        <v>70.857865035776015</v>
      </c>
      <c r="BY23" s="2183"/>
      <c r="BZ23" s="2178" t="s">
        <v>70</v>
      </c>
      <c r="CA23" s="2183">
        <f>+BX23*1.04</f>
        <v>73.692179637207062</v>
      </c>
      <c r="CB23" s="2183"/>
      <c r="CC23" s="2178" t="s">
        <v>70</v>
      </c>
      <c r="CD23" s="2183">
        <f>+CA23*1.04</f>
        <v>76.639866822695353</v>
      </c>
      <c r="CE23" s="2183"/>
      <c r="CF23" s="2178" t="s">
        <v>70</v>
      </c>
      <c r="CG23" s="2183">
        <f>+CD23*1.04</f>
        <v>79.705461495603174</v>
      </c>
      <c r="CH23" s="2183"/>
      <c r="CI23" s="2178" t="s">
        <v>70</v>
      </c>
      <c r="CJ23" s="2183">
        <f>+CG23*1.04</f>
        <v>82.893679955427302</v>
      </c>
      <c r="CK23" s="2183"/>
      <c r="CL23" s="2178" t="s">
        <v>70</v>
      </c>
      <c r="CM23" s="2183">
        <f>+CJ23*1.04</f>
        <v>86.209427153644398</v>
      </c>
      <c r="CN23" s="2183"/>
      <c r="CO23" s="2178" t="s">
        <v>70</v>
      </c>
      <c r="CP23" s="2183">
        <f>+CM23*1.04</f>
        <v>89.657804239790181</v>
      </c>
      <c r="CQ23" s="2183"/>
      <c r="CR23" s="2178" t="s">
        <v>70</v>
      </c>
      <c r="CS23" s="2183">
        <f>+CP23*1.04</f>
        <v>93.244116409381789</v>
      </c>
      <c r="CT23" s="2183"/>
      <c r="CU23" s="2178" t="s">
        <v>70</v>
      </c>
      <c r="CV23" s="2183">
        <f>+CS23*1.04</f>
        <v>96.97388106575707</v>
      </c>
      <c r="CW23" s="2183"/>
      <c r="CX23" s="2178" t="s">
        <v>70</v>
      </c>
      <c r="CY23" s="2183">
        <f>+CV23*1.04</f>
        <v>100.85283630838735</v>
      </c>
      <c r="CZ23" s="2183"/>
      <c r="DA23" s="2178" t="s">
        <v>70</v>
      </c>
      <c r="DB23" s="2183">
        <f>+CY23*1.04</f>
        <v>104.88694976072286</v>
      </c>
      <c r="DC23" s="2183"/>
      <c r="DD23" s="2178" t="s">
        <v>70</v>
      </c>
      <c r="DE23" s="2190">
        <f>SUM(BI23,BL23,BO23,BR23,BU23,BX23,CA23,CD23,CG23,CJ23,CM23,CP23,CS23,CV23,CY23,DB23)</f>
        <v>1212.8206937787925</v>
      </c>
      <c r="DF23" s="2184" t="s">
        <v>237</v>
      </c>
      <c r="DG23" s="2184" t="s">
        <v>238</v>
      </c>
      <c r="DH23" s="2178" t="s">
        <v>249</v>
      </c>
      <c r="DI23" s="2178" t="s">
        <v>250</v>
      </c>
      <c r="DJ23" s="2178" t="s">
        <v>251</v>
      </c>
      <c r="DK23" s="2178" t="s">
        <v>252</v>
      </c>
      <c r="DL23" s="2178" t="s">
        <v>219</v>
      </c>
      <c r="DM23" s="2184" t="s">
        <v>220</v>
      </c>
      <c r="DN23" s="2178" t="s">
        <v>243</v>
      </c>
      <c r="DO23" s="2178" t="s">
        <v>244</v>
      </c>
      <c r="DP23" s="2178" t="s">
        <v>253</v>
      </c>
      <c r="DQ23" s="2178" t="s">
        <v>244</v>
      </c>
    </row>
    <row r="24" spans="1:121" ht="33.75" customHeight="1">
      <c r="A24" s="2177" t="s">
        <v>210</v>
      </c>
      <c r="B24" s="2993"/>
      <c r="C24" s="2178" t="s">
        <v>254</v>
      </c>
      <c r="D24" s="2195">
        <f>AF24</f>
        <v>5.7999999999999996E-3</v>
      </c>
      <c r="E24" s="2184" t="s">
        <v>255</v>
      </c>
      <c r="F24" s="2184" t="s">
        <v>256</v>
      </c>
      <c r="G24" s="2184" t="s">
        <v>58</v>
      </c>
      <c r="H24" s="2184" t="s">
        <v>68</v>
      </c>
      <c r="I24" s="2184" t="s">
        <v>69</v>
      </c>
      <c r="J24" s="2206">
        <v>6074</v>
      </c>
      <c r="K24" s="2184">
        <v>2017</v>
      </c>
      <c r="L24" s="2184">
        <v>2019</v>
      </c>
      <c r="M24" s="2178">
        <v>2034</v>
      </c>
      <c r="N24" s="2206">
        <f>J24+50</f>
        <v>6124</v>
      </c>
      <c r="O24" s="2206">
        <f t="shared" ref="O24:AC24" si="5">N24+50</f>
        <v>6174</v>
      </c>
      <c r="P24" s="2206">
        <f t="shared" si="5"/>
        <v>6224</v>
      </c>
      <c r="Q24" s="2206">
        <f t="shared" si="5"/>
        <v>6274</v>
      </c>
      <c r="R24" s="2206">
        <f t="shared" si="5"/>
        <v>6324</v>
      </c>
      <c r="S24" s="2206">
        <f t="shared" si="5"/>
        <v>6374</v>
      </c>
      <c r="T24" s="2206">
        <f t="shared" si="5"/>
        <v>6424</v>
      </c>
      <c r="U24" s="2206">
        <f t="shared" si="5"/>
        <v>6474</v>
      </c>
      <c r="V24" s="2206">
        <f t="shared" si="5"/>
        <v>6524</v>
      </c>
      <c r="W24" s="2206">
        <f t="shared" si="5"/>
        <v>6574</v>
      </c>
      <c r="X24" s="2206">
        <f t="shared" si="5"/>
        <v>6624</v>
      </c>
      <c r="Y24" s="2206">
        <f t="shared" si="5"/>
        <v>6674</v>
      </c>
      <c r="Z24" s="2206">
        <f t="shared" si="5"/>
        <v>6724</v>
      </c>
      <c r="AA24" s="2206">
        <f t="shared" si="5"/>
        <v>6774</v>
      </c>
      <c r="AB24" s="2206">
        <f t="shared" si="5"/>
        <v>6824</v>
      </c>
      <c r="AC24" s="2206">
        <f t="shared" si="5"/>
        <v>6874</v>
      </c>
      <c r="AD24" s="2206">
        <f>AC24</f>
        <v>6874</v>
      </c>
      <c r="AE24" s="2184" t="s">
        <v>257</v>
      </c>
      <c r="AF24" s="2180">
        <v>5.7999999999999996E-3</v>
      </c>
      <c r="AG24" s="2184" t="s">
        <v>258</v>
      </c>
      <c r="AH24" s="2184" t="s">
        <v>259</v>
      </c>
      <c r="AI24" s="2178" t="s">
        <v>260</v>
      </c>
      <c r="AJ24" s="2178" t="s">
        <v>261</v>
      </c>
      <c r="AK24" s="2184" t="s">
        <v>58</v>
      </c>
      <c r="AL24" s="2184" t="s">
        <v>83</v>
      </c>
      <c r="AM24" s="2184" t="s">
        <v>69</v>
      </c>
      <c r="AN24" s="2178">
        <v>2</v>
      </c>
      <c r="AO24" s="2184">
        <v>2018</v>
      </c>
      <c r="AP24" s="2178">
        <v>2019</v>
      </c>
      <c r="AQ24" s="2178">
        <v>2034</v>
      </c>
      <c r="AR24" s="2178">
        <v>2</v>
      </c>
      <c r="AS24" s="2178">
        <v>2</v>
      </c>
      <c r="AT24" s="2178">
        <v>2</v>
      </c>
      <c r="AU24" s="2178">
        <v>2</v>
      </c>
      <c r="AV24" s="2178">
        <v>2</v>
      </c>
      <c r="AW24" s="2178">
        <v>2</v>
      </c>
      <c r="AX24" s="2178">
        <v>2</v>
      </c>
      <c r="AY24" s="2178">
        <v>2</v>
      </c>
      <c r="AZ24" s="2178">
        <v>2</v>
      </c>
      <c r="BA24" s="2178">
        <v>2</v>
      </c>
      <c r="BB24" s="2178">
        <v>2</v>
      </c>
      <c r="BC24" s="2178">
        <v>2</v>
      </c>
      <c r="BD24" s="2178">
        <v>2</v>
      </c>
      <c r="BE24" s="2178">
        <v>2</v>
      </c>
      <c r="BF24" s="2178">
        <v>2</v>
      </c>
      <c r="BG24" s="2178">
        <v>2</v>
      </c>
      <c r="BH24" s="2178">
        <f>SUM(AR24:BG24)</f>
        <v>32</v>
      </c>
      <c r="BI24" s="2190">
        <v>17390.436000000002</v>
      </c>
      <c r="BJ24" s="2190">
        <v>17390.436000000002</v>
      </c>
      <c r="BK24" s="2184" t="s">
        <v>70</v>
      </c>
      <c r="BL24" s="2190">
        <v>18253.882000000001</v>
      </c>
      <c r="BM24" s="2190">
        <v>18253.882000000001</v>
      </c>
      <c r="BN24" s="2184" t="s">
        <v>70</v>
      </c>
      <c r="BO24" s="2190">
        <v>19160.187000000002</v>
      </c>
      <c r="BP24" s="2183"/>
      <c r="BQ24" s="2184" t="s">
        <v>70</v>
      </c>
      <c r="BR24" s="2190">
        <v>20111.491000000002</v>
      </c>
      <c r="BS24" s="2183"/>
      <c r="BT24" s="2184" t="s">
        <v>70</v>
      </c>
      <c r="BU24" s="2190">
        <v>21110.026000000002</v>
      </c>
      <c r="BV24" s="2183"/>
      <c r="BW24" s="2184" t="s">
        <v>70</v>
      </c>
      <c r="BX24" s="2190">
        <v>22158.138999999999</v>
      </c>
      <c r="BY24" s="2183"/>
      <c r="BZ24" s="2184" t="s">
        <v>70</v>
      </c>
      <c r="CA24" s="2190">
        <v>23258.291000000001</v>
      </c>
      <c r="CB24" s="2183"/>
      <c r="CC24" s="2184" t="s">
        <v>70</v>
      </c>
      <c r="CD24" s="2190">
        <v>24413.064999999999</v>
      </c>
      <c r="CE24" s="2183"/>
      <c r="CF24" s="2184" t="s">
        <v>70</v>
      </c>
      <c r="CG24" s="2190">
        <v>25625.173999999999</v>
      </c>
      <c r="CH24" s="2183"/>
      <c r="CI24" s="2184" t="s">
        <v>70</v>
      </c>
      <c r="CJ24" s="2190">
        <v>26897.463</v>
      </c>
      <c r="CK24" s="2183"/>
      <c r="CL24" s="2184" t="s">
        <v>70</v>
      </c>
      <c r="CM24" s="2190">
        <v>28232.922999999999</v>
      </c>
      <c r="CN24" s="2183"/>
      <c r="CO24" s="2184" t="s">
        <v>70</v>
      </c>
      <c r="CP24" s="2190">
        <v>29634.687000000002</v>
      </c>
      <c r="CQ24" s="2183"/>
      <c r="CR24" s="2184" t="s">
        <v>70</v>
      </c>
      <c r="CS24" s="2190">
        <v>31106.048999999999</v>
      </c>
      <c r="CT24" s="2183"/>
      <c r="CU24" s="2184" t="s">
        <v>70</v>
      </c>
      <c r="CV24" s="2190">
        <v>32650.465</v>
      </c>
      <c r="CW24" s="2183"/>
      <c r="CX24" s="2184" t="s">
        <v>70</v>
      </c>
      <c r="CY24" s="2190">
        <v>34271.56</v>
      </c>
      <c r="CZ24" s="2183"/>
      <c r="DA24" s="2184" t="s">
        <v>70</v>
      </c>
      <c r="DB24" s="2190">
        <v>35973.142999999996</v>
      </c>
      <c r="DC24" s="2183"/>
      <c r="DD24" s="2184" t="s">
        <v>70</v>
      </c>
      <c r="DE24" s="2190">
        <f>SUM(BI24,BL24,BO24,BR24,BU24,BX24,CA24,CD24,CG24,CJ24,CM24,CP24,CS24,CV24,CY24,DB24)</f>
        <v>410246.98100000003</v>
      </c>
      <c r="DF24" s="2178" t="s">
        <v>262</v>
      </c>
      <c r="DG24" s="2178" t="s">
        <v>113</v>
      </c>
      <c r="DH24" s="2178" t="s">
        <v>263</v>
      </c>
      <c r="DI24" s="2178" t="s">
        <v>264</v>
      </c>
      <c r="DJ24" s="2178" t="s">
        <v>265</v>
      </c>
      <c r="DK24" s="2185" t="s">
        <v>266</v>
      </c>
      <c r="DL24" s="2184"/>
      <c r="DM24" s="2184"/>
      <c r="DN24" s="2184"/>
      <c r="DO24" s="2184"/>
      <c r="DP24" s="2184"/>
      <c r="DQ24" s="2184"/>
    </row>
    <row r="25" spans="1:121" ht="33.75" customHeight="1">
      <c r="A25" s="2177" t="s">
        <v>210</v>
      </c>
      <c r="B25" s="2993"/>
      <c r="C25" s="2178" t="s">
        <v>267</v>
      </c>
      <c r="D25" s="2989">
        <f>AF25+AF26</f>
        <v>1.66E-2</v>
      </c>
      <c r="E25" s="2184" t="s">
        <v>268</v>
      </c>
      <c r="F25" s="2184" t="s">
        <v>269</v>
      </c>
      <c r="G25" s="2184" t="s">
        <v>58</v>
      </c>
      <c r="H25" s="2184" t="s">
        <v>68</v>
      </c>
      <c r="I25" s="2184" t="s">
        <v>69</v>
      </c>
      <c r="J25" s="2184">
        <v>6.95</v>
      </c>
      <c r="K25" s="2184">
        <v>2017</v>
      </c>
      <c r="L25" s="2184">
        <v>2019</v>
      </c>
      <c r="M25" s="2178">
        <v>2034</v>
      </c>
      <c r="N25" s="2184">
        <v>7.08</v>
      </c>
      <c r="O25" s="2184">
        <v>7.21</v>
      </c>
      <c r="P25" s="2184">
        <v>7.34</v>
      </c>
      <c r="Q25" s="2184">
        <v>7.47</v>
      </c>
      <c r="R25" s="2184">
        <v>7.6</v>
      </c>
      <c r="S25" s="2184">
        <v>7.73</v>
      </c>
      <c r="T25" s="2184">
        <v>7.86</v>
      </c>
      <c r="U25" s="2184">
        <v>7.99</v>
      </c>
      <c r="V25" s="2184">
        <v>8.1199999999999992</v>
      </c>
      <c r="W25" s="2184">
        <v>8.25</v>
      </c>
      <c r="X25" s="2184">
        <v>8.3800000000000008</v>
      </c>
      <c r="Y25" s="2184">
        <v>8.51</v>
      </c>
      <c r="Z25" s="2184">
        <v>8.64</v>
      </c>
      <c r="AA25" s="2184">
        <v>8.77</v>
      </c>
      <c r="AB25" s="2184">
        <v>8.9</v>
      </c>
      <c r="AC25" s="2184">
        <v>9.0299999999999994</v>
      </c>
      <c r="AD25" s="2184">
        <v>9.0299999999999994</v>
      </c>
      <c r="AE25" s="2178" t="s">
        <v>270</v>
      </c>
      <c r="AF25" s="2180">
        <v>1.0800000000000001E-2</v>
      </c>
      <c r="AG25" s="2178" t="s">
        <v>271</v>
      </c>
      <c r="AH25" s="2178" t="s">
        <v>272</v>
      </c>
      <c r="AI25" s="2178" t="s">
        <v>260</v>
      </c>
      <c r="AJ25" s="2178" t="s">
        <v>273</v>
      </c>
      <c r="AK25" s="2184" t="s">
        <v>58</v>
      </c>
      <c r="AL25" s="2178" t="s">
        <v>83</v>
      </c>
      <c r="AM25" s="2184" t="s">
        <v>69</v>
      </c>
      <c r="AN25" s="2178">
        <v>1</v>
      </c>
      <c r="AO25" s="2178">
        <v>2018</v>
      </c>
      <c r="AP25" s="2178">
        <v>2019</v>
      </c>
      <c r="AQ25" s="2178">
        <v>2034</v>
      </c>
      <c r="AR25" s="2178">
        <v>1</v>
      </c>
      <c r="AS25" s="2178">
        <v>1</v>
      </c>
      <c r="AT25" s="2178">
        <v>1</v>
      </c>
      <c r="AU25" s="2178">
        <v>1</v>
      </c>
      <c r="AV25" s="2178">
        <v>1</v>
      </c>
      <c r="AW25" s="2178">
        <v>1</v>
      </c>
      <c r="AX25" s="2178">
        <v>1</v>
      </c>
      <c r="AY25" s="2178">
        <v>1</v>
      </c>
      <c r="AZ25" s="2178">
        <v>1</v>
      </c>
      <c r="BA25" s="2178">
        <v>1</v>
      </c>
      <c r="BB25" s="2178">
        <v>1</v>
      </c>
      <c r="BC25" s="2178">
        <v>1</v>
      </c>
      <c r="BD25" s="2178">
        <v>1</v>
      </c>
      <c r="BE25" s="2178">
        <v>1</v>
      </c>
      <c r="BF25" s="2178">
        <v>1</v>
      </c>
      <c r="BG25" s="2178">
        <v>1</v>
      </c>
      <c r="BH25" s="2178">
        <f>SUBTOTAL(9,AR25:BG25)</f>
        <v>16</v>
      </c>
      <c r="BI25" s="2183">
        <v>80.25</v>
      </c>
      <c r="BJ25" s="2183">
        <f>+BI25</f>
        <v>80.25</v>
      </c>
      <c r="BK25" s="2178" t="s">
        <v>70</v>
      </c>
      <c r="BL25" s="2183">
        <f>+(BI25*7%)+BI25</f>
        <v>85.867500000000007</v>
      </c>
      <c r="BM25" s="2183">
        <f>+BL25</f>
        <v>85.867500000000007</v>
      </c>
      <c r="BN25" s="2178" t="s">
        <v>70</v>
      </c>
      <c r="BO25" s="2183">
        <f>+(BL25*7%)+BL25</f>
        <v>91.878225000000015</v>
      </c>
      <c r="BP25" s="2183"/>
      <c r="BQ25" s="2178" t="s">
        <v>70</v>
      </c>
      <c r="BR25" s="2183">
        <f>+(BO25*7%)+BO25</f>
        <v>98.309700750000019</v>
      </c>
      <c r="BS25" s="2183"/>
      <c r="BT25" s="2178" t="s">
        <v>70</v>
      </c>
      <c r="BU25" s="2183">
        <f>+(BR25*7%)+BR25</f>
        <v>105.19137980250002</v>
      </c>
      <c r="BV25" s="2183"/>
      <c r="BW25" s="2178" t="s">
        <v>70</v>
      </c>
      <c r="BX25" s="2183">
        <f>+(BU25*7%)+BU25</f>
        <v>112.55477638867502</v>
      </c>
      <c r="BY25" s="2183"/>
      <c r="BZ25" s="2178" t="s">
        <v>70</v>
      </c>
      <c r="CA25" s="2183">
        <f>+(BX25*7%)+BX25</f>
        <v>120.43361073588227</v>
      </c>
      <c r="CB25" s="2183"/>
      <c r="CC25" s="2178" t="s">
        <v>70</v>
      </c>
      <c r="CD25" s="2183">
        <f>+(CA25*7%)+CA25</f>
        <v>128.86396348739402</v>
      </c>
      <c r="CE25" s="2183"/>
      <c r="CF25" s="2178" t="s">
        <v>70</v>
      </c>
      <c r="CG25" s="2183">
        <f>+(CD25*7%)+CD25</f>
        <v>137.88444093151159</v>
      </c>
      <c r="CH25" s="2183"/>
      <c r="CI25" s="2178" t="s">
        <v>70</v>
      </c>
      <c r="CJ25" s="2183">
        <f>+(CG25*7%)+CG25</f>
        <v>147.53635179671741</v>
      </c>
      <c r="CK25" s="2183"/>
      <c r="CL25" s="2178" t="s">
        <v>70</v>
      </c>
      <c r="CM25" s="2183">
        <f>+(CJ25*7%)+CJ25</f>
        <v>157.86389642248764</v>
      </c>
      <c r="CN25" s="2183"/>
      <c r="CO25" s="2178" t="s">
        <v>70</v>
      </c>
      <c r="CP25" s="2183">
        <f>+(CM25*7%)+CM25</f>
        <v>168.91436917206178</v>
      </c>
      <c r="CQ25" s="2183"/>
      <c r="CR25" s="2178" t="s">
        <v>70</v>
      </c>
      <c r="CS25" s="2183">
        <f>+(CP25*7%)+CP25</f>
        <v>180.73837501410611</v>
      </c>
      <c r="CT25" s="2183"/>
      <c r="CU25" s="2178" t="s">
        <v>70</v>
      </c>
      <c r="CV25" s="2183">
        <f>+(CS25*7%)+CS25</f>
        <v>193.39006126509355</v>
      </c>
      <c r="CW25" s="2183"/>
      <c r="CX25" s="2178" t="s">
        <v>70</v>
      </c>
      <c r="CY25" s="2183">
        <f>+(CV25*7%)+CV25</f>
        <v>206.92736555365011</v>
      </c>
      <c r="CZ25" s="2183"/>
      <c r="DA25" s="2178" t="s">
        <v>70</v>
      </c>
      <c r="DB25" s="2183">
        <f>+(CY25*7%)+CY25</f>
        <v>221.41228114240562</v>
      </c>
      <c r="DC25" s="2183"/>
      <c r="DD25" s="2178" t="s">
        <v>70</v>
      </c>
      <c r="DE25" s="2190">
        <f>DB25+CY25+CV25+CS25+CP25+CM25+CJ25+CG25+CD25+CA25+BX25+BU25+BR25+BO25+BL25+BI25</f>
        <v>2238.016297462485</v>
      </c>
      <c r="DF25" s="2178" t="s">
        <v>262</v>
      </c>
      <c r="DG25" s="2178" t="s">
        <v>113</v>
      </c>
      <c r="DH25" s="2178" t="s">
        <v>274</v>
      </c>
      <c r="DI25" s="2178" t="s">
        <v>275</v>
      </c>
      <c r="DJ25" s="2178" t="s">
        <v>276</v>
      </c>
      <c r="DK25" s="2207" t="s">
        <v>277</v>
      </c>
      <c r="DL25" s="2184"/>
      <c r="DM25" s="2184"/>
      <c r="DN25" s="2184"/>
      <c r="DO25" s="2184"/>
      <c r="DP25" s="2184"/>
      <c r="DQ25" s="2184"/>
    </row>
    <row r="26" spans="1:121" ht="33.75" customHeight="1">
      <c r="A26" s="2177" t="s">
        <v>210</v>
      </c>
      <c r="B26" s="2993"/>
      <c r="C26" s="2178" t="s">
        <v>267</v>
      </c>
      <c r="D26" s="2991"/>
      <c r="E26" s="2184" t="s">
        <v>268</v>
      </c>
      <c r="F26" s="2184" t="s">
        <v>269</v>
      </c>
      <c r="G26" s="2184" t="s">
        <v>58</v>
      </c>
      <c r="H26" s="2184" t="s">
        <v>68</v>
      </c>
      <c r="I26" s="2184" t="s">
        <v>69</v>
      </c>
      <c r="J26" s="2184">
        <v>6.95</v>
      </c>
      <c r="K26" s="2184">
        <v>2017</v>
      </c>
      <c r="L26" s="2184">
        <v>2019</v>
      </c>
      <c r="M26" s="2178">
        <v>2034</v>
      </c>
      <c r="N26" s="2184">
        <v>7.08</v>
      </c>
      <c r="O26" s="2184">
        <v>7.21</v>
      </c>
      <c r="P26" s="2184">
        <v>7.34</v>
      </c>
      <c r="Q26" s="2184">
        <v>7.47</v>
      </c>
      <c r="R26" s="2184">
        <v>7.6</v>
      </c>
      <c r="S26" s="2184">
        <v>7.73</v>
      </c>
      <c r="T26" s="2184">
        <v>7.86</v>
      </c>
      <c r="U26" s="2184">
        <v>7.99</v>
      </c>
      <c r="V26" s="2184">
        <v>8.1199999999999992</v>
      </c>
      <c r="W26" s="2184">
        <v>8.25</v>
      </c>
      <c r="X26" s="2184">
        <v>8.3800000000000008</v>
      </c>
      <c r="Y26" s="2184">
        <v>8.51</v>
      </c>
      <c r="Z26" s="2184">
        <v>8.64</v>
      </c>
      <c r="AA26" s="2184">
        <v>8.77</v>
      </c>
      <c r="AB26" s="2184">
        <v>8.9</v>
      </c>
      <c r="AC26" s="2184">
        <v>9.0299999999999994</v>
      </c>
      <c r="AD26" s="2184">
        <v>9.0299999999999994</v>
      </c>
      <c r="AE26" s="2178" t="s">
        <v>278</v>
      </c>
      <c r="AF26" s="2180">
        <v>5.7999999999999996E-3</v>
      </c>
      <c r="AG26" s="2178" t="s">
        <v>279</v>
      </c>
      <c r="AH26" s="2178" t="s">
        <v>280</v>
      </c>
      <c r="AI26" s="2178" t="s">
        <v>260</v>
      </c>
      <c r="AJ26" s="2178" t="s">
        <v>281</v>
      </c>
      <c r="AK26" s="2184" t="s">
        <v>58</v>
      </c>
      <c r="AL26" s="2184" t="s">
        <v>83</v>
      </c>
      <c r="AM26" s="2184" t="s">
        <v>69</v>
      </c>
      <c r="AN26" s="2178">
        <v>1</v>
      </c>
      <c r="AO26" s="2178">
        <v>2017</v>
      </c>
      <c r="AP26" s="2178">
        <v>2019</v>
      </c>
      <c r="AQ26" s="2178">
        <v>2034</v>
      </c>
      <c r="AR26" s="2178">
        <v>1</v>
      </c>
      <c r="AS26" s="2178">
        <v>1</v>
      </c>
      <c r="AT26" s="2178">
        <v>1</v>
      </c>
      <c r="AU26" s="2178">
        <v>1</v>
      </c>
      <c r="AV26" s="2178">
        <v>1</v>
      </c>
      <c r="AW26" s="2178">
        <v>1</v>
      </c>
      <c r="AX26" s="2178">
        <v>1</v>
      </c>
      <c r="AY26" s="2178">
        <v>1</v>
      </c>
      <c r="AZ26" s="2178">
        <v>1</v>
      </c>
      <c r="BA26" s="2178">
        <v>1</v>
      </c>
      <c r="BB26" s="2178">
        <v>1</v>
      </c>
      <c r="BC26" s="2178">
        <v>1</v>
      </c>
      <c r="BD26" s="2178">
        <v>1</v>
      </c>
      <c r="BE26" s="2178">
        <v>1</v>
      </c>
      <c r="BF26" s="2178">
        <v>1</v>
      </c>
      <c r="BG26" s="2178">
        <v>1</v>
      </c>
      <c r="BH26" s="2178">
        <f>SUBTOTAL(9,AR26:BG26)</f>
        <v>16</v>
      </c>
      <c r="BI26" s="2206">
        <v>16.562000000000001</v>
      </c>
      <c r="BJ26" s="2206">
        <v>16.562000000000001</v>
      </c>
      <c r="BK26" s="2178" t="s">
        <v>282</v>
      </c>
      <c r="BL26" s="2183">
        <v>17.224</v>
      </c>
      <c r="BM26" s="2183">
        <v>17.224</v>
      </c>
      <c r="BN26" s="2178" t="s">
        <v>282</v>
      </c>
      <c r="BO26" s="2183">
        <v>17.913</v>
      </c>
      <c r="BP26" s="2183"/>
      <c r="BQ26" s="2178" t="s">
        <v>282</v>
      </c>
      <c r="BR26" s="2183">
        <v>18.63</v>
      </c>
      <c r="BS26" s="2183"/>
      <c r="BT26" s="2178" t="s">
        <v>282</v>
      </c>
      <c r="BU26" s="2183">
        <v>19.375</v>
      </c>
      <c r="BV26" s="2183"/>
      <c r="BW26" s="2178" t="s">
        <v>282</v>
      </c>
      <c r="BX26" s="2183">
        <v>20.149999999999999</v>
      </c>
      <c r="BY26" s="2183"/>
      <c r="BZ26" s="2178" t="s">
        <v>282</v>
      </c>
      <c r="CA26" s="2183">
        <v>20.956</v>
      </c>
      <c r="CB26" s="2183"/>
      <c r="CC26" s="2178" t="s">
        <v>282</v>
      </c>
      <c r="CD26" s="2183">
        <v>21.794</v>
      </c>
      <c r="CE26" s="2183"/>
      <c r="CF26" s="2178" t="s">
        <v>282</v>
      </c>
      <c r="CG26" s="2183">
        <v>22.666</v>
      </c>
      <c r="CH26" s="2183"/>
      <c r="CI26" s="2178" t="s">
        <v>282</v>
      </c>
      <c r="CJ26" s="2183">
        <v>23.573</v>
      </c>
      <c r="CK26" s="2183"/>
      <c r="CL26" s="2178" t="s">
        <v>282</v>
      </c>
      <c r="CM26" s="2183">
        <v>24.515999999999998</v>
      </c>
      <c r="CN26" s="2183"/>
      <c r="CO26" s="2178" t="s">
        <v>282</v>
      </c>
      <c r="CP26" s="2183">
        <v>25.495999999999999</v>
      </c>
      <c r="CQ26" s="2183"/>
      <c r="CR26" s="2178" t="s">
        <v>282</v>
      </c>
      <c r="CS26" s="2183">
        <v>26.515999999999998</v>
      </c>
      <c r="CT26" s="2183"/>
      <c r="CU26" s="2178" t="s">
        <v>282</v>
      </c>
      <c r="CV26" s="2183">
        <v>27.577000000000002</v>
      </c>
      <c r="CW26" s="2183"/>
      <c r="CX26" s="2178" t="s">
        <v>282</v>
      </c>
      <c r="CY26" s="2183">
        <v>28.68</v>
      </c>
      <c r="CZ26" s="2183"/>
      <c r="DA26" s="2178" t="s">
        <v>282</v>
      </c>
      <c r="DB26" s="2183">
        <v>29.827000000000002</v>
      </c>
      <c r="DC26" s="2183"/>
      <c r="DD26" s="2178" t="s">
        <v>282</v>
      </c>
      <c r="DE26" s="2190">
        <f t="shared" ref="DE26:DE32" si="6">SUM(BI26,BL26,BO26,BR26,BU26,BX26,CA26,CD26,CG26,CJ26,CM26,CP26,CS26,CV26,CY26,DB26)</f>
        <v>361.45499999999998</v>
      </c>
      <c r="DF26" s="2178" t="s">
        <v>112</v>
      </c>
      <c r="DG26" s="2178" t="s">
        <v>113</v>
      </c>
      <c r="DH26" s="2178" t="s">
        <v>283</v>
      </c>
      <c r="DI26" s="2178" t="s">
        <v>284</v>
      </c>
      <c r="DJ26" s="2184">
        <v>3241000</v>
      </c>
      <c r="DK26" s="2208" t="s">
        <v>285</v>
      </c>
      <c r="DL26" s="2184"/>
      <c r="DM26" s="2184"/>
      <c r="DN26" s="2184"/>
      <c r="DO26" s="2184"/>
      <c r="DP26" s="2184"/>
      <c r="DQ26" s="2184"/>
    </row>
    <row r="27" spans="1:121" ht="33.75" customHeight="1">
      <c r="A27" s="2177" t="s">
        <v>210</v>
      </c>
      <c r="B27" s="2993"/>
      <c r="C27" s="2178" t="s">
        <v>286</v>
      </c>
      <c r="D27" s="2195">
        <f>AF27</f>
        <v>1.0800000000000001E-2</v>
      </c>
      <c r="E27" s="2184" t="s">
        <v>287</v>
      </c>
      <c r="F27" s="2184" t="s">
        <v>288</v>
      </c>
      <c r="G27" s="2184" t="s">
        <v>58</v>
      </c>
      <c r="H27" s="2184" t="s">
        <v>59</v>
      </c>
      <c r="I27" s="2184" t="s">
        <v>69</v>
      </c>
      <c r="J27" s="2195">
        <v>1.6E-2</v>
      </c>
      <c r="K27" s="2184">
        <v>2017</v>
      </c>
      <c r="L27" s="2184">
        <v>2019</v>
      </c>
      <c r="M27" s="2178">
        <v>2034</v>
      </c>
      <c r="N27" s="2200">
        <v>1.55E-2</v>
      </c>
      <c r="O27" s="2200">
        <v>1.4999999999999999E-2</v>
      </c>
      <c r="P27" s="2200">
        <v>1.4500000000000001E-2</v>
      </c>
      <c r="Q27" s="2200">
        <v>1.4E-2</v>
      </c>
      <c r="R27" s="2200">
        <v>1.35E-2</v>
      </c>
      <c r="S27" s="2200">
        <v>1.2999999999999999E-2</v>
      </c>
      <c r="T27" s="2200">
        <v>1.2500000000000001E-2</v>
      </c>
      <c r="U27" s="2200">
        <v>1.2E-2</v>
      </c>
      <c r="V27" s="2200">
        <v>1.15E-2</v>
      </c>
      <c r="W27" s="2200">
        <v>1.0999999999999999E-2</v>
      </c>
      <c r="X27" s="2200">
        <v>1.0500000000000001E-2</v>
      </c>
      <c r="Y27" s="2200">
        <v>0.01</v>
      </c>
      <c r="Z27" s="2200">
        <v>9.4999999999999998E-3</v>
      </c>
      <c r="AA27" s="2200">
        <v>8.9999999999999993E-3</v>
      </c>
      <c r="AB27" s="2200">
        <v>8.5000000000000006E-3</v>
      </c>
      <c r="AC27" s="2200">
        <v>8.0000000000000002E-3</v>
      </c>
      <c r="AD27" s="2200">
        <v>8.0000000000000002E-3</v>
      </c>
      <c r="AE27" s="2178" t="s">
        <v>289</v>
      </c>
      <c r="AF27" s="2180">
        <v>1.0800000000000001E-2</v>
      </c>
      <c r="AG27" s="2178" t="s">
        <v>290</v>
      </c>
      <c r="AH27" s="2178" t="s">
        <v>291</v>
      </c>
      <c r="AI27" s="2178" t="s">
        <v>260</v>
      </c>
      <c r="AJ27" s="2178" t="s">
        <v>292</v>
      </c>
      <c r="AK27" s="2184" t="s">
        <v>58</v>
      </c>
      <c r="AL27" s="2184" t="s">
        <v>83</v>
      </c>
      <c r="AM27" s="2178" t="s">
        <v>69</v>
      </c>
      <c r="AN27" s="2178" t="s">
        <v>61</v>
      </c>
      <c r="AO27" s="2178" t="s">
        <v>61</v>
      </c>
      <c r="AP27" s="2178">
        <v>2019</v>
      </c>
      <c r="AQ27" s="2178">
        <v>2034</v>
      </c>
      <c r="AR27" s="2178">
        <v>10</v>
      </c>
      <c r="AS27" s="2178">
        <v>10</v>
      </c>
      <c r="AT27" s="2178">
        <v>10</v>
      </c>
      <c r="AU27" s="2178">
        <v>10</v>
      </c>
      <c r="AV27" s="2178">
        <v>10</v>
      </c>
      <c r="AW27" s="2178">
        <v>10</v>
      </c>
      <c r="AX27" s="2178">
        <v>10</v>
      </c>
      <c r="AY27" s="2178">
        <v>10</v>
      </c>
      <c r="AZ27" s="2178">
        <v>10</v>
      </c>
      <c r="BA27" s="2178">
        <v>10</v>
      </c>
      <c r="BB27" s="2178">
        <v>10</v>
      </c>
      <c r="BC27" s="2178">
        <v>10</v>
      </c>
      <c r="BD27" s="2178">
        <v>10</v>
      </c>
      <c r="BE27" s="2178">
        <v>10</v>
      </c>
      <c r="BF27" s="2178">
        <v>10</v>
      </c>
      <c r="BG27" s="2178">
        <v>10</v>
      </c>
      <c r="BH27" s="2178">
        <f>SUM(AR27:BG27)</f>
        <v>160</v>
      </c>
      <c r="BI27" s="2183">
        <v>41.2</v>
      </c>
      <c r="BJ27" s="2183">
        <v>0</v>
      </c>
      <c r="BK27" s="2178" t="s">
        <v>70</v>
      </c>
      <c r="BL27" s="2183">
        <f>BI27*(1+3%)</f>
        <v>42.436000000000007</v>
      </c>
      <c r="BM27" s="2183">
        <f>BI27/BF27-1</f>
        <v>3.12</v>
      </c>
      <c r="BN27" s="2178" t="s">
        <v>70</v>
      </c>
      <c r="BO27" s="2183">
        <f>BL27*(1+3%)</f>
        <v>43.709080000000007</v>
      </c>
      <c r="BP27" s="2183"/>
      <c r="BQ27" s="2178" t="s">
        <v>70</v>
      </c>
      <c r="BR27" s="2183">
        <f>BO27*(1+3%)</f>
        <v>45.020352400000007</v>
      </c>
      <c r="BS27" s="2183"/>
      <c r="BT27" s="2178" t="s">
        <v>70</v>
      </c>
      <c r="BU27" s="2183">
        <f>BR27*(1+3%)</f>
        <v>46.370962972000008</v>
      </c>
      <c r="BV27" s="2183"/>
      <c r="BW27" s="2178" t="s">
        <v>70</v>
      </c>
      <c r="BX27" s="2183">
        <f>BU27*(1+3%)</f>
        <v>47.762091861160009</v>
      </c>
      <c r="BY27" s="2183"/>
      <c r="BZ27" s="2178" t="s">
        <v>70</v>
      </c>
      <c r="CA27" s="2183">
        <f>BX27*(1+3%)</f>
        <v>49.194954616994814</v>
      </c>
      <c r="CB27" s="2183"/>
      <c r="CC27" s="2178" t="s">
        <v>70</v>
      </c>
      <c r="CD27" s="2183">
        <f>CA27*(1+3%)</f>
        <v>50.670803255504659</v>
      </c>
      <c r="CE27" s="2183"/>
      <c r="CF27" s="2178" t="s">
        <v>70</v>
      </c>
      <c r="CG27" s="2183">
        <f>CD27*(1+3%)</f>
        <v>52.190927353169798</v>
      </c>
      <c r="CH27" s="2183"/>
      <c r="CI27" s="2178" t="s">
        <v>70</v>
      </c>
      <c r="CJ27" s="2183">
        <f>CG27*(1+3%)</f>
        <v>53.756655173764891</v>
      </c>
      <c r="CK27" s="2183"/>
      <c r="CL27" s="2178" t="s">
        <v>70</v>
      </c>
      <c r="CM27" s="2183">
        <f>CJ27*(1+3%)</f>
        <v>55.369354828977841</v>
      </c>
      <c r="CN27" s="2183"/>
      <c r="CO27" s="2178" t="s">
        <v>70</v>
      </c>
      <c r="CP27" s="2183">
        <f>CM27*(1+3%)</f>
        <v>57.030435473847177</v>
      </c>
      <c r="CQ27" s="2183"/>
      <c r="CR27" s="2178" t="s">
        <v>70</v>
      </c>
      <c r="CS27" s="2183">
        <f>CP27*(1+3%)</f>
        <v>58.741348538062596</v>
      </c>
      <c r="CT27" s="2183"/>
      <c r="CU27" s="2178" t="s">
        <v>70</v>
      </c>
      <c r="CV27" s="2183">
        <f>CS27*(1+3%)</f>
        <v>60.503588994204478</v>
      </c>
      <c r="CW27" s="2183"/>
      <c r="CX27" s="2178" t="s">
        <v>70</v>
      </c>
      <c r="CY27" s="2183">
        <f>CV27*(1+3%)</f>
        <v>62.318696664030611</v>
      </c>
      <c r="CZ27" s="2183"/>
      <c r="DA27" s="2178" t="s">
        <v>70</v>
      </c>
      <c r="DB27" s="2183">
        <f>CY27*(1+3%)</f>
        <v>64.188257563951538</v>
      </c>
      <c r="DC27" s="2183"/>
      <c r="DD27" s="2178" t="s">
        <v>70</v>
      </c>
      <c r="DE27" s="2190">
        <f t="shared" si="6"/>
        <v>830.46350969566856</v>
      </c>
      <c r="DF27" s="2178" t="s">
        <v>112</v>
      </c>
      <c r="DG27" s="2178" t="s">
        <v>113</v>
      </c>
      <c r="DH27" s="2178" t="s">
        <v>293</v>
      </c>
      <c r="DI27" s="2178" t="s">
        <v>294</v>
      </c>
      <c r="DJ27" s="2178" t="s">
        <v>295</v>
      </c>
      <c r="DK27" s="2185" t="s">
        <v>296</v>
      </c>
      <c r="DL27" s="2184"/>
      <c r="DM27" s="2184"/>
      <c r="DN27" s="2184"/>
      <c r="DO27" s="2184"/>
      <c r="DP27" s="2184"/>
      <c r="DQ27" s="2184"/>
    </row>
    <row r="28" spans="1:121" ht="33.75" customHeight="1">
      <c r="A28" s="2177" t="s">
        <v>210</v>
      </c>
      <c r="B28" s="2993"/>
      <c r="C28" s="2178" t="s">
        <v>297</v>
      </c>
      <c r="D28" s="2989">
        <f>AF28+AF29+AF30+AF31+AF32</f>
        <v>6.54E-2</v>
      </c>
      <c r="E28" s="2184" t="s">
        <v>298</v>
      </c>
      <c r="F28" s="2184" t="s">
        <v>299</v>
      </c>
      <c r="G28" s="2184" t="s">
        <v>300</v>
      </c>
      <c r="H28" s="2184" t="s">
        <v>59</v>
      </c>
      <c r="I28" s="2184" t="s">
        <v>69</v>
      </c>
      <c r="J28" s="2184" t="s">
        <v>301</v>
      </c>
      <c r="K28" s="2184">
        <v>2018</v>
      </c>
      <c r="L28" s="2184">
        <v>2019</v>
      </c>
      <c r="M28" s="2178">
        <v>2032</v>
      </c>
      <c r="N28" s="2200">
        <v>0.40699999999999997</v>
      </c>
      <c r="O28" s="2200">
        <v>0.40200000000000002</v>
      </c>
      <c r="P28" s="2200">
        <v>0.39700000000000002</v>
      </c>
      <c r="Q28" s="2200">
        <v>0.39200000000000002</v>
      </c>
      <c r="R28" s="2200">
        <v>0.38700000000000001</v>
      </c>
      <c r="S28" s="2200">
        <v>0.38200000000000001</v>
      </c>
      <c r="T28" s="2200">
        <v>0.377</v>
      </c>
      <c r="U28" s="2200">
        <v>0.372</v>
      </c>
      <c r="V28" s="2200">
        <v>0.36699999999999999</v>
      </c>
      <c r="W28" s="2200">
        <v>0.36199999999999999</v>
      </c>
      <c r="X28" s="2200">
        <v>0.35699999999999998</v>
      </c>
      <c r="Y28" s="2200">
        <v>0.35199999999999998</v>
      </c>
      <c r="Z28" s="2200">
        <v>0.34699999999999998</v>
      </c>
      <c r="AA28" s="2200">
        <v>0.34200000000000003</v>
      </c>
      <c r="AB28" s="2184"/>
      <c r="AC28" s="2184"/>
      <c r="AD28" s="2200">
        <v>0.34200000000000003</v>
      </c>
      <c r="AE28" s="2178" t="s">
        <v>302</v>
      </c>
      <c r="AF28" s="2180">
        <v>1.0800000000000001E-2</v>
      </c>
      <c r="AG28" s="2178" t="s">
        <v>303</v>
      </c>
      <c r="AH28" s="2178" t="s">
        <v>304</v>
      </c>
      <c r="AI28" s="2178" t="s">
        <v>305</v>
      </c>
      <c r="AJ28" s="2178" t="s">
        <v>306</v>
      </c>
      <c r="AK28" s="2178" t="s">
        <v>300</v>
      </c>
      <c r="AL28" s="2178" t="s">
        <v>83</v>
      </c>
      <c r="AM28" s="2178" t="s">
        <v>69</v>
      </c>
      <c r="AN28" s="2178">
        <v>604</v>
      </c>
      <c r="AO28" s="2178">
        <v>2018</v>
      </c>
      <c r="AP28" s="2178">
        <v>2019</v>
      </c>
      <c r="AQ28" s="2178">
        <v>2034</v>
      </c>
      <c r="AR28" s="2209">
        <v>300</v>
      </c>
      <c r="AS28" s="2209">
        <v>300</v>
      </c>
      <c r="AT28" s="2209">
        <v>300</v>
      </c>
      <c r="AU28" s="2209">
        <v>300</v>
      </c>
      <c r="AV28" s="2209">
        <v>300</v>
      </c>
      <c r="AW28" s="2209">
        <v>300</v>
      </c>
      <c r="AX28" s="2209">
        <v>300</v>
      </c>
      <c r="AY28" s="2209">
        <v>300</v>
      </c>
      <c r="AZ28" s="2209">
        <v>300</v>
      </c>
      <c r="BA28" s="2209">
        <v>300</v>
      </c>
      <c r="BB28" s="2209">
        <v>300</v>
      </c>
      <c r="BC28" s="2209">
        <v>300</v>
      </c>
      <c r="BD28" s="2209">
        <v>300</v>
      </c>
      <c r="BE28" s="2209">
        <v>300</v>
      </c>
      <c r="BF28" s="2209">
        <v>300</v>
      </c>
      <c r="BG28" s="2209">
        <v>300</v>
      </c>
      <c r="BH28" s="2209">
        <f>SUM(AR28:BG28)</f>
        <v>4800</v>
      </c>
      <c r="BI28" s="2210">
        <v>397</v>
      </c>
      <c r="BJ28" s="2183">
        <v>397</v>
      </c>
      <c r="BK28" s="2178" t="s">
        <v>70</v>
      </c>
      <c r="BL28" s="2210">
        <f>390+(BI28*0.004)</f>
        <v>391.58800000000002</v>
      </c>
      <c r="BM28" s="2210">
        <f>390+(BJ28*0.004)</f>
        <v>391.58800000000002</v>
      </c>
      <c r="BN28" s="2178" t="s">
        <v>70</v>
      </c>
      <c r="BO28" s="2210">
        <f>397+(BL28*0.004)</f>
        <v>398.56635199999999</v>
      </c>
      <c r="BP28" s="2210"/>
      <c r="BQ28" s="2178" t="s">
        <v>70</v>
      </c>
      <c r="BR28" s="2210">
        <f>BO28+(BO28*0.004)</f>
        <v>400.16061740800001</v>
      </c>
      <c r="BS28" s="2210"/>
      <c r="BT28" s="2178" t="s">
        <v>70</v>
      </c>
      <c r="BU28" s="2210">
        <f>BR28+(BR28*0.004)</f>
        <v>401.76125987763203</v>
      </c>
      <c r="BV28" s="2210"/>
      <c r="BW28" s="2178" t="s">
        <v>70</v>
      </c>
      <c r="BX28" s="2210">
        <f>BU28+(BU28*0.004)</f>
        <v>403.36830491714255</v>
      </c>
      <c r="BY28" s="2210"/>
      <c r="BZ28" s="2209" t="s">
        <v>70</v>
      </c>
      <c r="CA28" s="2210">
        <f>BX28+(BX28*0.004)</f>
        <v>404.9817781368111</v>
      </c>
      <c r="CB28" s="2210"/>
      <c r="CC28" s="2209" t="s">
        <v>70</v>
      </c>
      <c r="CD28" s="2210">
        <f>CA28+(CA28*0.004)</f>
        <v>406.60170524935836</v>
      </c>
      <c r="CE28" s="2210"/>
      <c r="CF28" s="2209" t="s">
        <v>70</v>
      </c>
      <c r="CG28" s="2210">
        <f>CD28+(CD28*0.004)</f>
        <v>408.22811207035579</v>
      </c>
      <c r="CH28" s="2210"/>
      <c r="CI28" s="2209" t="s">
        <v>70</v>
      </c>
      <c r="CJ28" s="2210">
        <f>CG28+(CG28*0.004)</f>
        <v>409.86102451863724</v>
      </c>
      <c r="CK28" s="2210"/>
      <c r="CL28" s="2209" t="s">
        <v>70</v>
      </c>
      <c r="CM28" s="2210">
        <f>CJ28+(CJ28*0.004)</f>
        <v>411.50046861671177</v>
      </c>
      <c r="CN28" s="2210"/>
      <c r="CO28" s="2209" t="s">
        <v>70</v>
      </c>
      <c r="CP28" s="2210">
        <f>CM28+(CM28*0.004)</f>
        <v>413.1464704911786</v>
      </c>
      <c r="CQ28" s="2210"/>
      <c r="CR28" s="2209" t="s">
        <v>70</v>
      </c>
      <c r="CS28" s="2210">
        <f>CP28+(CP28*0.004)</f>
        <v>414.79905637314334</v>
      </c>
      <c r="CT28" s="2210"/>
      <c r="CU28" s="2209" t="s">
        <v>70</v>
      </c>
      <c r="CV28" s="2210">
        <f>CS28+(CS28*0.004)</f>
        <v>416.45825259863591</v>
      </c>
      <c r="CW28" s="2210"/>
      <c r="CX28" s="2209" t="s">
        <v>70</v>
      </c>
      <c r="CY28" s="2210">
        <f>CV28+(CV28*0.004)</f>
        <v>418.12408560903043</v>
      </c>
      <c r="CZ28" s="2210"/>
      <c r="DA28" s="2209" t="s">
        <v>70</v>
      </c>
      <c r="DB28" s="2210">
        <f>CY28+(CY28*0.004)</f>
        <v>419.79658195146658</v>
      </c>
      <c r="DC28" s="2210"/>
      <c r="DD28" s="2209" t="s">
        <v>70</v>
      </c>
      <c r="DE28" s="2210">
        <f t="shared" si="6"/>
        <v>6515.9420698181057</v>
      </c>
      <c r="DF28" s="2209" t="s">
        <v>307</v>
      </c>
      <c r="DG28" s="2209" t="s">
        <v>308</v>
      </c>
      <c r="DH28" s="2209" t="s">
        <v>309</v>
      </c>
      <c r="DI28" s="2209" t="s">
        <v>310</v>
      </c>
      <c r="DJ28" s="2209" t="s">
        <v>311</v>
      </c>
      <c r="DK28" s="2211" t="s">
        <v>312</v>
      </c>
      <c r="DL28" s="2209"/>
      <c r="DM28" s="2209"/>
      <c r="DN28" s="2178"/>
      <c r="DO28" s="2178"/>
      <c r="DP28" s="2178"/>
      <c r="DQ28" s="2212"/>
    </row>
    <row r="29" spans="1:121" ht="33.75" customHeight="1">
      <c r="A29" s="2177" t="s">
        <v>210</v>
      </c>
      <c r="B29" s="2993"/>
      <c r="C29" s="2178" t="s">
        <v>297</v>
      </c>
      <c r="D29" s="2990"/>
      <c r="E29" s="2184" t="s">
        <v>298</v>
      </c>
      <c r="F29" s="2184" t="s">
        <v>299</v>
      </c>
      <c r="G29" s="2184" t="s">
        <v>300</v>
      </c>
      <c r="H29" s="2184" t="s">
        <v>59</v>
      </c>
      <c r="I29" s="2184" t="s">
        <v>69</v>
      </c>
      <c r="J29" s="2184" t="s">
        <v>301</v>
      </c>
      <c r="K29" s="2184">
        <v>2018</v>
      </c>
      <c r="L29" s="2184">
        <v>2019</v>
      </c>
      <c r="M29" s="2178">
        <v>2032</v>
      </c>
      <c r="N29" s="2200">
        <v>0.40699999999999997</v>
      </c>
      <c r="O29" s="2200">
        <v>0.40200000000000002</v>
      </c>
      <c r="P29" s="2200">
        <v>0.39700000000000002</v>
      </c>
      <c r="Q29" s="2200">
        <v>0.39200000000000002</v>
      </c>
      <c r="R29" s="2200">
        <v>0.38700000000000001</v>
      </c>
      <c r="S29" s="2200">
        <v>0.38200000000000001</v>
      </c>
      <c r="T29" s="2200">
        <v>0.377</v>
      </c>
      <c r="U29" s="2200">
        <v>0.372</v>
      </c>
      <c r="V29" s="2200">
        <v>0.36699999999999999</v>
      </c>
      <c r="W29" s="2200">
        <v>0.36199999999999999</v>
      </c>
      <c r="X29" s="2200">
        <v>0.35699999999999998</v>
      </c>
      <c r="Y29" s="2200">
        <v>0.35199999999999998</v>
      </c>
      <c r="Z29" s="2200">
        <v>0.34699999999999998</v>
      </c>
      <c r="AA29" s="2200">
        <v>0.34200000000000003</v>
      </c>
      <c r="AB29" s="2184"/>
      <c r="AC29" s="2184"/>
      <c r="AD29" s="2200">
        <v>0.34200000000000003</v>
      </c>
      <c r="AE29" s="2178" t="s">
        <v>313</v>
      </c>
      <c r="AF29" s="2180">
        <v>1.9E-2</v>
      </c>
      <c r="AG29" s="2178" t="s">
        <v>314</v>
      </c>
      <c r="AH29" s="2178" t="s">
        <v>315</v>
      </c>
      <c r="AI29" s="2178" t="s">
        <v>147</v>
      </c>
      <c r="AJ29" s="2178" t="s">
        <v>316</v>
      </c>
      <c r="AK29" s="2178" t="s">
        <v>300</v>
      </c>
      <c r="AL29" s="2178" t="s">
        <v>83</v>
      </c>
      <c r="AM29" s="2178" t="s">
        <v>69</v>
      </c>
      <c r="AN29" s="2178">
        <v>1</v>
      </c>
      <c r="AO29" s="2178">
        <v>2018</v>
      </c>
      <c r="AP29" s="2178">
        <v>2019</v>
      </c>
      <c r="AQ29" s="2178">
        <v>2034</v>
      </c>
      <c r="AR29" s="2178">
        <v>2</v>
      </c>
      <c r="AS29" s="2178">
        <v>2</v>
      </c>
      <c r="AT29" s="2178">
        <v>2</v>
      </c>
      <c r="AU29" s="2178">
        <v>2</v>
      </c>
      <c r="AV29" s="2178">
        <v>2</v>
      </c>
      <c r="AW29" s="2178">
        <v>2</v>
      </c>
      <c r="AX29" s="2178">
        <v>2</v>
      </c>
      <c r="AY29" s="2178">
        <v>2</v>
      </c>
      <c r="AZ29" s="2178">
        <v>2</v>
      </c>
      <c r="BA29" s="2178">
        <v>2</v>
      </c>
      <c r="BB29" s="2178">
        <v>2</v>
      </c>
      <c r="BC29" s="2178">
        <v>2</v>
      </c>
      <c r="BD29" s="2178">
        <v>2</v>
      </c>
      <c r="BE29" s="2178">
        <v>2</v>
      </c>
      <c r="BF29" s="2178">
        <v>2</v>
      </c>
      <c r="BG29" s="2178">
        <v>2</v>
      </c>
      <c r="BH29" s="2178">
        <v>32</v>
      </c>
      <c r="BI29" s="2210">
        <v>572.33333333333337</v>
      </c>
      <c r="BJ29" s="2183">
        <v>572.33333333333337</v>
      </c>
      <c r="BK29" s="2178" t="s">
        <v>70</v>
      </c>
      <c r="BL29" s="2210">
        <v>600.66666666666663</v>
      </c>
      <c r="BM29" s="2210">
        <v>600.66666666666663</v>
      </c>
      <c r="BN29" s="2178" t="s">
        <v>70</v>
      </c>
      <c r="BO29" s="2210">
        <v>631</v>
      </c>
      <c r="BP29" s="2210"/>
      <c r="BQ29" s="2178" t="s">
        <v>70</v>
      </c>
      <c r="BR29" s="2210">
        <v>662.66666666666663</v>
      </c>
      <c r="BS29" s="2210"/>
      <c r="BT29" s="2178" t="s">
        <v>70</v>
      </c>
      <c r="BU29" s="2210">
        <v>695.66666666666663</v>
      </c>
      <c r="BV29" s="2210"/>
      <c r="BW29" s="2178" t="s">
        <v>70</v>
      </c>
      <c r="BX29" s="2210">
        <v>730.33333333333337</v>
      </c>
      <c r="BY29" s="2210"/>
      <c r="BZ29" s="2178" t="s">
        <v>70</v>
      </c>
      <c r="CA29" s="2210">
        <v>767</v>
      </c>
      <c r="CB29" s="2210"/>
      <c r="CC29" s="2178" t="s">
        <v>70</v>
      </c>
      <c r="CD29" s="2210">
        <v>805.33333333333337</v>
      </c>
      <c r="CE29" s="2210"/>
      <c r="CF29" s="2178" t="s">
        <v>70</v>
      </c>
      <c r="CG29" s="2210">
        <v>845.66666666666663</v>
      </c>
      <c r="CH29" s="2210"/>
      <c r="CI29" s="2178" t="s">
        <v>70</v>
      </c>
      <c r="CJ29" s="2210">
        <v>888</v>
      </c>
      <c r="CK29" s="2210"/>
      <c r="CL29" s="2178" t="s">
        <v>70</v>
      </c>
      <c r="CM29" s="2210">
        <v>932.33333333333337</v>
      </c>
      <c r="CN29" s="2210"/>
      <c r="CO29" s="2178" t="s">
        <v>70</v>
      </c>
      <c r="CP29" s="2210">
        <v>979</v>
      </c>
      <c r="CQ29" s="2210"/>
      <c r="CR29" s="2178" t="s">
        <v>70</v>
      </c>
      <c r="CS29" s="2210">
        <v>1027.6666666666667</v>
      </c>
      <c r="CT29" s="2210"/>
      <c r="CU29" s="2178" t="s">
        <v>70</v>
      </c>
      <c r="CV29" s="2210">
        <v>1079.3333333333333</v>
      </c>
      <c r="CW29" s="2210"/>
      <c r="CX29" s="2178" t="s">
        <v>70</v>
      </c>
      <c r="CY29" s="2210">
        <v>1133</v>
      </c>
      <c r="CZ29" s="2210"/>
      <c r="DA29" s="2178" t="s">
        <v>70</v>
      </c>
      <c r="DB29" s="2210">
        <v>1189.6666666666667</v>
      </c>
      <c r="DC29" s="2210"/>
      <c r="DD29" s="2178" t="s">
        <v>70</v>
      </c>
      <c r="DE29" s="2183">
        <f t="shared" si="6"/>
        <v>13539.666666666666</v>
      </c>
      <c r="DF29" s="2209" t="s">
        <v>307</v>
      </c>
      <c r="DG29" s="2209" t="s">
        <v>308</v>
      </c>
      <c r="DH29" s="2209" t="s">
        <v>309</v>
      </c>
      <c r="DI29" s="2209" t="s">
        <v>310</v>
      </c>
      <c r="DJ29" s="2209" t="s">
        <v>311</v>
      </c>
      <c r="DK29" s="2211" t="s">
        <v>312</v>
      </c>
      <c r="DL29" s="2209"/>
      <c r="DM29" s="2209"/>
      <c r="DN29" s="2178"/>
      <c r="DO29" s="2178"/>
      <c r="DP29" s="2178"/>
      <c r="DQ29" s="2212"/>
    </row>
    <row r="30" spans="1:121" ht="33.75" customHeight="1">
      <c r="A30" s="2177" t="s">
        <v>210</v>
      </c>
      <c r="B30" s="2993"/>
      <c r="C30" s="2178" t="s">
        <v>297</v>
      </c>
      <c r="D30" s="2990"/>
      <c r="E30" s="2184" t="s">
        <v>298</v>
      </c>
      <c r="F30" s="2184" t="s">
        <v>299</v>
      </c>
      <c r="G30" s="2184" t="s">
        <v>58</v>
      </c>
      <c r="H30" s="2184" t="s">
        <v>59</v>
      </c>
      <c r="I30" s="2184" t="s">
        <v>69</v>
      </c>
      <c r="J30" s="2184" t="s">
        <v>301</v>
      </c>
      <c r="K30" s="2184">
        <v>2018</v>
      </c>
      <c r="L30" s="2184">
        <v>2019</v>
      </c>
      <c r="M30" s="2178">
        <v>2032</v>
      </c>
      <c r="N30" s="2200">
        <v>0.40699999999999997</v>
      </c>
      <c r="O30" s="2200">
        <v>0.40200000000000002</v>
      </c>
      <c r="P30" s="2200">
        <v>0.39700000000000002</v>
      </c>
      <c r="Q30" s="2200">
        <v>0.39200000000000002</v>
      </c>
      <c r="R30" s="2200">
        <v>0.38700000000000001</v>
      </c>
      <c r="S30" s="2200">
        <v>0.38200000000000001</v>
      </c>
      <c r="T30" s="2200">
        <v>0.377</v>
      </c>
      <c r="U30" s="2200">
        <v>0.372</v>
      </c>
      <c r="V30" s="2200">
        <v>0.36699999999999999</v>
      </c>
      <c r="W30" s="2200">
        <v>0.36199999999999999</v>
      </c>
      <c r="X30" s="2200">
        <v>0.35699999999999998</v>
      </c>
      <c r="Y30" s="2200">
        <v>0.35199999999999998</v>
      </c>
      <c r="Z30" s="2200">
        <v>0.34699999999999998</v>
      </c>
      <c r="AA30" s="2200">
        <v>0.34200000000000003</v>
      </c>
      <c r="AB30" s="2184"/>
      <c r="AC30" s="2184"/>
      <c r="AD30" s="2200">
        <v>0.34200000000000003</v>
      </c>
      <c r="AE30" s="2178" t="s">
        <v>317</v>
      </c>
      <c r="AF30" s="2180">
        <v>1.9E-2</v>
      </c>
      <c r="AG30" s="2178" t="s">
        <v>318</v>
      </c>
      <c r="AH30" s="2178" t="s">
        <v>319</v>
      </c>
      <c r="AI30" s="2178" t="s">
        <v>305</v>
      </c>
      <c r="AJ30" s="2178" t="s">
        <v>306</v>
      </c>
      <c r="AK30" s="2178" t="s">
        <v>300</v>
      </c>
      <c r="AL30" s="2178" t="s">
        <v>83</v>
      </c>
      <c r="AM30" s="2178" t="s">
        <v>69</v>
      </c>
      <c r="AN30" s="2178">
        <v>2518</v>
      </c>
      <c r="AO30" s="2178">
        <v>2018</v>
      </c>
      <c r="AP30" s="2178">
        <v>2019</v>
      </c>
      <c r="AQ30" s="2178">
        <v>2034</v>
      </c>
      <c r="AR30" s="2178">
        <v>2500</v>
      </c>
      <c r="AS30" s="2178">
        <v>1000</v>
      </c>
      <c r="AT30" s="2178">
        <v>1000</v>
      </c>
      <c r="AU30" s="2178">
        <v>1000</v>
      </c>
      <c r="AV30" s="2178">
        <v>1000</v>
      </c>
      <c r="AW30" s="2178">
        <v>1000</v>
      </c>
      <c r="AX30" s="2178">
        <v>1000</v>
      </c>
      <c r="AY30" s="2178">
        <v>1000</v>
      </c>
      <c r="AZ30" s="2178">
        <v>1000</v>
      </c>
      <c r="BA30" s="2178">
        <v>1000</v>
      </c>
      <c r="BB30" s="2178">
        <v>1000</v>
      </c>
      <c r="BC30" s="2178">
        <v>1000</v>
      </c>
      <c r="BD30" s="2178">
        <v>1000</v>
      </c>
      <c r="BE30" s="2178">
        <v>1000</v>
      </c>
      <c r="BF30" s="2178">
        <v>1000</v>
      </c>
      <c r="BG30" s="2178">
        <v>1000</v>
      </c>
      <c r="BH30" s="2178">
        <f>SUM(AR30:BG30)</f>
        <v>17500</v>
      </c>
      <c r="BI30" s="2183">
        <v>390</v>
      </c>
      <c r="BJ30" s="2183">
        <v>390</v>
      </c>
      <c r="BK30" s="2183" t="s">
        <v>70</v>
      </c>
      <c r="BL30" s="2183">
        <f>390+(BI30*0.004)</f>
        <v>391.56</v>
      </c>
      <c r="BM30" s="2183">
        <f>390+(BJ30*0.004)</f>
        <v>391.56</v>
      </c>
      <c r="BN30" s="2183" t="s">
        <v>70</v>
      </c>
      <c r="BO30" s="2183">
        <f>392+(BL30*0.004)</f>
        <v>393.56623999999999</v>
      </c>
      <c r="BP30" s="2183"/>
      <c r="BQ30" s="2183" t="s">
        <v>70</v>
      </c>
      <c r="BR30" s="2183">
        <f>BO30+(BO30*0.004)</f>
        <v>395.14050495999999</v>
      </c>
      <c r="BS30" s="2183"/>
      <c r="BT30" s="2183" t="s">
        <v>70</v>
      </c>
      <c r="BU30" s="2183">
        <f>BR30+(BR30*0.004)</f>
        <v>396.72106697983997</v>
      </c>
      <c r="BV30" s="2183"/>
      <c r="BW30" s="2183" t="s">
        <v>70</v>
      </c>
      <c r="BX30" s="2183">
        <f>BU30+(BU30*0.004)</f>
        <v>398.30795124775932</v>
      </c>
      <c r="BY30" s="2183"/>
      <c r="BZ30" s="2183" t="s">
        <v>70</v>
      </c>
      <c r="CA30" s="2183">
        <f>BX30+(BX30*0.004)</f>
        <v>399.90118305275035</v>
      </c>
      <c r="CB30" s="2183"/>
      <c r="CC30" s="2183" t="s">
        <v>70</v>
      </c>
      <c r="CD30" s="2183">
        <f>CA30+(CA30*0.004)</f>
        <v>401.50078778496135</v>
      </c>
      <c r="CE30" s="2183"/>
      <c r="CF30" s="2183" t="s">
        <v>70</v>
      </c>
      <c r="CG30" s="2183">
        <f>CD30+(CD30*0.004)</f>
        <v>403.10679093610122</v>
      </c>
      <c r="CH30" s="2183"/>
      <c r="CI30" s="2183" t="s">
        <v>70</v>
      </c>
      <c r="CJ30" s="2183">
        <f>CG30+(CG30*0.004)</f>
        <v>404.71921809984565</v>
      </c>
      <c r="CK30" s="2183"/>
      <c r="CL30" s="2183" t="s">
        <v>70</v>
      </c>
      <c r="CM30" s="2183">
        <f>CJ30+(CJ30*0.004)</f>
        <v>406.33809497224502</v>
      </c>
      <c r="CN30" s="2183"/>
      <c r="CO30" s="2183" t="s">
        <v>70</v>
      </c>
      <c r="CP30" s="2183">
        <f>CM30+(CM30*0.004)</f>
        <v>407.96344735213398</v>
      </c>
      <c r="CQ30" s="2183"/>
      <c r="CR30" s="2183" t="s">
        <v>70</v>
      </c>
      <c r="CS30" s="2183">
        <f>CP30+(CP30*0.004)</f>
        <v>409.59530114154251</v>
      </c>
      <c r="CT30" s="2183"/>
      <c r="CU30" s="2183" t="s">
        <v>70</v>
      </c>
      <c r="CV30" s="2183">
        <f>CS30+(CP30*0.004)</f>
        <v>411.22715493095103</v>
      </c>
      <c r="CW30" s="2183"/>
      <c r="CX30" s="2183" t="s">
        <v>70</v>
      </c>
      <c r="CY30" s="2183">
        <f>CV30+(CV30*0.004)</f>
        <v>412.87206355067485</v>
      </c>
      <c r="CZ30" s="2183"/>
      <c r="DA30" s="2183" t="s">
        <v>70</v>
      </c>
      <c r="DB30" s="2183">
        <f>CY30+(CY30*0.004)</f>
        <v>414.52355180487757</v>
      </c>
      <c r="DC30" s="2183"/>
      <c r="DD30" s="2183" t="s">
        <v>70</v>
      </c>
      <c r="DE30" s="2183">
        <f t="shared" si="6"/>
        <v>6437.0433568136823</v>
      </c>
      <c r="DF30" s="2209" t="s">
        <v>307</v>
      </c>
      <c r="DG30" s="2209" t="s">
        <v>308</v>
      </c>
      <c r="DH30" s="2209" t="s">
        <v>309</v>
      </c>
      <c r="DI30" s="2209" t="s">
        <v>310</v>
      </c>
      <c r="DJ30" s="2209" t="s">
        <v>311</v>
      </c>
      <c r="DK30" s="2211" t="s">
        <v>312</v>
      </c>
      <c r="DL30" s="2209"/>
      <c r="DM30" s="2209"/>
      <c r="DN30" s="2209"/>
      <c r="DO30" s="2209"/>
      <c r="DP30" s="2209"/>
      <c r="DQ30" s="2211"/>
    </row>
    <row r="31" spans="1:121" ht="33.75" customHeight="1">
      <c r="A31" s="2177" t="s">
        <v>210</v>
      </c>
      <c r="B31" s="2993"/>
      <c r="C31" s="2178" t="s">
        <v>297</v>
      </c>
      <c r="D31" s="2990"/>
      <c r="E31" s="2184" t="s">
        <v>298</v>
      </c>
      <c r="F31" s="2184" t="s">
        <v>299</v>
      </c>
      <c r="G31" s="2184" t="s">
        <v>58</v>
      </c>
      <c r="H31" s="2184" t="s">
        <v>59</v>
      </c>
      <c r="I31" s="2184" t="s">
        <v>69</v>
      </c>
      <c r="J31" s="2184" t="s">
        <v>301</v>
      </c>
      <c r="K31" s="2184">
        <v>2018</v>
      </c>
      <c r="L31" s="2184">
        <v>2019</v>
      </c>
      <c r="M31" s="2178">
        <v>2032</v>
      </c>
      <c r="N31" s="2200">
        <v>0.40699999999999997</v>
      </c>
      <c r="O31" s="2200">
        <v>0.40200000000000002</v>
      </c>
      <c r="P31" s="2200">
        <v>0.39700000000000002</v>
      </c>
      <c r="Q31" s="2200">
        <v>0.39200000000000002</v>
      </c>
      <c r="R31" s="2200">
        <v>0.38700000000000001</v>
      </c>
      <c r="S31" s="2200">
        <v>0.38200000000000001</v>
      </c>
      <c r="T31" s="2200">
        <v>0.377</v>
      </c>
      <c r="U31" s="2200">
        <v>0.372</v>
      </c>
      <c r="V31" s="2200">
        <v>0.36699999999999999</v>
      </c>
      <c r="W31" s="2200">
        <v>0.36199999999999999</v>
      </c>
      <c r="X31" s="2200">
        <v>0.35699999999999998</v>
      </c>
      <c r="Y31" s="2200">
        <v>0.35199999999999998</v>
      </c>
      <c r="Z31" s="2200">
        <v>0.34699999999999998</v>
      </c>
      <c r="AA31" s="2200">
        <v>0.34200000000000003</v>
      </c>
      <c r="AB31" s="2184"/>
      <c r="AC31" s="2184"/>
      <c r="AD31" s="2200">
        <v>0.34200000000000003</v>
      </c>
      <c r="AE31" s="2178" t="s">
        <v>320</v>
      </c>
      <c r="AF31" s="2180">
        <v>5.7999999999999996E-3</v>
      </c>
      <c r="AG31" s="2178" t="s">
        <v>321</v>
      </c>
      <c r="AH31" s="2178" t="s">
        <v>322</v>
      </c>
      <c r="AI31" s="2178" t="s">
        <v>147</v>
      </c>
      <c r="AJ31" s="2178">
        <v>8.6</v>
      </c>
      <c r="AK31" s="2178" t="s">
        <v>300</v>
      </c>
      <c r="AL31" s="2178" t="s">
        <v>68</v>
      </c>
      <c r="AM31" s="2178" t="s">
        <v>69</v>
      </c>
      <c r="AN31" s="2213">
        <v>0.25</v>
      </c>
      <c r="AO31" s="2178">
        <v>2018</v>
      </c>
      <c r="AP31" s="2178">
        <v>2019</v>
      </c>
      <c r="AQ31" s="2178">
        <v>2020</v>
      </c>
      <c r="AR31" s="2214">
        <v>0.5</v>
      </c>
      <c r="AS31" s="2214">
        <v>1</v>
      </c>
      <c r="AT31" s="2214"/>
      <c r="AU31" s="2214"/>
      <c r="AV31" s="2214"/>
      <c r="AW31" s="2214"/>
      <c r="AX31" s="2214"/>
      <c r="AY31" s="2214"/>
      <c r="AZ31" s="2214"/>
      <c r="BA31" s="2214"/>
      <c r="BB31" s="2214"/>
      <c r="BC31" s="2214"/>
      <c r="BD31" s="2214"/>
      <c r="BE31" s="2214"/>
      <c r="BF31" s="2214"/>
      <c r="BG31" s="2214"/>
      <c r="BH31" s="2214">
        <v>1</v>
      </c>
      <c r="BI31" s="2210">
        <v>572.33333333333337</v>
      </c>
      <c r="BJ31" s="2183">
        <v>572.33333333333337</v>
      </c>
      <c r="BK31" s="2178" t="s">
        <v>70</v>
      </c>
      <c r="BL31" s="2210">
        <v>600.66666666666663</v>
      </c>
      <c r="BM31" s="2210">
        <v>600.66666666666663</v>
      </c>
      <c r="BN31" s="2178" t="s">
        <v>70</v>
      </c>
      <c r="BO31" s="2210"/>
      <c r="BP31" s="2210"/>
      <c r="BQ31" s="2178"/>
      <c r="BR31" s="2210"/>
      <c r="BS31" s="2210"/>
      <c r="BT31" s="2178"/>
      <c r="BU31" s="2210"/>
      <c r="BV31" s="2210"/>
      <c r="BW31" s="2178"/>
      <c r="BX31" s="2210"/>
      <c r="BY31" s="2210"/>
      <c r="BZ31" s="2178"/>
      <c r="CA31" s="2210"/>
      <c r="CB31" s="2210"/>
      <c r="CC31" s="2178"/>
      <c r="CD31" s="2210"/>
      <c r="CE31" s="2210"/>
      <c r="CF31" s="2178"/>
      <c r="CG31" s="2210"/>
      <c r="CH31" s="2210"/>
      <c r="CI31" s="2178"/>
      <c r="CJ31" s="2210"/>
      <c r="CK31" s="2210"/>
      <c r="CL31" s="2178"/>
      <c r="CM31" s="2210"/>
      <c r="CN31" s="2210"/>
      <c r="CO31" s="2178"/>
      <c r="CP31" s="2210"/>
      <c r="CQ31" s="2210"/>
      <c r="CR31" s="2178"/>
      <c r="CS31" s="2210"/>
      <c r="CT31" s="2210"/>
      <c r="CU31" s="2178"/>
      <c r="CV31" s="2210"/>
      <c r="CW31" s="2210"/>
      <c r="CX31" s="2178"/>
      <c r="CY31" s="2210"/>
      <c r="CZ31" s="2210"/>
      <c r="DA31" s="2178"/>
      <c r="DB31" s="2210"/>
      <c r="DC31" s="2210"/>
      <c r="DD31" s="2178"/>
      <c r="DE31" s="2183">
        <f t="shared" si="6"/>
        <v>1173</v>
      </c>
      <c r="DF31" s="2209" t="s">
        <v>307</v>
      </c>
      <c r="DG31" s="2209" t="s">
        <v>308</v>
      </c>
      <c r="DH31" s="2209" t="s">
        <v>309</v>
      </c>
      <c r="DI31" s="2209" t="s">
        <v>310</v>
      </c>
      <c r="DJ31" s="2209" t="s">
        <v>311</v>
      </c>
      <c r="DK31" s="2215" t="s">
        <v>312</v>
      </c>
      <c r="DL31" s="2209" t="s">
        <v>307</v>
      </c>
      <c r="DM31" s="2209" t="s">
        <v>308</v>
      </c>
      <c r="DN31" s="2178" t="s">
        <v>323</v>
      </c>
      <c r="DO31" s="2178" t="s">
        <v>324</v>
      </c>
      <c r="DP31" s="2178" t="s">
        <v>325</v>
      </c>
      <c r="DQ31" s="2188" t="s">
        <v>326</v>
      </c>
    </row>
    <row r="32" spans="1:121" ht="33.75" customHeight="1">
      <c r="A32" s="2177" t="s">
        <v>210</v>
      </c>
      <c r="B32" s="2993"/>
      <c r="C32" s="2178" t="s">
        <v>297</v>
      </c>
      <c r="D32" s="2991"/>
      <c r="E32" s="2184" t="s">
        <v>298</v>
      </c>
      <c r="F32" s="2184" t="s">
        <v>299</v>
      </c>
      <c r="G32" s="2184" t="s">
        <v>58</v>
      </c>
      <c r="H32" s="2184" t="s">
        <v>59</v>
      </c>
      <c r="I32" s="2184" t="s">
        <v>69</v>
      </c>
      <c r="J32" s="2184" t="s">
        <v>301</v>
      </c>
      <c r="K32" s="2184">
        <v>2018</v>
      </c>
      <c r="L32" s="2184">
        <v>2019</v>
      </c>
      <c r="M32" s="2178">
        <v>2032</v>
      </c>
      <c r="N32" s="2200">
        <v>0.40699999999999997</v>
      </c>
      <c r="O32" s="2200">
        <v>0.40200000000000002</v>
      </c>
      <c r="P32" s="2200">
        <v>0.39700000000000002</v>
      </c>
      <c r="Q32" s="2200">
        <v>0.39200000000000002</v>
      </c>
      <c r="R32" s="2200">
        <v>0.38700000000000001</v>
      </c>
      <c r="S32" s="2200">
        <v>0.38200000000000001</v>
      </c>
      <c r="T32" s="2200">
        <v>0.377</v>
      </c>
      <c r="U32" s="2200">
        <v>0.372</v>
      </c>
      <c r="V32" s="2200">
        <v>0.36699999999999999</v>
      </c>
      <c r="W32" s="2200">
        <v>0.36199999999999999</v>
      </c>
      <c r="X32" s="2200">
        <v>0.35699999999999998</v>
      </c>
      <c r="Y32" s="2200">
        <v>0.35199999999999998</v>
      </c>
      <c r="Z32" s="2200">
        <v>0.34699999999999998</v>
      </c>
      <c r="AA32" s="2200">
        <v>0.34200000000000003</v>
      </c>
      <c r="AB32" s="2184"/>
      <c r="AC32" s="2184"/>
      <c r="AD32" s="2200">
        <v>0.34200000000000003</v>
      </c>
      <c r="AE32" s="2178" t="s">
        <v>327</v>
      </c>
      <c r="AF32" s="2180">
        <v>1.0800000000000001E-2</v>
      </c>
      <c r="AG32" s="2178" t="s">
        <v>328</v>
      </c>
      <c r="AH32" s="2178" t="s">
        <v>329</v>
      </c>
      <c r="AI32" s="2178" t="s">
        <v>147</v>
      </c>
      <c r="AJ32" s="2178">
        <v>8.6</v>
      </c>
      <c r="AK32" s="2178" t="s">
        <v>300</v>
      </c>
      <c r="AL32" s="2178" t="s">
        <v>137</v>
      </c>
      <c r="AM32" s="2178" t="s">
        <v>69</v>
      </c>
      <c r="AN32" s="2209">
        <v>0</v>
      </c>
      <c r="AO32" s="2178">
        <v>2019</v>
      </c>
      <c r="AP32" s="2178">
        <v>2021</v>
      </c>
      <c r="AQ32" s="2178">
        <v>2034</v>
      </c>
      <c r="AR32" s="2178"/>
      <c r="AS32" s="2178"/>
      <c r="AT32" s="2178">
        <v>5</v>
      </c>
      <c r="AU32" s="2178">
        <v>5</v>
      </c>
      <c r="AV32" s="2178">
        <v>5</v>
      </c>
      <c r="AW32" s="2178">
        <v>5</v>
      </c>
      <c r="AX32" s="2178">
        <v>5</v>
      </c>
      <c r="AY32" s="2178">
        <v>5</v>
      </c>
      <c r="AZ32" s="2178">
        <v>5</v>
      </c>
      <c r="BA32" s="2178">
        <v>5</v>
      </c>
      <c r="BB32" s="2178">
        <v>5</v>
      </c>
      <c r="BC32" s="2178">
        <v>5</v>
      </c>
      <c r="BD32" s="2178">
        <v>5</v>
      </c>
      <c r="BE32" s="2178">
        <v>5</v>
      </c>
      <c r="BF32" s="2178">
        <v>5</v>
      </c>
      <c r="BG32" s="2178">
        <v>5</v>
      </c>
      <c r="BH32" s="2178">
        <v>5</v>
      </c>
      <c r="BI32" s="2183"/>
      <c r="BJ32" s="2183"/>
      <c r="BK32" s="2183"/>
      <c r="BL32" s="2210"/>
      <c r="BM32" s="2210"/>
      <c r="BN32" s="2178"/>
      <c r="BO32" s="2210">
        <v>631</v>
      </c>
      <c r="BP32" s="2210"/>
      <c r="BQ32" s="2178" t="s">
        <v>70</v>
      </c>
      <c r="BR32" s="2210">
        <v>662.66666666666663</v>
      </c>
      <c r="BS32" s="2210"/>
      <c r="BT32" s="2178" t="s">
        <v>70</v>
      </c>
      <c r="BU32" s="2210">
        <v>695.66666666666663</v>
      </c>
      <c r="BV32" s="2210"/>
      <c r="BW32" s="2178" t="s">
        <v>70</v>
      </c>
      <c r="BX32" s="2210">
        <v>730.33333333333337</v>
      </c>
      <c r="BY32" s="2210"/>
      <c r="BZ32" s="2178" t="s">
        <v>70</v>
      </c>
      <c r="CA32" s="2210">
        <v>767</v>
      </c>
      <c r="CB32" s="2210"/>
      <c r="CC32" s="2178" t="s">
        <v>70</v>
      </c>
      <c r="CD32" s="2210">
        <v>805.33333333333337</v>
      </c>
      <c r="CE32" s="2210"/>
      <c r="CF32" s="2178" t="s">
        <v>70</v>
      </c>
      <c r="CG32" s="2210">
        <v>845.66666666666663</v>
      </c>
      <c r="CH32" s="2210"/>
      <c r="CI32" s="2178" t="s">
        <v>70</v>
      </c>
      <c r="CJ32" s="2210">
        <v>888</v>
      </c>
      <c r="CK32" s="2210"/>
      <c r="CL32" s="2178" t="s">
        <v>70</v>
      </c>
      <c r="CM32" s="2210">
        <v>932.33333333333337</v>
      </c>
      <c r="CN32" s="2210"/>
      <c r="CO32" s="2178" t="s">
        <v>70</v>
      </c>
      <c r="CP32" s="2210">
        <v>979</v>
      </c>
      <c r="CQ32" s="2210"/>
      <c r="CR32" s="2178" t="s">
        <v>70</v>
      </c>
      <c r="CS32" s="2210">
        <v>1027.6666666666667</v>
      </c>
      <c r="CT32" s="2210"/>
      <c r="CU32" s="2178" t="s">
        <v>70</v>
      </c>
      <c r="CV32" s="2210">
        <v>1079.3333333333333</v>
      </c>
      <c r="CW32" s="2210"/>
      <c r="CX32" s="2178" t="s">
        <v>70</v>
      </c>
      <c r="CY32" s="2210">
        <v>1133</v>
      </c>
      <c r="CZ32" s="2210"/>
      <c r="DA32" s="2178" t="s">
        <v>70</v>
      </c>
      <c r="DB32" s="2210">
        <v>1189.6666666666667</v>
      </c>
      <c r="DC32" s="2210"/>
      <c r="DD32" s="2178" t="s">
        <v>70</v>
      </c>
      <c r="DE32" s="2183">
        <f t="shared" si="6"/>
        <v>12366.666666666666</v>
      </c>
      <c r="DF32" s="2209" t="s">
        <v>307</v>
      </c>
      <c r="DG32" s="2209" t="s">
        <v>308</v>
      </c>
      <c r="DH32" s="2209" t="s">
        <v>309</v>
      </c>
      <c r="DI32" s="2209" t="s">
        <v>310</v>
      </c>
      <c r="DJ32" s="2209" t="s">
        <v>311</v>
      </c>
      <c r="DK32" s="2215" t="s">
        <v>312</v>
      </c>
      <c r="DL32" s="2209" t="s">
        <v>307</v>
      </c>
      <c r="DM32" s="2209" t="s">
        <v>308</v>
      </c>
      <c r="DN32" s="2178" t="s">
        <v>323</v>
      </c>
      <c r="DO32" s="2178" t="s">
        <v>324</v>
      </c>
      <c r="DP32" s="2178" t="s">
        <v>325</v>
      </c>
      <c r="DQ32" s="2188" t="s">
        <v>326</v>
      </c>
    </row>
    <row r="33" spans="1:121" ht="33.75" customHeight="1">
      <c r="A33" s="2177" t="s">
        <v>210</v>
      </c>
      <c r="B33" s="2993"/>
      <c r="C33" s="2178" t="s">
        <v>330</v>
      </c>
      <c r="D33" s="2989">
        <f>AF33+AF34</f>
        <v>1.66E-2</v>
      </c>
      <c r="E33" s="2184" t="s">
        <v>331</v>
      </c>
      <c r="F33" s="2216" t="s">
        <v>332</v>
      </c>
      <c r="G33" s="2184" t="s">
        <v>58</v>
      </c>
      <c r="H33" s="2184" t="s">
        <v>59</v>
      </c>
      <c r="I33" s="2184" t="s">
        <v>69</v>
      </c>
      <c r="J33" s="2217">
        <v>4.5900000000000003E-2</v>
      </c>
      <c r="K33" s="2185">
        <v>2018</v>
      </c>
      <c r="L33" s="2184">
        <v>2020</v>
      </c>
      <c r="M33" s="2178">
        <v>2030</v>
      </c>
      <c r="N33" s="2218"/>
      <c r="O33" s="2219">
        <v>4.4999999999999998E-2</v>
      </c>
      <c r="P33" s="2219">
        <v>4.41E-2</v>
      </c>
      <c r="Q33" s="2219">
        <v>4.3200000000000002E-2</v>
      </c>
      <c r="R33" s="2219">
        <v>4.2299999999999997E-2</v>
      </c>
      <c r="S33" s="2219">
        <v>4.1399999999999999E-2</v>
      </c>
      <c r="T33" s="2219">
        <v>4.0500000000000001E-2</v>
      </c>
      <c r="U33" s="2219">
        <v>3.95E-2</v>
      </c>
      <c r="V33" s="2219">
        <v>3.8600000000000002E-2</v>
      </c>
      <c r="W33" s="2219">
        <v>3.78E-2</v>
      </c>
      <c r="X33" s="2219">
        <v>3.6900000000000002E-2</v>
      </c>
      <c r="Y33" s="2219">
        <v>3.5999999999999997E-2</v>
      </c>
      <c r="Z33" s="2220"/>
      <c r="AA33" s="2220"/>
      <c r="AB33" s="2220"/>
      <c r="AC33" s="2220"/>
      <c r="AD33" s="2219">
        <v>3.5999999999999997E-2</v>
      </c>
      <c r="AE33" s="2178" t="s">
        <v>333</v>
      </c>
      <c r="AF33" s="2180">
        <v>1.0800000000000001E-2</v>
      </c>
      <c r="AG33" s="2178" t="s">
        <v>334</v>
      </c>
      <c r="AH33" s="2178" t="s">
        <v>335</v>
      </c>
      <c r="AI33" s="2178" t="s">
        <v>336</v>
      </c>
      <c r="AJ33" s="2178" t="s">
        <v>337</v>
      </c>
      <c r="AK33" s="2178" t="s">
        <v>58</v>
      </c>
      <c r="AL33" s="2178" t="s">
        <v>137</v>
      </c>
      <c r="AM33" s="2178" t="s">
        <v>69</v>
      </c>
      <c r="AN33" s="2178" t="s">
        <v>61</v>
      </c>
      <c r="AO33" s="2178" t="s">
        <v>61</v>
      </c>
      <c r="AP33" s="2178">
        <v>2020</v>
      </c>
      <c r="AQ33" s="2178">
        <v>2030</v>
      </c>
      <c r="AR33" s="2184"/>
      <c r="AS33" s="2199">
        <v>1</v>
      </c>
      <c r="AT33" s="2199">
        <v>1</v>
      </c>
      <c r="AU33" s="2199">
        <v>1</v>
      </c>
      <c r="AV33" s="2199">
        <v>1</v>
      </c>
      <c r="AW33" s="2199">
        <v>1</v>
      </c>
      <c r="AX33" s="2199">
        <v>1</v>
      </c>
      <c r="AY33" s="2199">
        <v>1</v>
      </c>
      <c r="AZ33" s="2199">
        <v>1</v>
      </c>
      <c r="BA33" s="2199">
        <v>1</v>
      </c>
      <c r="BB33" s="2199">
        <v>1</v>
      </c>
      <c r="BC33" s="2199">
        <v>1</v>
      </c>
      <c r="BD33" s="2198"/>
      <c r="BE33" s="2198"/>
      <c r="BF33" s="2198"/>
      <c r="BG33" s="2198"/>
      <c r="BH33" s="2198">
        <v>1</v>
      </c>
      <c r="BI33" s="2221"/>
      <c r="BJ33" s="2221"/>
      <c r="BK33" s="2221"/>
      <c r="BL33" s="2222">
        <v>141</v>
      </c>
      <c r="BM33" s="2223">
        <v>141</v>
      </c>
      <c r="BN33" s="2222" t="s">
        <v>338</v>
      </c>
      <c r="BO33" s="2222">
        <v>148.05000000000001</v>
      </c>
      <c r="BP33" s="2222"/>
      <c r="BQ33" s="2222" t="s">
        <v>338</v>
      </c>
      <c r="BR33" s="2222">
        <v>155.45250000000001</v>
      </c>
      <c r="BS33" s="2222"/>
      <c r="BT33" s="2222" t="s">
        <v>338</v>
      </c>
      <c r="BU33" s="2222">
        <v>163.22512500000002</v>
      </c>
      <c r="BV33" s="2222"/>
      <c r="BW33" s="2222" t="s">
        <v>338</v>
      </c>
      <c r="BX33" s="2222">
        <v>171.38638125000003</v>
      </c>
      <c r="BY33" s="2222"/>
      <c r="BZ33" s="2222" t="s">
        <v>338</v>
      </c>
      <c r="CA33" s="2222">
        <v>179.95570031250003</v>
      </c>
      <c r="CB33" s="2222"/>
      <c r="CC33" s="2222" t="s">
        <v>338</v>
      </c>
      <c r="CD33" s="2222">
        <v>188.95348532812503</v>
      </c>
      <c r="CE33" s="2222"/>
      <c r="CF33" s="2222" t="s">
        <v>338</v>
      </c>
      <c r="CG33" s="2222">
        <v>198.40115959453129</v>
      </c>
      <c r="CH33" s="2222"/>
      <c r="CI33" s="2222" t="s">
        <v>338</v>
      </c>
      <c r="CJ33" s="2222">
        <v>208.32121757425787</v>
      </c>
      <c r="CK33" s="2222"/>
      <c r="CL33" s="2222" t="s">
        <v>338</v>
      </c>
      <c r="CM33" s="2222">
        <v>218.73727845297077</v>
      </c>
      <c r="CN33" s="2222"/>
      <c r="CO33" s="2222" t="s">
        <v>338</v>
      </c>
      <c r="CP33" s="2222">
        <v>229.67414237561931</v>
      </c>
      <c r="CQ33" s="2222"/>
      <c r="CR33" s="2222" t="s">
        <v>338</v>
      </c>
      <c r="CS33" s="2222"/>
      <c r="CT33" s="2222"/>
      <c r="CU33" s="2222"/>
      <c r="CV33" s="2222"/>
      <c r="CW33" s="2222"/>
      <c r="CX33" s="2222"/>
      <c r="CY33" s="2222"/>
      <c r="CZ33" s="2222"/>
      <c r="DA33" s="2222"/>
      <c r="DB33" s="2222"/>
      <c r="DC33" s="2222"/>
      <c r="DD33" s="2222"/>
      <c r="DE33" s="2222">
        <f>CP33+CM33+CJ33+CG33+CD33+CA33+BX33+BU33+BR33+BO33+BL33</f>
        <v>2003.1569898880043</v>
      </c>
      <c r="DF33" s="2184" t="s">
        <v>339</v>
      </c>
      <c r="DG33" s="2184" t="s">
        <v>340</v>
      </c>
      <c r="DH33" s="2178" t="s">
        <v>341</v>
      </c>
      <c r="DI33" s="2178" t="s">
        <v>342</v>
      </c>
      <c r="DJ33" s="2178">
        <v>3581600</v>
      </c>
      <c r="DK33" s="2185" t="s">
        <v>343</v>
      </c>
      <c r="DL33" s="2184"/>
      <c r="DM33" s="2184"/>
      <c r="DN33" s="2184"/>
      <c r="DO33" s="2184"/>
      <c r="DP33" s="2184"/>
      <c r="DQ33" s="2184"/>
    </row>
    <row r="34" spans="1:121" ht="33.75" customHeight="1">
      <c r="A34" s="2177" t="s">
        <v>210</v>
      </c>
      <c r="B34" s="2993"/>
      <c r="C34" s="2178" t="s">
        <v>330</v>
      </c>
      <c r="D34" s="2991"/>
      <c r="E34" s="2184" t="s">
        <v>331</v>
      </c>
      <c r="F34" s="2216" t="s">
        <v>332</v>
      </c>
      <c r="G34" s="2184" t="s">
        <v>58</v>
      </c>
      <c r="H34" s="2184" t="s">
        <v>59</v>
      </c>
      <c r="I34" s="2184" t="s">
        <v>69</v>
      </c>
      <c r="J34" s="2217">
        <v>4.5900000000000003E-2</v>
      </c>
      <c r="K34" s="2185">
        <v>2018</v>
      </c>
      <c r="L34" s="2184">
        <v>2020</v>
      </c>
      <c r="M34" s="2178">
        <v>2030</v>
      </c>
      <c r="N34" s="2218"/>
      <c r="O34" s="2219">
        <v>4.4999999999999998E-2</v>
      </c>
      <c r="P34" s="2219">
        <v>4.41E-2</v>
      </c>
      <c r="Q34" s="2219">
        <v>4.3200000000000002E-2</v>
      </c>
      <c r="R34" s="2219">
        <v>4.2299999999999997E-2</v>
      </c>
      <c r="S34" s="2219">
        <v>4.1399999999999999E-2</v>
      </c>
      <c r="T34" s="2219">
        <v>4.0500000000000001E-2</v>
      </c>
      <c r="U34" s="2219">
        <v>3.95E-2</v>
      </c>
      <c r="V34" s="2219">
        <v>3.8600000000000002E-2</v>
      </c>
      <c r="W34" s="2219">
        <v>3.78E-2</v>
      </c>
      <c r="X34" s="2219">
        <v>3.6900000000000002E-2</v>
      </c>
      <c r="Y34" s="2219">
        <v>3.5999999999999997E-2</v>
      </c>
      <c r="Z34" s="2220"/>
      <c r="AA34" s="2220"/>
      <c r="AB34" s="2220"/>
      <c r="AC34" s="2220"/>
      <c r="AD34" s="2219">
        <v>3.5999999999999997E-2</v>
      </c>
      <c r="AE34" s="2178" t="s">
        <v>344</v>
      </c>
      <c r="AF34" s="2180">
        <v>5.7999999999999996E-3</v>
      </c>
      <c r="AG34" s="2178" t="s">
        <v>345</v>
      </c>
      <c r="AH34" s="2178" t="s">
        <v>346</v>
      </c>
      <c r="AI34" s="2178" t="s">
        <v>336</v>
      </c>
      <c r="AJ34" s="2178" t="s">
        <v>337</v>
      </c>
      <c r="AK34" s="2178" t="s">
        <v>58</v>
      </c>
      <c r="AL34" s="2178" t="s">
        <v>137</v>
      </c>
      <c r="AM34" s="2178" t="s">
        <v>69</v>
      </c>
      <c r="AN34" s="2178" t="s">
        <v>61</v>
      </c>
      <c r="AO34" s="2178" t="s">
        <v>61</v>
      </c>
      <c r="AP34" s="2178">
        <v>2020</v>
      </c>
      <c r="AQ34" s="2178">
        <v>2030</v>
      </c>
      <c r="AR34" s="2184"/>
      <c r="AS34" s="2198">
        <v>1</v>
      </c>
      <c r="AT34" s="2198">
        <v>1</v>
      </c>
      <c r="AU34" s="2198">
        <v>1</v>
      </c>
      <c r="AV34" s="2198">
        <v>1</v>
      </c>
      <c r="AW34" s="2198">
        <v>1</v>
      </c>
      <c r="AX34" s="2198">
        <v>1</v>
      </c>
      <c r="AY34" s="2198">
        <v>1</v>
      </c>
      <c r="AZ34" s="2198">
        <v>1</v>
      </c>
      <c r="BA34" s="2198">
        <v>1</v>
      </c>
      <c r="BB34" s="2198">
        <v>1</v>
      </c>
      <c r="BC34" s="2198">
        <v>1</v>
      </c>
      <c r="BD34" s="2198"/>
      <c r="BE34" s="2198"/>
      <c r="BF34" s="2198"/>
      <c r="BG34" s="2198"/>
      <c r="BH34" s="2198">
        <v>1</v>
      </c>
      <c r="BI34" s="2184"/>
      <c r="BJ34" s="2184"/>
      <c r="BK34" s="2184"/>
      <c r="BL34" s="2183">
        <v>22.574000000000002</v>
      </c>
      <c r="BM34" s="2190">
        <v>22.574000000000002</v>
      </c>
      <c r="BN34" s="2222" t="s">
        <v>338</v>
      </c>
      <c r="BO34" s="2183">
        <v>23.702000000000002</v>
      </c>
      <c r="BP34" s="2183"/>
      <c r="BQ34" s="2222" t="s">
        <v>338</v>
      </c>
      <c r="BR34" s="2183">
        <v>24.887</v>
      </c>
      <c r="BS34" s="2183"/>
      <c r="BT34" s="2222" t="s">
        <v>338</v>
      </c>
      <c r="BU34" s="2183">
        <v>26.132000000000001</v>
      </c>
      <c r="BV34" s="2183"/>
      <c r="BW34" s="2222" t="s">
        <v>338</v>
      </c>
      <c r="BX34" s="2183">
        <v>27.437999999999999</v>
      </c>
      <c r="BY34" s="2183"/>
      <c r="BZ34" s="2222" t="s">
        <v>338</v>
      </c>
      <c r="CA34" s="2183">
        <v>28.81</v>
      </c>
      <c r="CB34" s="2183"/>
      <c r="CC34" s="2222" t="s">
        <v>338</v>
      </c>
      <c r="CD34" s="2183">
        <v>30.251000000000001</v>
      </c>
      <c r="CE34" s="2183"/>
      <c r="CF34" s="2222" t="s">
        <v>338</v>
      </c>
      <c r="CG34" s="2183">
        <v>31.763000000000002</v>
      </c>
      <c r="CH34" s="2183"/>
      <c r="CI34" s="2222" t="s">
        <v>338</v>
      </c>
      <c r="CJ34" s="2183">
        <v>33.351999999999997</v>
      </c>
      <c r="CK34" s="2183"/>
      <c r="CL34" s="2222" t="s">
        <v>338</v>
      </c>
      <c r="CM34" s="2183">
        <v>35.018999999999998</v>
      </c>
      <c r="CN34" s="2183"/>
      <c r="CO34" s="2222" t="s">
        <v>338</v>
      </c>
      <c r="CP34" s="2183">
        <v>36.770000000000003</v>
      </c>
      <c r="CQ34" s="2183"/>
      <c r="CR34" s="2222" t="s">
        <v>338</v>
      </c>
      <c r="CS34" s="2183"/>
      <c r="CT34" s="2183"/>
      <c r="CU34" s="2222"/>
      <c r="CV34" s="2183"/>
      <c r="CW34" s="2183"/>
      <c r="CX34" s="2222"/>
      <c r="CY34" s="2183"/>
      <c r="CZ34" s="2183"/>
      <c r="DA34" s="2222"/>
      <c r="DB34" s="2183"/>
      <c r="DC34" s="2183"/>
      <c r="DD34" s="2222"/>
      <c r="DE34" s="2222">
        <f>CP34+CM34+CJ34+CG34+CD34+CA34+BX34+BU34+BR34+BO34+BL34</f>
        <v>320.69800000000004</v>
      </c>
      <c r="DF34" s="2184" t="s">
        <v>339</v>
      </c>
      <c r="DG34" s="2184" t="s">
        <v>340</v>
      </c>
      <c r="DH34" s="2178" t="s">
        <v>347</v>
      </c>
      <c r="DI34" s="2178" t="s">
        <v>342</v>
      </c>
      <c r="DJ34" s="2178">
        <v>3581600</v>
      </c>
      <c r="DK34" s="2185" t="s">
        <v>343</v>
      </c>
      <c r="DL34" s="2184" t="s">
        <v>71</v>
      </c>
      <c r="DM34" s="2184" t="s">
        <v>72</v>
      </c>
      <c r="DN34" s="2184" t="s">
        <v>348</v>
      </c>
      <c r="DO34" s="2184" t="s">
        <v>349</v>
      </c>
      <c r="DP34" s="2184" t="s">
        <v>350</v>
      </c>
      <c r="DQ34" s="2185" t="s">
        <v>351</v>
      </c>
    </row>
    <row r="35" spans="1:121" ht="33.75" customHeight="1">
      <c r="A35" s="2177" t="s">
        <v>210</v>
      </c>
      <c r="B35" s="2993"/>
      <c r="C35" s="2178" t="s">
        <v>352</v>
      </c>
      <c r="D35" s="2989">
        <f>AF35+AF36</f>
        <v>1.66E-2</v>
      </c>
      <c r="E35" s="2184" t="s">
        <v>353</v>
      </c>
      <c r="F35" s="2184" t="s">
        <v>354</v>
      </c>
      <c r="G35" s="2224" t="s">
        <v>300</v>
      </c>
      <c r="H35" s="2184" t="s">
        <v>68</v>
      </c>
      <c r="I35" s="2184" t="s">
        <v>69</v>
      </c>
      <c r="J35" s="2178" t="s">
        <v>61</v>
      </c>
      <c r="K35" s="2178" t="s">
        <v>61</v>
      </c>
      <c r="L35" s="2184">
        <v>2019</v>
      </c>
      <c r="M35" s="2178">
        <v>2033</v>
      </c>
      <c r="N35" s="2184" t="s">
        <v>62</v>
      </c>
      <c r="O35" s="2184" t="s">
        <v>355</v>
      </c>
      <c r="P35" s="2184" t="s">
        <v>355</v>
      </c>
      <c r="Q35" s="2184" t="s">
        <v>355</v>
      </c>
      <c r="R35" s="2184" t="s">
        <v>355</v>
      </c>
      <c r="S35" s="2184" t="s">
        <v>355</v>
      </c>
      <c r="T35" s="2184" t="s">
        <v>355</v>
      </c>
      <c r="U35" s="2184" t="s">
        <v>355</v>
      </c>
      <c r="V35" s="2184" t="s">
        <v>355</v>
      </c>
      <c r="W35" s="2184" t="s">
        <v>355</v>
      </c>
      <c r="X35" s="2184" t="s">
        <v>355</v>
      </c>
      <c r="Y35" s="2184" t="s">
        <v>355</v>
      </c>
      <c r="Z35" s="2184" t="s">
        <v>355</v>
      </c>
      <c r="AA35" s="2184" t="s">
        <v>355</v>
      </c>
      <c r="AB35" s="2184" t="s">
        <v>355</v>
      </c>
      <c r="AC35" s="2184"/>
      <c r="AD35" s="2184" t="s">
        <v>356</v>
      </c>
      <c r="AE35" s="2178" t="s">
        <v>357</v>
      </c>
      <c r="AF35" s="2180">
        <v>5.7999999999999996E-3</v>
      </c>
      <c r="AG35" s="2178" t="s">
        <v>358</v>
      </c>
      <c r="AH35" s="2178" t="s">
        <v>359</v>
      </c>
      <c r="AI35" s="2178" t="s">
        <v>260</v>
      </c>
      <c r="AJ35" s="2178" t="s">
        <v>360</v>
      </c>
      <c r="AK35" s="2178" t="s">
        <v>58</v>
      </c>
      <c r="AL35" s="2178" t="s">
        <v>68</v>
      </c>
      <c r="AM35" s="2178" t="s">
        <v>69</v>
      </c>
      <c r="AN35" s="2178">
        <v>0</v>
      </c>
      <c r="AO35" s="2178">
        <v>2018</v>
      </c>
      <c r="AP35" s="2178">
        <v>2019</v>
      </c>
      <c r="AQ35" s="2178">
        <v>2022</v>
      </c>
      <c r="AR35" s="2225">
        <v>0.25</v>
      </c>
      <c r="AS35" s="2225">
        <v>0.5</v>
      </c>
      <c r="AT35" s="2225">
        <v>0.75</v>
      </c>
      <c r="AU35" s="2225">
        <v>1</v>
      </c>
      <c r="AV35" s="2184"/>
      <c r="AW35" s="2184"/>
      <c r="AX35" s="2184"/>
      <c r="AY35" s="2184"/>
      <c r="AZ35" s="2184"/>
      <c r="BA35" s="2184"/>
      <c r="BB35" s="2184"/>
      <c r="BC35" s="2184"/>
      <c r="BD35" s="2184"/>
      <c r="BE35" s="2184"/>
      <c r="BF35" s="2184"/>
      <c r="BG35" s="2184"/>
      <c r="BH35" s="2225">
        <v>1</v>
      </c>
      <c r="BI35" s="2183">
        <v>20</v>
      </c>
      <c r="BJ35" s="2183">
        <v>20</v>
      </c>
      <c r="BK35" s="2178" t="s">
        <v>70</v>
      </c>
      <c r="BL35" s="2183">
        <v>20</v>
      </c>
      <c r="BM35" s="2183">
        <v>20</v>
      </c>
      <c r="BN35" s="2178" t="s">
        <v>70</v>
      </c>
      <c r="BO35" s="2183">
        <v>20</v>
      </c>
      <c r="BP35" s="2184"/>
      <c r="BQ35" s="2178" t="s">
        <v>70</v>
      </c>
      <c r="BR35" s="2183">
        <v>20</v>
      </c>
      <c r="BS35" s="2184"/>
      <c r="BT35" s="2178" t="s">
        <v>70</v>
      </c>
      <c r="BU35" s="2184"/>
      <c r="BV35" s="2184"/>
      <c r="BW35" s="2184"/>
      <c r="BX35" s="2184"/>
      <c r="BY35" s="2184"/>
      <c r="BZ35" s="2184"/>
      <c r="CA35" s="2184"/>
      <c r="CB35" s="2184"/>
      <c r="CC35" s="2184"/>
      <c r="CD35" s="2184"/>
      <c r="CE35" s="2184"/>
      <c r="CF35" s="2184"/>
      <c r="CG35" s="2184"/>
      <c r="CH35" s="2184"/>
      <c r="CI35" s="2184"/>
      <c r="CJ35" s="2184"/>
      <c r="CK35" s="2184"/>
      <c r="CL35" s="2184"/>
      <c r="CM35" s="2184"/>
      <c r="CN35" s="2184"/>
      <c r="CO35" s="2184"/>
      <c r="CP35" s="2184"/>
      <c r="CQ35" s="2184"/>
      <c r="CR35" s="2184"/>
      <c r="CS35" s="2184"/>
      <c r="CT35" s="2184"/>
      <c r="CU35" s="2184"/>
      <c r="CV35" s="2184"/>
      <c r="CW35" s="2184"/>
      <c r="CX35" s="2184"/>
      <c r="CY35" s="2184"/>
      <c r="CZ35" s="2184"/>
      <c r="DA35" s="2184"/>
      <c r="DB35" s="2184"/>
      <c r="DC35" s="2184"/>
      <c r="DD35" s="2184"/>
      <c r="DE35" s="2226">
        <f>+BI35+BL35+BO35+BR35</f>
        <v>80</v>
      </c>
      <c r="DF35" s="2222" t="s">
        <v>361</v>
      </c>
      <c r="DG35" s="2178" t="s">
        <v>362</v>
      </c>
      <c r="DH35" s="2178" t="s">
        <v>363</v>
      </c>
      <c r="DI35" s="2178" t="s">
        <v>364</v>
      </c>
      <c r="DJ35" s="2178" t="s">
        <v>365</v>
      </c>
      <c r="DK35" s="2178" t="s">
        <v>366</v>
      </c>
      <c r="DL35" s="2184" t="s">
        <v>361</v>
      </c>
      <c r="DM35" s="2184" t="s">
        <v>367</v>
      </c>
      <c r="DN35" s="2184"/>
      <c r="DO35" s="2184"/>
      <c r="DP35" s="2184"/>
      <c r="DQ35" s="2184"/>
    </row>
    <row r="36" spans="1:121" ht="33.75" customHeight="1">
      <c r="A36" s="2177" t="s">
        <v>210</v>
      </c>
      <c r="B36" s="2993"/>
      <c r="C36" s="2178" t="s">
        <v>352</v>
      </c>
      <c r="D36" s="2991"/>
      <c r="E36" s="2184" t="s">
        <v>353</v>
      </c>
      <c r="F36" s="2184" t="s">
        <v>354</v>
      </c>
      <c r="G36" s="2224" t="s">
        <v>300</v>
      </c>
      <c r="H36" s="2184" t="s">
        <v>68</v>
      </c>
      <c r="I36" s="2184" t="s">
        <v>69</v>
      </c>
      <c r="J36" s="2178" t="s">
        <v>61</v>
      </c>
      <c r="K36" s="2178" t="s">
        <v>61</v>
      </c>
      <c r="L36" s="2184">
        <v>2019</v>
      </c>
      <c r="M36" s="2178">
        <v>2033</v>
      </c>
      <c r="N36" s="2184" t="s">
        <v>62</v>
      </c>
      <c r="O36" s="2184" t="s">
        <v>355</v>
      </c>
      <c r="P36" s="2184" t="s">
        <v>355</v>
      </c>
      <c r="Q36" s="2184" t="s">
        <v>355</v>
      </c>
      <c r="R36" s="2184" t="s">
        <v>355</v>
      </c>
      <c r="S36" s="2184" t="s">
        <v>355</v>
      </c>
      <c r="T36" s="2184" t="s">
        <v>355</v>
      </c>
      <c r="U36" s="2184" t="s">
        <v>355</v>
      </c>
      <c r="V36" s="2184" t="s">
        <v>355</v>
      </c>
      <c r="W36" s="2184" t="s">
        <v>355</v>
      </c>
      <c r="X36" s="2184" t="s">
        <v>355</v>
      </c>
      <c r="Y36" s="2184" t="s">
        <v>355</v>
      </c>
      <c r="Z36" s="2184" t="s">
        <v>355</v>
      </c>
      <c r="AA36" s="2184" t="s">
        <v>355</v>
      </c>
      <c r="AB36" s="2184" t="s">
        <v>355</v>
      </c>
      <c r="AC36" s="2184"/>
      <c r="AD36" s="2184" t="s">
        <v>368</v>
      </c>
      <c r="AE36" s="2178" t="s">
        <v>369</v>
      </c>
      <c r="AF36" s="2180">
        <v>1.0800000000000001E-2</v>
      </c>
      <c r="AG36" s="2178" t="s">
        <v>370</v>
      </c>
      <c r="AH36" s="2178" t="s">
        <v>371</v>
      </c>
      <c r="AI36" s="2178" t="s">
        <v>260</v>
      </c>
      <c r="AJ36" s="2178" t="s">
        <v>360</v>
      </c>
      <c r="AK36" s="2178" t="s">
        <v>58</v>
      </c>
      <c r="AL36" s="2178" t="s">
        <v>68</v>
      </c>
      <c r="AM36" s="2178" t="s">
        <v>69</v>
      </c>
      <c r="AN36" s="2178" t="s">
        <v>61</v>
      </c>
      <c r="AO36" s="2178" t="s">
        <v>61</v>
      </c>
      <c r="AP36" s="2178">
        <v>2019</v>
      </c>
      <c r="AQ36" s="2178">
        <v>2033</v>
      </c>
      <c r="AR36" s="2225">
        <v>0.3</v>
      </c>
      <c r="AS36" s="2225"/>
      <c r="AT36" s="2225">
        <v>1</v>
      </c>
      <c r="AU36" s="2225"/>
      <c r="AV36" s="2225">
        <v>1</v>
      </c>
      <c r="AW36" s="2225"/>
      <c r="AX36" s="2225">
        <v>1</v>
      </c>
      <c r="AY36" s="2225"/>
      <c r="AZ36" s="2225">
        <v>1</v>
      </c>
      <c r="BA36" s="2225"/>
      <c r="BB36" s="2225">
        <v>1</v>
      </c>
      <c r="BC36" s="2225"/>
      <c r="BD36" s="2225">
        <v>1</v>
      </c>
      <c r="BE36" s="2225"/>
      <c r="BF36" s="2225">
        <v>1</v>
      </c>
      <c r="BG36" s="2225"/>
      <c r="BH36" s="2225">
        <v>1</v>
      </c>
      <c r="BI36" s="2183">
        <v>10</v>
      </c>
      <c r="BJ36" s="2183">
        <v>10</v>
      </c>
      <c r="BK36" s="2178" t="s">
        <v>70</v>
      </c>
      <c r="BL36" s="2183"/>
      <c r="BM36" s="2184"/>
      <c r="BN36" s="2178"/>
      <c r="BO36" s="2183">
        <v>10</v>
      </c>
      <c r="BP36" s="2184"/>
      <c r="BQ36" s="2178" t="s">
        <v>70</v>
      </c>
      <c r="BR36" s="2183"/>
      <c r="BS36" s="2184"/>
      <c r="BT36" s="2184"/>
      <c r="BU36" s="2183">
        <v>10</v>
      </c>
      <c r="BV36" s="2184"/>
      <c r="BW36" s="2178" t="s">
        <v>70</v>
      </c>
      <c r="BX36" s="2183"/>
      <c r="BY36" s="2184"/>
      <c r="BZ36" s="2184"/>
      <c r="CA36" s="2183">
        <v>10</v>
      </c>
      <c r="CB36" s="2184"/>
      <c r="CC36" s="2178" t="s">
        <v>70</v>
      </c>
      <c r="CD36" s="2183"/>
      <c r="CE36" s="2184"/>
      <c r="CF36" s="2184"/>
      <c r="CG36" s="2183">
        <v>10</v>
      </c>
      <c r="CH36" s="2183"/>
      <c r="CI36" s="2178" t="s">
        <v>70</v>
      </c>
      <c r="CJ36" s="2184"/>
      <c r="CK36" s="2184"/>
      <c r="CL36" s="2184"/>
      <c r="CM36" s="2183">
        <v>10</v>
      </c>
      <c r="CN36" s="2183"/>
      <c r="CO36" s="2178" t="s">
        <v>70</v>
      </c>
      <c r="CP36" s="2183"/>
      <c r="CQ36" s="2183"/>
      <c r="CR36" s="2183"/>
      <c r="CS36" s="2183">
        <v>10</v>
      </c>
      <c r="CT36" s="2183"/>
      <c r="CU36" s="2178" t="s">
        <v>70</v>
      </c>
      <c r="CV36" s="2183"/>
      <c r="CW36" s="2183"/>
      <c r="CX36" s="2183"/>
      <c r="CY36" s="2183">
        <v>10</v>
      </c>
      <c r="CZ36" s="2183"/>
      <c r="DA36" s="2178" t="s">
        <v>70</v>
      </c>
      <c r="DB36" s="2183"/>
      <c r="DC36" s="2183"/>
      <c r="DD36" s="2183"/>
      <c r="DE36" s="2226">
        <f>SUM(CY36,CS36,CG36,CM36,BU36,BO36,CA36,BI36)</f>
        <v>80</v>
      </c>
      <c r="DF36" s="2222" t="s">
        <v>361</v>
      </c>
      <c r="DG36" s="2178" t="s">
        <v>362</v>
      </c>
      <c r="DH36" s="2178" t="s">
        <v>363</v>
      </c>
      <c r="DI36" s="2178" t="s">
        <v>364</v>
      </c>
      <c r="DJ36" s="2178" t="s">
        <v>365</v>
      </c>
      <c r="DK36" s="2178" t="s">
        <v>366</v>
      </c>
      <c r="DL36" s="2184"/>
      <c r="DM36" s="2184"/>
      <c r="DN36" s="2184"/>
      <c r="DO36" s="2184"/>
      <c r="DP36" s="2184"/>
      <c r="DQ36" s="2184"/>
    </row>
    <row r="37" spans="1:121" ht="33.75" customHeight="1">
      <c r="A37" s="2177" t="s">
        <v>210</v>
      </c>
      <c r="B37" s="2993"/>
      <c r="C37" s="2178" t="s">
        <v>372</v>
      </c>
      <c r="D37" s="2989">
        <f>AF37+AF38</f>
        <v>2.98E-2</v>
      </c>
      <c r="E37" s="2184" t="s">
        <v>373</v>
      </c>
      <c r="F37" s="2184" t="s">
        <v>374</v>
      </c>
      <c r="G37" s="2184" t="s">
        <v>375</v>
      </c>
      <c r="H37" s="2184" t="s">
        <v>376</v>
      </c>
      <c r="I37" s="2227" t="s">
        <v>60</v>
      </c>
      <c r="J37" s="2178" t="s">
        <v>61</v>
      </c>
      <c r="K37" s="2178" t="s">
        <v>61</v>
      </c>
      <c r="L37" s="2184">
        <v>2019</v>
      </c>
      <c r="M37" s="2184">
        <v>2034</v>
      </c>
      <c r="N37" s="2184" t="s">
        <v>62</v>
      </c>
      <c r="O37" s="2184" t="s">
        <v>377</v>
      </c>
      <c r="P37" s="2184" t="s">
        <v>377</v>
      </c>
      <c r="Q37" s="2184" t="s">
        <v>377</v>
      </c>
      <c r="R37" s="2184" t="s">
        <v>377</v>
      </c>
      <c r="S37" s="2184" t="s">
        <v>377</v>
      </c>
      <c r="T37" s="2184" t="s">
        <v>377</v>
      </c>
      <c r="U37" s="2184" t="s">
        <v>377</v>
      </c>
      <c r="V37" s="2184" t="s">
        <v>377</v>
      </c>
      <c r="W37" s="2184" t="s">
        <v>377</v>
      </c>
      <c r="X37" s="2184" t="s">
        <v>377</v>
      </c>
      <c r="Y37" s="2184" t="s">
        <v>377</v>
      </c>
      <c r="Z37" s="2184" t="s">
        <v>377</v>
      </c>
      <c r="AA37" s="2184" t="s">
        <v>377</v>
      </c>
      <c r="AB37" s="2184" t="s">
        <v>377</v>
      </c>
      <c r="AC37" s="2184" t="s">
        <v>377</v>
      </c>
      <c r="AD37" s="2199" t="s">
        <v>378</v>
      </c>
      <c r="AE37" s="2178" t="s">
        <v>379</v>
      </c>
      <c r="AF37" s="2180">
        <v>1.9E-2</v>
      </c>
      <c r="AG37" s="2178" t="s">
        <v>380</v>
      </c>
      <c r="AH37" s="2178" t="s">
        <v>381</v>
      </c>
      <c r="AI37" s="2178" t="s">
        <v>382</v>
      </c>
      <c r="AJ37" s="2178" t="s">
        <v>383</v>
      </c>
      <c r="AK37" s="2178" t="s">
        <v>375</v>
      </c>
      <c r="AL37" s="2178" t="s">
        <v>83</v>
      </c>
      <c r="AM37" s="2178" t="s">
        <v>69</v>
      </c>
      <c r="AN37" s="2178">
        <v>80000</v>
      </c>
      <c r="AO37" s="2178">
        <v>2018</v>
      </c>
      <c r="AP37" s="2178">
        <v>2020</v>
      </c>
      <c r="AQ37" s="2178">
        <v>2034</v>
      </c>
      <c r="AR37" s="2184"/>
      <c r="AS37" s="2184">
        <v>20000</v>
      </c>
      <c r="AT37" s="2184">
        <v>80000</v>
      </c>
      <c r="AU37" s="2184">
        <v>80000</v>
      </c>
      <c r="AV37" s="2184">
        <v>80000</v>
      </c>
      <c r="AW37" s="2184">
        <v>20000</v>
      </c>
      <c r="AX37" s="2184">
        <v>80000</v>
      </c>
      <c r="AY37" s="2184">
        <v>80000</v>
      </c>
      <c r="AZ37" s="2184">
        <v>80000</v>
      </c>
      <c r="BA37" s="2184">
        <v>20000</v>
      </c>
      <c r="BB37" s="2184">
        <v>80000</v>
      </c>
      <c r="BC37" s="2184">
        <v>80000</v>
      </c>
      <c r="BD37" s="2184">
        <v>80000</v>
      </c>
      <c r="BE37" s="2184">
        <v>20000</v>
      </c>
      <c r="BF37" s="2184">
        <v>80000</v>
      </c>
      <c r="BG37" s="2184">
        <v>80000</v>
      </c>
      <c r="BH37" s="2184">
        <f>SUM(AR37:BG37)</f>
        <v>960000</v>
      </c>
      <c r="BI37" s="2228"/>
      <c r="BJ37" s="2206"/>
      <c r="BK37" s="2206"/>
      <c r="BL37" s="2228">
        <v>178</v>
      </c>
      <c r="BM37" s="2184"/>
      <c r="BN37" s="2206" t="s">
        <v>70</v>
      </c>
      <c r="BO37" s="2228">
        <f>(BL37*5%)+BL37</f>
        <v>186.9</v>
      </c>
      <c r="BP37" s="2184"/>
      <c r="BQ37" s="2206" t="s">
        <v>70</v>
      </c>
      <c r="BR37" s="2228">
        <f>(BO37*5%)+BO37</f>
        <v>196.245</v>
      </c>
      <c r="BS37" s="2184"/>
      <c r="BT37" s="2206" t="s">
        <v>70</v>
      </c>
      <c r="BU37" s="2228">
        <f>(BR37*5%)+BR37</f>
        <v>206.05725000000001</v>
      </c>
      <c r="BV37" s="2184"/>
      <c r="BW37" s="2206" t="s">
        <v>70</v>
      </c>
      <c r="BX37" s="2228">
        <f>(BU37*5%)+BU37</f>
        <v>216.36011250000001</v>
      </c>
      <c r="BY37" s="2184"/>
      <c r="BZ37" s="2206" t="s">
        <v>70</v>
      </c>
      <c r="CA37" s="2228">
        <f>(BX37*5%)+BX37</f>
        <v>227.17811812500003</v>
      </c>
      <c r="CB37" s="2184"/>
      <c r="CC37" s="2206" t="s">
        <v>70</v>
      </c>
      <c r="CD37" s="2228">
        <f>(CA37*5%)+CA37</f>
        <v>238.53702403125004</v>
      </c>
      <c r="CE37" s="2184"/>
      <c r="CF37" s="2206" t="s">
        <v>70</v>
      </c>
      <c r="CG37" s="2228">
        <f>(CD37*5%)+CD37</f>
        <v>250.46387523281254</v>
      </c>
      <c r="CH37" s="2184"/>
      <c r="CI37" s="2206" t="s">
        <v>70</v>
      </c>
      <c r="CJ37" s="2228">
        <f>(CG37*5%)+CG37</f>
        <v>262.98706899445318</v>
      </c>
      <c r="CK37" s="2184"/>
      <c r="CL37" s="2206" t="s">
        <v>70</v>
      </c>
      <c r="CM37" s="2228">
        <f>(CJ37*5%)+CJ37</f>
        <v>276.13642244417582</v>
      </c>
      <c r="CN37" s="2184"/>
      <c r="CO37" s="2206" t="s">
        <v>70</v>
      </c>
      <c r="CP37" s="2228">
        <f>(CM37*5%)+CM37</f>
        <v>289.94324356638464</v>
      </c>
      <c r="CQ37" s="2184"/>
      <c r="CR37" s="2206" t="s">
        <v>70</v>
      </c>
      <c r="CS37" s="2228">
        <f>(CP37*5%)+CP37</f>
        <v>304.44040574470387</v>
      </c>
      <c r="CT37" s="2184"/>
      <c r="CU37" s="2206" t="s">
        <v>70</v>
      </c>
      <c r="CV37" s="2228">
        <f>(CS37*5%)+CS37</f>
        <v>319.66242603193905</v>
      </c>
      <c r="CW37" s="2184"/>
      <c r="CX37" s="2206" t="s">
        <v>70</v>
      </c>
      <c r="CY37" s="2228">
        <f>(CV37*5%)+CV37</f>
        <v>335.645547333536</v>
      </c>
      <c r="CZ37" s="2184"/>
      <c r="DA37" s="2206" t="s">
        <v>70</v>
      </c>
      <c r="DB37" s="2228">
        <f>(CY37*5%)+CY37</f>
        <v>352.4278247002128</v>
      </c>
      <c r="DC37" s="2184"/>
      <c r="DD37" s="2206" t="s">
        <v>70</v>
      </c>
      <c r="DE37" s="2190">
        <f t="shared" ref="DE37:DE46" si="7">SUM(BI37,BL37,BO37,BR37,BU37,BX37,CA37,CD37,CG37,CJ37,CM37,CP37,CS37,CV37,CY37,DB37)</f>
        <v>3840.984318704468</v>
      </c>
      <c r="DF37" s="2184" t="s">
        <v>384</v>
      </c>
      <c r="DG37" s="2184" t="s">
        <v>385</v>
      </c>
      <c r="DH37" s="2178" t="s">
        <v>386</v>
      </c>
      <c r="DI37" s="2178" t="s">
        <v>387</v>
      </c>
      <c r="DJ37" s="2178">
        <v>3778881</v>
      </c>
      <c r="DK37" s="2178" t="s">
        <v>388</v>
      </c>
      <c r="DL37" s="2178"/>
      <c r="DM37" s="2178"/>
      <c r="DN37" s="2178"/>
      <c r="DO37" s="2178"/>
      <c r="DP37" s="2178"/>
      <c r="DQ37" s="2178"/>
    </row>
    <row r="38" spans="1:121" ht="33.75" customHeight="1">
      <c r="A38" s="2177" t="s">
        <v>210</v>
      </c>
      <c r="B38" s="2993"/>
      <c r="C38" s="2178" t="s">
        <v>372</v>
      </c>
      <c r="D38" s="2991"/>
      <c r="E38" s="2184" t="s">
        <v>389</v>
      </c>
      <c r="F38" s="2184" t="s">
        <v>374</v>
      </c>
      <c r="G38" s="2184" t="s">
        <v>375</v>
      </c>
      <c r="H38" s="2184" t="s">
        <v>376</v>
      </c>
      <c r="I38" s="2227" t="s">
        <v>60</v>
      </c>
      <c r="J38" s="2178" t="s">
        <v>61</v>
      </c>
      <c r="K38" s="2178" t="s">
        <v>61</v>
      </c>
      <c r="L38" s="2184">
        <v>2019</v>
      </c>
      <c r="M38" s="2184">
        <v>2034</v>
      </c>
      <c r="N38" s="2184" t="s">
        <v>62</v>
      </c>
      <c r="O38" s="2184" t="s">
        <v>377</v>
      </c>
      <c r="P38" s="2184" t="s">
        <v>377</v>
      </c>
      <c r="Q38" s="2184" t="s">
        <v>377</v>
      </c>
      <c r="R38" s="2184" t="s">
        <v>377</v>
      </c>
      <c r="S38" s="2184" t="s">
        <v>377</v>
      </c>
      <c r="T38" s="2184" t="s">
        <v>377</v>
      </c>
      <c r="U38" s="2184" t="s">
        <v>377</v>
      </c>
      <c r="V38" s="2184" t="s">
        <v>377</v>
      </c>
      <c r="W38" s="2184" t="s">
        <v>377</v>
      </c>
      <c r="X38" s="2184" t="s">
        <v>377</v>
      </c>
      <c r="Y38" s="2184" t="s">
        <v>377</v>
      </c>
      <c r="Z38" s="2184" t="s">
        <v>377</v>
      </c>
      <c r="AA38" s="2184" t="s">
        <v>377</v>
      </c>
      <c r="AB38" s="2184" t="s">
        <v>377</v>
      </c>
      <c r="AC38" s="2184" t="s">
        <v>377</v>
      </c>
      <c r="AD38" s="2199" t="s">
        <v>378</v>
      </c>
      <c r="AE38" s="2178" t="s">
        <v>390</v>
      </c>
      <c r="AF38" s="2180">
        <v>1.0800000000000001E-2</v>
      </c>
      <c r="AG38" s="2178" t="s">
        <v>391</v>
      </c>
      <c r="AH38" s="2178" t="s">
        <v>392</v>
      </c>
      <c r="AI38" s="2178" t="s">
        <v>382</v>
      </c>
      <c r="AJ38" s="2178" t="s">
        <v>383</v>
      </c>
      <c r="AK38" s="2178" t="s">
        <v>375</v>
      </c>
      <c r="AL38" s="2178" t="s">
        <v>83</v>
      </c>
      <c r="AM38" s="2178" t="s">
        <v>69</v>
      </c>
      <c r="AN38" s="2178">
        <v>13000</v>
      </c>
      <c r="AO38" s="2178">
        <v>2018</v>
      </c>
      <c r="AP38" s="2178">
        <v>2020</v>
      </c>
      <c r="AQ38" s="2178">
        <v>2034</v>
      </c>
      <c r="AR38" s="2184"/>
      <c r="AS38" s="2184">
        <v>5000</v>
      </c>
      <c r="AT38" s="2184">
        <v>13000</v>
      </c>
      <c r="AU38" s="2184">
        <v>13000</v>
      </c>
      <c r="AV38" s="2184">
        <v>13000</v>
      </c>
      <c r="AW38" s="2184">
        <v>5000</v>
      </c>
      <c r="AX38" s="2184">
        <v>13000</v>
      </c>
      <c r="AY38" s="2184">
        <v>13000</v>
      </c>
      <c r="AZ38" s="2184">
        <v>13000</v>
      </c>
      <c r="BA38" s="2184">
        <v>5000</v>
      </c>
      <c r="BB38" s="2184">
        <v>13000</v>
      </c>
      <c r="BC38" s="2184">
        <v>13000</v>
      </c>
      <c r="BD38" s="2184">
        <v>13000</v>
      </c>
      <c r="BE38" s="2184">
        <v>5000</v>
      </c>
      <c r="BF38" s="2184">
        <v>13000</v>
      </c>
      <c r="BG38" s="2184">
        <v>13000</v>
      </c>
      <c r="BH38" s="2184">
        <f>SUM(AR38:BG38)</f>
        <v>163000</v>
      </c>
      <c r="BI38" s="2228"/>
      <c r="BJ38" s="2206"/>
      <c r="BK38" s="2206"/>
      <c r="BL38" s="2228">
        <v>103</v>
      </c>
      <c r="BM38" s="2184"/>
      <c r="BN38" s="2206" t="s">
        <v>70</v>
      </c>
      <c r="BO38" s="2228">
        <f>(BL38*5%)+BL38</f>
        <v>108.15</v>
      </c>
      <c r="BP38" s="2184"/>
      <c r="BQ38" s="2206" t="s">
        <v>70</v>
      </c>
      <c r="BR38" s="2228">
        <f>(BO38*5%)+BO38</f>
        <v>113.5575</v>
      </c>
      <c r="BS38" s="2184"/>
      <c r="BT38" s="2206" t="s">
        <v>70</v>
      </c>
      <c r="BU38" s="2228">
        <f>(BR38*5%)+BR38</f>
        <v>119.235375</v>
      </c>
      <c r="BV38" s="2184"/>
      <c r="BW38" s="2206" t="s">
        <v>70</v>
      </c>
      <c r="BX38" s="2228">
        <f>(BU38*5%)+BU38</f>
        <v>125.19714375000001</v>
      </c>
      <c r="BY38" s="2184"/>
      <c r="BZ38" s="2206" t="s">
        <v>70</v>
      </c>
      <c r="CA38" s="2228">
        <f>(BX38*5%)+BX38</f>
        <v>131.4570009375</v>
      </c>
      <c r="CB38" s="2184"/>
      <c r="CC38" s="2206" t="s">
        <v>70</v>
      </c>
      <c r="CD38" s="2228">
        <f>(CA38*5%)+CA38</f>
        <v>138.029850984375</v>
      </c>
      <c r="CE38" s="2184"/>
      <c r="CF38" s="2206" t="s">
        <v>70</v>
      </c>
      <c r="CG38" s="2228">
        <f>(CD38*5%)+CD38</f>
        <v>144.93134353359375</v>
      </c>
      <c r="CH38" s="2184"/>
      <c r="CI38" s="2206" t="s">
        <v>70</v>
      </c>
      <c r="CJ38" s="2228">
        <f>(CG38*5%)+CG38</f>
        <v>152.17791071027344</v>
      </c>
      <c r="CK38" s="2184"/>
      <c r="CL38" s="2206" t="s">
        <v>70</v>
      </c>
      <c r="CM38" s="2228">
        <f>(CJ38*5%)+CJ38</f>
        <v>159.78680624578712</v>
      </c>
      <c r="CN38" s="2184"/>
      <c r="CO38" s="2206" t="s">
        <v>70</v>
      </c>
      <c r="CP38" s="2228">
        <f>(CM38*5%)+CM38</f>
        <v>167.77614655807648</v>
      </c>
      <c r="CQ38" s="2184"/>
      <c r="CR38" s="2206" t="s">
        <v>70</v>
      </c>
      <c r="CS38" s="2228">
        <f>(CP38*5%)+CP38</f>
        <v>176.16495388598031</v>
      </c>
      <c r="CT38" s="2184"/>
      <c r="CU38" s="2206" t="s">
        <v>70</v>
      </c>
      <c r="CV38" s="2228">
        <f>(CS38*5%)+CS38</f>
        <v>184.97320158027932</v>
      </c>
      <c r="CW38" s="2184"/>
      <c r="CX38" s="2206" t="s">
        <v>70</v>
      </c>
      <c r="CY38" s="2228">
        <f>(CV38*5%)+CV38</f>
        <v>194.2218616592933</v>
      </c>
      <c r="CZ38" s="2184"/>
      <c r="DA38" s="2206" t="s">
        <v>70</v>
      </c>
      <c r="DB38" s="2228">
        <f>(CY38*5%)+CY38</f>
        <v>203.93295474225795</v>
      </c>
      <c r="DC38" s="2184"/>
      <c r="DD38" s="2206" t="s">
        <v>70</v>
      </c>
      <c r="DE38" s="2190">
        <f t="shared" si="7"/>
        <v>2222.5920495874166</v>
      </c>
      <c r="DF38" s="2184" t="s">
        <v>384</v>
      </c>
      <c r="DG38" s="2184" t="s">
        <v>385</v>
      </c>
      <c r="DH38" s="2178" t="s">
        <v>386</v>
      </c>
      <c r="DI38" s="2178" t="s">
        <v>387</v>
      </c>
      <c r="DJ38" s="2178">
        <v>3778881</v>
      </c>
      <c r="DK38" s="2178" t="s">
        <v>388</v>
      </c>
      <c r="DL38" s="2178"/>
      <c r="DM38" s="2178"/>
      <c r="DN38" s="2178"/>
      <c r="DO38" s="2178"/>
      <c r="DP38" s="2178"/>
      <c r="DQ38" s="2178"/>
    </row>
    <row r="39" spans="1:121" ht="33.75" customHeight="1">
      <c r="A39" s="2177" t="s">
        <v>210</v>
      </c>
      <c r="B39" s="2994"/>
      <c r="C39" s="2184" t="s">
        <v>393</v>
      </c>
      <c r="D39" s="2195">
        <f>AF39</f>
        <v>1.9E-2</v>
      </c>
      <c r="E39" s="2184" t="s">
        <v>394</v>
      </c>
      <c r="F39" s="2184" t="s">
        <v>395</v>
      </c>
      <c r="G39" s="2184" t="s">
        <v>375</v>
      </c>
      <c r="H39" s="2184" t="s">
        <v>68</v>
      </c>
      <c r="I39" s="2184" t="s">
        <v>60</v>
      </c>
      <c r="J39" s="2229">
        <v>77565</v>
      </c>
      <c r="K39" s="2178">
        <v>2018</v>
      </c>
      <c r="L39" s="2184">
        <v>2019</v>
      </c>
      <c r="M39" s="2178">
        <v>2034</v>
      </c>
      <c r="N39" s="2230">
        <v>77565</v>
      </c>
      <c r="O39" s="2230" t="s">
        <v>396</v>
      </c>
      <c r="P39" s="2230" t="s">
        <v>397</v>
      </c>
      <c r="Q39" s="2230" t="s">
        <v>398</v>
      </c>
      <c r="R39" s="2230" t="s">
        <v>399</v>
      </c>
      <c r="S39" s="2230" t="s">
        <v>400</v>
      </c>
      <c r="T39" s="2230" t="s">
        <v>401</v>
      </c>
      <c r="U39" s="2230" t="s">
        <v>402</v>
      </c>
      <c r="V39" s="2230" t="s">
        <v>403</v>
      </c>
      <c r="W39" s="2230" t="s">
        <v>404</v>
      </c>
      <c r="X39" s="2230" t="s">
        <v>405</v>
      </c>
      <c r="Y39" s="2230">
        <v>221302</v>
      </c>
      <c r="Z39" s="2230" t="s">
        <v>406</v>
      </c>
      <c r="AA39" s="2230" t="s">
        <v>407</v>
      </c>
      <c r="AB39" s="2230" t="s">
        <v>408</v>
      </c>
      <c r="AC39" s="2230" t="s">
        <v>409</v>
      </c>
      <c r="AD39" s="2230">
        <v>2788440.8</v>
      </c>
      <c r="AE39" s="2178" t="s">
        <v>410</v>
      </c>
      <c r="AF39" s="2180">
        <v>1.9E-2</v>
      </c>
      <c r="AG39" s="2178" t="s">
        <v>411</v>
      </c>
      <c r="AH39" s="2178" t="s">
        <v>412</v>
      </c>
      <c r="AI39" s="2178" t="s">
        <v>382</v>
      </c>
      <c r="AJ39" s="2178" t="s">
        <v>383</v>
      </c>
      <c r="AK39" s="2178" t="s">
        <v>375</v>
      </c>
      <c r="AL39" s="2178" t="s">
        <v>68</v>
      </c>
      <c r="AM39" s="2178" t="s">
        <v>60</v>
      </c>
      <c r="AN39" s="2178">
        <v>17785</v>
      </c>
      <c r="AO39" s="2178">
        <v>2018</v>
      </c>
      <c r="AP39" s="2178">
        <v>2019</v>
      </c>
      <c r="AQ39" s="2178">
        <v>2034</v>
      </c>
      <c r="AR39" s="2460">
        <v>24899</v>
      </c>
      <c r="AS39" s="2460">
        <v>34859</v>
      </c>
      <c r="AT39" s="2460">
        <v>48802</v>
      </c>
      <c r="AU39" s="2460">
        <v>68323</v>
      </c>
      <c r="AV39" s="2460">
        <v>95652</v>
      </c>
      <c r="AW39" s="2460">
        <v>133913</v>
      </c>
      <c r="AX39" s="2460">
        <v>187478</v>
      </c>
      <c r="AY39" s="2460">
        <v>262469</v>
      </c>
      <c r="AZ39" s="2460">
        <v>367457</v>
      </c>
      <c r="BA39" s="2460">
        <v>514439</v>
      </c>
      <c r="BB39" s="2460">
        <v>720215</v>
      </c>
      <c r="BC39" s="2460">
        <v>1008301</v>
      </c>
      <c r="BD39" s="2460">
        <v>1411622</v>
      </c>
      <c r="BE39" s="2460">
        <v>1976270</v>
      </c>
      <c r="BF39" s="2460">
        <v>2766779</v>
      </c>
      <c r="BG39" s="2460">
        <v>3873490</v>
      </c>
      <c r="BH39" s="2460">
        <v>3873490</v>
      </c>
      <c r="BI39" s="2183">
        <v>197</v>
      </c>
      <c r="BJ39" s="2183">
        <v>197</v>
      </c>
      <c r="BK39" s="2183" t="s">
        <v>70</v>
      </c>
      <c r="BL39" s="2183">
        <v>230</v>
      </c>
      <c r="BM39" s="2183">
        <v>230</v>
      </c>
      <c r="BN39" s="2183" t="s">
        <v>70</v>
      </c>
      <c r="BO39" s="2183">
        <v>299</v>
      </c>
      <c r="BP39" s="2183"/>
      <c r="BQ39" s="2183" t="s">
        <v>70</v>
      </c>
      <c r="BR39" s="2183">
        <v>389</v>
      </c>
      <c r="BS39" s="2183"/>
      <c r="BT39" s="2183" t="s">
        <v>70</v>
      </c>
      <c r="BU39" s="2183">
        <v>505</v>
      </c>
      <c r="BV39" s="2183"/>
      <c r="BW39" s="2183" t="s">
        <v>70</v>
      </c>
      <c r="BX39" s="2183">
        <v>657</v>
      </c>
      <c r="BY39" s="2183"/>
      <c r="BZ39" s="2183" t="s">
        <v>70</v>
      </c>
      <c r="CA39" s="2183">
        <v>854</v>
      </c>
      <c r="CB39" s="2183"/>
      <c r="CC39" s="2183" t="s">
        <v>70</v>
      </c>
      <c r="CD39" s="2183">
        <v>1110</v>
      </c>
      <c r="CE39" s="2183"/>
      <c r="CF39" s="2183" t="s">
        <v>70</v>
      </c>
      <c r="CG39" s="2183">
        <v>1443</v>
      </c>
      <c r="CH39" s="2183"/>
      <c r="CI39" s="2183" t="s">
        <v>70</v>
      </c>
      <c r="CJ39" s="2183">
        <v>1876</v>
      </c>
      <c r="CK39" s="2183"/>
      <c r="CL39" s="2183" t="s">
        <v>70</v>
      </c>
      <c r="CM39" s="2183">
        <v>2439</v>
      </c>
      <c r="CN39" s="2183"/>
      <c r="CO39" s="2183" t="s">
        <v>70</v>
      </c>
      <c r="CP39" s="2183">
        <v>3171</v>
      </c>
      <c r="CQ39" s="2183"/>
      <c r="CR39" s="2183" t="s">
        <v>70</v>
      </c>
      <c r="CS39" s="2183">
        <v>4122</v>
      </c>
      <c r="CT39" s="2183"/>
      <c r="CU39" s="2183" t="s">
        <v>70</v>
      </c>
      <c r="CV39" s="2183">
        <v>5359</v>
      </c>
      <c r="CW39" s="2183"/>
      <c r="CX39" s="2183" t="s">
        <v>70</v>
      </c>
      <c r="CY39" s="2183">
        <v>6966</v>
      </c>
      <c r="CZ39" s="2183"/>
      <c r="DA39" s="2183" t="s">
        <v>70</v>
      </c>
      <c r="DB39" s="2183">
        <v>9056</v>
      </c>
      <c r="DC39" s="2183"/>
      <c r="DD39" s="2183" t="s">
        <v>70</v>
      </c>
      <c r="DE39" s="2183">
        <f t="shared" si="7"/>
        <v>38673</v>
      </c>
      <c r="DF39" s="2184" t="s">
        <v>339</v>
      </c>
      <c r="DG39" s="2178" t="s">
        <v>413</v>
      </c>
      <c r="DH39" s="2178" t="s">
        <v>414</v>
      </c>
      <c r="DI39" s="2178" t="s">
        <v>415</v>
      </c>
      <c r="DJ39" s="2178" t="s">
        <v>416</v>
      </c>
      <c r="DK39" s="2178" t="s">
        <v>417</v>
      </c>
      <c r="DL39" s="2184"/>
      <c r="DM39" s="2184"/>
      <c r="DN39" s="2184"/>
      <c r="DO39" s="2184"/>
      <c r="DP39" s="2184"/>
      <c r="DQ39" s="2184"/>
    </row>
    <row r="40" spans="1:121" ht="33.75" customHeight="1">
      <c r="A40" s="2184" t="s">
        <v>418</v>
      </c>
      <c r="B40" s="2992">
        <f>SUM(D40:D46)</f>
        <v>8.2000000000000003E-2</v>
      </c>
      <c r="C40" s="2178" t="s">
        <v>419</v>
      </c>
      <c r="D40" s="2989">
        <f>AF40+AF41+AF42</f>
        <v>4.3799999999999999E-2</v>
      </c>
      <c r="E40" s="2184" t="s">
        <v>420</v>
      </c>
      <c r="F40" s="2184" t="s">
        <v>421</v>
      </c>
      <c r="G40" s="2184" t="s">
        <v>58</v>
      </c>
      <c r="H40" s="2184" t="s">
        <v>68</v>
      </c>
      <c r="I40" s="2184" t="s">
        <v>422</v>
      </c>
      <c r="J40" s="2184">
        <v>5.93</v>
      </c>
      <c r="K40" s="2184">
        <v>2017</v>
      </c>
      <c r="L40" s="2184">
        <v>2019</v>
      </c>
      <c r="M40" s="2184">
        <v>2034</v>
      </c>
      <c r="N40" s="2231">
        <f>J40+0.1</f>
        <v>6.0299999999999994</v>
      </c>
      <c r="O40" s="2231">
        <f t="shared" ref="O40:AC42" si="8">N40+0.1</f>
        <v>6.129999999999999</v>
      </c>
      <c r="P40" s="2231">
        <f t="shared" si="8"/>
        <v>6.2299999999999986</v>
      </c>
      <c r="Q40" s="2231">
        <f t="shared" si="8"/>
        <v>6.3299999999999983</v>
      </c>
      <c r="R40" s="2231">
        <f t="shared" si="8"/>
        <v>6.4299999999999979</v>
      </c>
      <c r="S40" s="2231">
        <f t="shared" si="8"/>
        <v>6.5299999999999976</v>
      </c>
      <c r="T40" s="2231">
        <f t="shared" si="8"/>
        <v>6.6299999999999972</v>
      </c>
      <c r="U40" s="2231">
        <f t="shared" si="8"/>
        <v>6.7299999999999969</v>
      </c>
      <c r="V40" s="2231">
        <f t="shared" si="8"/>
        <v>6.8299999999999965</v>
      </c>
      <c r="W40" s="2231">
        <f t="shared" si="8"/>
        <v>6.9299999999999962</v>
      </c>
      <c r="X40" s="2231">
        <f t="shared" si="8"/>
        <v>7.0299999999999958</v>
      </c>
      <c r="Y40" s="2231">
        <f t="shared" si="8"/>
        <v>7.1299999999999955</v>
      </c>
      <c r="Z40" s="2231">
        <f t="shared" si="8"/>
        <v>7.2299999999999951</v>
      </c>
      <c r="AA40" s="2231">
        <f t="shared" si="8"/>
        <v>7.3299999999999947</v>
      </c>
      <c r="AB40" s="2231">
        <f t="shared" si="8"/>
        <v>7.4299999999999944</v>
      </c>
      <c r="AC40" s="2231">
        <f t="shared" si="8"/>
        <v>7.529999999999994</v>
      </c>
      <c r="AD40" s="2184">
        <v>7.53</v>
      </c>
      <c r="AE40" s="2178" t="s">
        <v>423</v>
      </c>
      <c r="AF40" s="2180">
        <v>1.9E-2</v>
      </c>
      <c r="AG40" s="2178" t="s">
        <v>424</v>
      </c>
      <c r="AH40" s="2178" t="s">
        <v>425</v>
      </c>
      <c r="AI40" s="2178" t="s">
        <v>66</v>
      </c>
      <c r="AJ40" s="2178" t="s">
        <v>426</v>
      </c>
      <c r="AK40" s="2178" t="s">
        <v>58</v>
      </c>
      <c r="AL40" s="2178" t="s">
        <v>68</v>
      </c>
      <c r="AM40" s="2178" t="s">
        <v>60</v>
      </c>
      <c r="AN40" s="2178" t="s">
        <v>61</v>
      </c>
      <c r="AO40" s="2178" t="s">
        <v>61</v>
      </c>
      <c r="AP40" s="2178">
        <v>2019</v>
      </c>
      <c r="AQ40" s="2178">
        <v>2034</v>
      </c>
      <c r="AR40" s="2189">
        <v>0.2</v>
      </c>
      <c r="AS40" s="2189">
        <v>0.5</v>
      </c>
      <c r="AT40" s="2189">
        <v>0.75</v>
      </c>
      <c r="AU40" s="2189">
        <v>1</v>
      </c>
      <c r="AV40" s="2189">
        <v>1</v>
      </c>
      <c r="AW40" s="2189">
        <v>1</v>
      </c>
      <c r="AX40" s="2189">
        <v>1</v>
      </c>
      <c r="AY40" s="2189">
        <v>1</v>
      </c>
      <c r="AZ40" s="2189">
        <v>1</v>
      </c>
      <c r="BA40" s="2189">
        <v>1</v>
      </c>
      <c r="BB40" s="2189">
        <v>1</v>
      </c>
      <c r="BC40" s="2189">
        <v>1</v>
      </c>
      <c r="BD40" s="2189">
        <v>1</v>
      </c>
      <c r="BE40" s="2189">
        <v>1</v>
      </c>
      <c r="BF40" s="2189">
        <v>1</v>
      </c>
      <c r="BG40" s="2189">
        <v>1</v>
      </c>
      <c r="BH40" s="2189">
        <v>1</v>
      </c>
      <c r="BI40" s="2183">
        <v>227.328</v>
      </c>
      <c r="BJ40" s="2183">
        <v>0</v>
      </c>
      <c r="BK40" s="2178" t="s">
        <v>70</v>
      </c>
      <c r="BL40" s="2232">
        <f>+BI40*1.03</f>
        <v>234.14784</v>
      </c>
      <c r="BM40" s="2183">
        <v>0</v>
      </c>
      <c r="BN40" s="2178" t="s">
        <v>70</v>
      </c>
      <c r="BO40" s="2190">
        <f>+BL40*1.03</f>
        <v>241.1722752</v>
      </c>
      <c r="BP40" s="2183"/>
      <c r="BQ40" s="2178" t="s">
        <v>70</v>
      </c>
      <c r="BR40" s="2183">
        <f>160892367/1000000*1.03</f>
        <v>165.71913801000002</v>
      </c>
      <c r="BS40" s="2183"/>
      <c r="BT40" s="2178" t="s">
        <v>70</v>
      </c>
      <c r="BU40" s="2183">
        <f>+BR40*1.03</f>
        <v>170.69071215030002</v>
      </c>
      <c r="BV40" s="2183"/>
      <c r="BW40" s="2178" t="s">
        <v>70</v>
      </c>
      <c r="BX40" s="2190">
        <f>+BU40*1.03</f>
        <v>175.81143351480901</v>
      </c>
      <c r="BY40" s="2183"/>
      <c r="BZ40" s="2178" t="s">
        <v>70</v>
      </c>
      <c r="CA40" s="2190">
        <f>+BX40*1.03</f>
        <v>181.08577652025329</v>
      </c>
      <c r="CB40" s="2183"/>
      <c r="CC40" s="2178" t="s">
        <v>70</v>
      </c>
      <c r="CD40" s="2190">
        <f>+CA40*1.03</f>
        <v>186.51834981586089</v>
      </c>
      <c r="CE40" s="2183"/>
      <c r="CF40" s="2178" t="s">
        <v>70</v>
      </c>
      <c r="CG40" s="2190">
        <f>+CD40*1.03</f>
        <v>192.11390031033673</v>
      </c>
      <c r="CH40" s="2183"/>
      <c r="CI40" s="2178" t="s">
        <v>70</v>
      </c>
      <c r="CJ40" s="2190">
        <f>+CG40*1.03</f>
        <v>197.87731731964683</v>
      </c>
      <c r="CK40" s="2183"/>
      <c r="CL40" s="2178" t="s">
        <v>70</v>
      </c>
      <c r="CM40" s="2190">
        <f>+CJ40*1.03</f>
        <v>203.81363683923624</v>
      </c>
      <c r="CN40" s="2183"/>
      <c r="CO40" s="2178" t="s">
        <v>70</v>
      </c>
      <c r="CP40" s="2190">
        <f>+CM40*1.03</f>
        <v>209.92804594441333</v>
      </c>
      <c r="CQ40" s="2183"/>
      <c r="CR40" s="2178" t="s">
        <v>70</v>
      </c>
      <c r="CS40" s="2190">
        <f>+CP40*1.03</f>
        <v>216.22588732274573</v>
      </c>
      <c r="CT40" s="2183"/>
      <c r="CU40" s="2178" t="s">
        <v>70</v>
      </c>
      <c r="CV40" s="2190">
        <f>+CS40*1.03</f>
        <v>222.71266394242812</v>
      </c>
      <c r="CW40" s="2183"/>
      <c r="CX40" s="2178" t="s">
        <v>70</v>
      </c>
      <c r="CY40" s="2190">
        <f>+CV40*1.03</f>
        <v>229.39404386070098</v>
      </c>
      <c r="CZ40" s="2183"/>
      <c r="DA40" s="2178" t="s">
        <v>70</v>
      </c>
      <c r="DB40" s="2190">
        <f>+CY40*1.03</f>
        <v>236.27586517652202</v>
      </c>
      <c r="DC40" s="2183"/>
      <c r="DD40" s="2178" t="s">
        <v>70</v>
      </c>
      <c r="DE40" s="2190">
        <f t="shared" si="7"/>
        <v>3290.8148859272537</v>
      </c>
      <c r="DF40" s="2184" t="s">
        <v>100</v>
      </c>
      <c r="DG40" s="2178" t="s">
        <v>101</v>
      </c>
      <c r="DH40" s="2178" t="s">
        <v>427</v>
      </c>
      <c r="DI40" s="2178" t="s">
        <v>428</v>
      </c>
      <c r="DJ40" s="2178" t="s">
        <v>429</v>
      </c>
      <c r="DK40" s="2185" t="s">
        <v>430</v>
      </c>
      <c r="DL40" s="2184"/>
      <c r="DM40" s="2184"/>
      <c r="DN40" s="2184"/>
      <c r="DO40" s="2184"/>
      <c r="DP40" s="2184"/>
      <c r="DQ40" s="2184"/>
    </row>
    <row r="41" spans="1:121" ht="33.75" customHeight="1">
      <c r="A41" s="2184" t="s">
        <v>418</v>
      </c>
      <c r="B41" s="2993"/>
      <c r="C41" s="2178" t="s">
        <v>419</v>
      </c>
      <c r="D41" s="2990"/>
      <c r="E41" s="2184" t="s">
        <v>420</v>
      </c>
      <c r="F41" s="2184" t="s">
        <v>421</v>
      </c>
      <c r="G41" s="2184" t="s">
        <v>58</v>
      </c>
      <c r="H41" s="2184" t="s">
        <v>68</v>
      </c>
      <c r="I41" s="2184" t="s">
        <v>422</v>
      </c>
      <c r="J41" s="2184">
        <v>5.93</v>
      </c>
      <c r="K41" s="2184">
        <v>2017</v>
      </c>
      <c r="L41" s="2184">
        <v>2019</v>
      </c>
      <c r="M41" s="2184">
        <v>2034</v>
      </c>
      <c r="N41" s="2231">
        <f>J41+0.1</f>
        <v>6.0299999999999994</v>
      </c>
      <c r="O41" s="2231">
        <f t="shared" si="8"/>
        <v>6.129999999999999</v>
      </c>
      <c r="P41" s="2231">
        <f t="shared" si="8"/>
        <v>6.2299999999999986</v>
      </c>
      <c r="Q41" s="2231">
        <f t="shared" si="8"/>
        <v>6.3299999999999983</v>
      </c>
      <c r="R41" s="2231">
        <f t="shared" si="8"/>
        <v>6.4299999999999979</v>
      </c>
      <c r="S41" s="2231">
        <f t="shared" si="8"/>
        <v>6.5299999999999976</v>
      </c>
      <c r="T41" s="2231">
        <f t="shared" si="8"/>
        <v>6.6299999999999972</v>
      </c>
      <c r="U41" s="2231">
        <f t="shared" si="8"/>
        <v>6.7299999999999969</v>
      </c>
      <c r="V41" s="2231">
        <f t="shared" si="8"/>
        <v>6.8299999999999965</v>
      </c>
      <c r="W41" s="2231">
        <f t="shared" si="8"/>
        <v>6.9299999999999962</v>
      </c>
      <c r="X41" s="2231">
        <f t="shared" si="8"/>
        <v>7.0299999999999958</v>
      </c>
      <c r="Y41" s="2231">
        <f t="shared" si="8"/>
        <v>7.1299999999999955</v>
      </c>
      <c r="Z41" s="2231">
        <f t="shared" si="8"/>
        <v>7.2299999999999951</v>
      </c>
      <c r="AA41" s="2231">
        <f t="shared" si="8"/>
        <v>7.3299999999999947</v>
      </c>
      <c r="AB41" s="2231">
        <f t="shared" si="8"/>
        <v>7.4299999999999944</v>
      </c>
      <c r="AC41" s="2231">
        <f t="shared" si="8"/>
        <v>7.529999999999994</v>
      </c>
      <c r="AD41" s="2184">
        <v>7.53</v>
      </c>
      <c r="AE41" s="2178" t="s">
        <v>431</v>
      </c>
      <c r="AF41" s="2180">
        <v>1.9E-2</v>
      </c>
      <c r="AG41" s="2178" t="s">
        <v>432</v>
      </c>
      <c r="AH41" s="2178" t="s">
        <v>433</v>
      </c>
      <c r="AI41" s="2178" t="s">
        <v>66</v>
      </c>
      <c r="AJ41" s="2178" t="s">
        <v>426</v>
      </c>
      <c r="AK41" s="2178" t="s">
        <v>58</v>
      </c>
      <c r="AL41" s="2178" t="s">
        <v>68</v>
      </c>
      <c r="AM41" s="2178" t="s">
        <v>60</v>
      </c>
      <c r="AN41" s="2178" t="s">
        <v>61</v>
      </c>
      <c r="AO41" s="2178" t="s">
        <v>61</v>
      </c>
      <c r="AP41" s="2178">
        <v>2019</v>
      </c>
      <c r="AQ41" s="2178">
        <v>2034</v>
      </c>
      <c r="AR41" s="2189">
        <v>0.1</v>
      </c>
      <c r="AS41" s="2189">
        <v>0.25</v>
      </c>
      <c r="AT41" s="2189">
        <v>0.5</v>
      </c>
      <c r="AU41" s="2189">
        <v>0.75</v>
      </c>
      <c r="AV41" s="2189">
        <f t="shared" ref="AV41:BF41" si="9">AU41+2.08%</f>
        <v>0.77080000000000004</v>
      </c>
      <c r="AW41" s="2189">
        <f t="shared" si="9"/>
        <v>0.79160000000000008</v>
      </c>
      <c r="AX41" s="2189">
        <f t="shared" si="9"/>
        <v>0.81240000000000012</v>
      </c>
      <c r="AY41" s="2189">
        <f t="shared" si="9"/>
        <v>0.83320000000000016</v>
      </c>
      <c r="AZ41" s="2189">
        <f t="shared" si="9"/>
        <v>0.8540000000000002</v>
      </c>
      <c r="BA41" s="2189">
        <f t="shared" si="9"/>
        <v>0.87480000000000024</v>
      </c>
      <c r="BB41" s="2189">
        <f t="shared" si="9"/>
        <v>0.89560000000000028</v>
      </c>
      <c r="BC41" s="2189">
        <f t="shared" si="9"/>
        <v>0.91640000000000033</v>
      </c>
      <c r="BD41" s="2189">
        <f t="shared" si="9"/>
        <v>0.93720000000000037</v>
      </c>
      <c r="BE41" s="2189">
        <f t="shared" si="9"/>
        <v>0.95800000000000041</v>
      </c>
      <c r="BF41" s="2189">
        <f t="shared" si="9"/>
        <v>0.97880000000000045</v>
      </c>
      <c r="BG41" s="2189">
        <v>1</v>
      </c>
      <c r="BH41" s="2189">
        <v>1</v>
      </c>
      <c r="BI41" s="2183">
        <v>86.182000000000002</v>
      </c>
      <c r="BJ41" s="2183">
        <v>86.182000000000002</v>
      </c>
      <c r="BK41" s="2178" t="s">
        <v>70</v>
      </c>
      <c r="BL41" s="2232">
        <f>+BI41*1.03</f>
        <v>88.76746</v>
      </c>
      <c r="BM41" s="2183">
        <v>0</v>
      </c>
      <c r="BN41" s="2178" t="s">
        <v>70</v>
      </c>
      <c r="BO41" s="2190">
        <f>+BL41*1.03</f>
        <v>91.430483800000005</v>
      </c>
      <c r="BP41" s="2183"/>
      <c r="BQ41" s="2178" t="s">
        <v>70</v>
      </c>
      <c r="BR41" s="2190">
        <f>+BO41*1.03</f>
        <v>94.173398314000011</v>
      </c>
      <c r="BS41" s="2183"/>
      <c r="BT41" s="2178" t="s">
        <v>70</v>
      </c>
      <c r="BU41" s="2190">
        <f>+BR41*1.03</f>
        <v>96.998600263420016</v>
      </c>
      <c r="BV41" s="2183"/>
      <c r="BW41" s="2178" t="s">
        <v>70</v>
      </c>
      <c r="BX41" s="2190">
        <f>+BU41*1.03</f>
        <v>99.908558271322619</v>
      </c>
      <c r="BY41" s="2183"/>
      <c r="BZ41" s="2178" t="s">
        <v>70</v>
      </c>
      <c r="CA41" s="2190">
        <f>+BX41*1.03</f>
        <v>102.9058150194623</v>
      </c>
      <c r="CB41" s="2183"/>
      <c r="CC41" s="2178" t="s">
        <v>70</v>
      </c>
      <c r="CD41" s="2190">
        <f>+CA41*1.03</f>
        <v>105.99298947004617</v>
      </c>
      <c r="CE41" s="2183"/>
      <c r="CF41" s="2178" t="s">
        <v>70</v>
      </c>
      <c r="CG41" s="2190">
        <f>+CD41*1.03</f>
        <v>109.17277915414756</v>
      </c>
      <c r="CH41" s="2183"/>
      <c r="CI41" s="2178" t="s">
        <v>70</v>
      </c>
      <c r="CJ41" s="2190">
        <f>+CG41*1.03</f>
        <v>112.447962528772</v>
      </c>
      <c r="CK41" s="2183"/>
      <c r="CL41" s="2178" t="s">
        <v>70</v>
      </c>
      <c r="CM41" s="2190">
        <f>+CJ41*1.03</f>
        <v>115.82140140463515</v>
      </c>
      <c r="CN41" s="2183"/>
      <c r="CO41" s="2178" t="s">
        <v>70</v>
      </c>
      <c r="CP41" s="2190">
        <f>+CM41*1.03</f>
        <v>119.29604344677421</v>
      </c>
      <c r="CQ41" s="2183"/>
      <c r="CR41" s="2178" t="s">
        <v>70</v>
      </c>
      <c r="CS41" s="2190">
        <f>+CP41*1.03</f>
        <v>122.87492475017744</v>
      </c>
      <c r="CT41" s="2183"/>
      <c r="CU41" s="2178" t="s">
        <v>70</v>
      </c>
      <c r="CV41" s="2190">
        <f>+CS41*1.03</f>
        <v>126.56117249268277</v>
      </c>
      <c r="CW41" s="2183"/>
      <c r="CX41" s="2178" t="s">
        <v>70</v>
      </c>
      <c r="CY41" s="2190">
        <f>+CV41*1.03</f>
        <v>130.35800766746326</v>
      </c>
      <c r="CZ41" s="2183"/>
      <c r="DA41" s="2178" t="s">
        <v>70</v>
      </c>
      <c r="DB41" s="2190">
        <f>+CY41*1.03</f>
        <v>134.26874789748715</v>
      </c>
      <c r="DC41" s="2183"/>
      <c r="DD41" s="2178" t="s">
        <v>70</v>
      </c>
      <c r="DE41" s="2190">
        <f t="shared" si="7"/>
        <v>1737.1603444803904</v>
      </c>
      <c r="DF41" s="2184" t="s">
        <v>100</v>
      </c>
      <c r="DG41" s="2178" t="s">
        <v>101</v>
      </c>
      <c r="DH41" s="2178" t="s">
        <v>434</v>
      </c>
      <c r="DI41" s="2178" t="s">
        <v>435</v>
      </c>
      <c r="DJ41" s="2178" t="s">
        <v>429</v>
      </c>
      <c r="DK41" s="2185" t="s">
        <v>430</v>
      </c>
      <c r="DL41" s="2178"/>
      <c r="DM41" s="2184"/>
      <c r="DN41" s="2178"/>
      <c r="DO41" s="2178"/>
      <c r="DP41" s="2184"/>
      <c r="DQ41" s="2184"/>
    </row>
    <row r="42" spans="1:121" ht="33.75" customHeight="1">
      <c r="A42" s="2184" t="s">
        <v>418</v>
      </c>
      <c r="B42" s="2993"/>
      <c r="C42" s="2178" t="s">
        <v>419</v>
      </c>
      <c r="D42" s="2991"/>
      <c r="E42" s="2184" t="s">
        <v>420</v>
      </c>
      <c r="F42" s="2184" t="s">
        <v>421</v>
      </c>
      <c r="G42" s="2184" t="s">
        <v>58</v>
      </c>
      <c r="H42" s="2184" t="s">
        <v>68</v>
      </c>
      <c r="I42" s="2184" t="s">
        <v>422</v>
      </c>
      <c r="J42" s="2184">
        <v>5.93</v>
      </c>
      <c r="K42" s="2184">
        <v>2017</v>
      </c>
      <c r="L42" s="2184">
        <v>2019</v>
      </c>
      <c r="M42" s="2184">
        <v>2034</v>
      </c>
      <c r="N42" s="2231">
        <f>J42+0.1</f>
        <v>6.0299999999999994</v>
      </c>
      <c r="O42" s="2231">
        <f t="shared" si="8"/>
        <v>6.129999999999999</v>
      </c>
      <c r="P42" s="2231">
        <f t="shared" si="8"/>
        <v>6.2299999999999986</v>
      </c>
      <c r="Q42" s="2231">
        <f t="shared" si="8"/>
        <v>6.3299999999999983</v>
      </c>
      <c r="R42" s="2231">
        <f t="shared" si="8"/>
        <v>6.4299999999999979</v>
      </c>
      <c r="S42" s="2231">
        <f t="shared" si="8"/>
        <v>6.5299999999999976</v>
      </c>
      <c r="T42" s="2231">
        <f t="shared" si="8"/>
        <v>6.6299999999999972</v>
      </c>
      <c r="U42" s="2231">
        <f t="shared" si="8"/>
        <v>6.7299999999999969</v>
      </c>
      <c r="V42" s="2231">
        <f t="shared" si="8"/>
        <v>6.8299999999999965</v>
      </c>
      <c r="W42" s="2231">
        <f t="shared" si="8"/>
        <v>6.9299999999999962</v>
      </c>
      <c r="X42" s="2231">
        <f t="shared" si="8"/>
        <v>7.0299999999999958</v>
      </c>
      <c r="Y42" s="2231">
        <f t="shared" si="8"/>
        <v>7.1299999999999955</v>
      </c>
      <c r="Z42" s="2231">
        <f t="shared" si="8"/>
        <v>7.2299999999999951</v>
      </c>
      <c r="AA42" s="2231">
        <f t="shared" si="8"/>
        <v>7.3299999999999947</v>
      </c>
      <c r="AB42" s="2231">
        <f t="shared" si="8"/>
        <v>7.4299999999999944</v>
      </c>
      <c r="AC42" s="2231">
        <f t="shared" si="8"/>
        <v>7.529999999999994</v>
      </c>
      <c r="AD42" s="2184">
        <v>7.53</v>
      </c>
      <c r="AE42" s="2178" t="s">
        <v>436</v>
      </c>
      <c r="AF42" s="2180">
        <v>5.7999999999999996E-3</v>
      </c>
      <c r="AG42" s="2178" t="s">
        <v>437</v>
      </c>
      <c r="AH42" s="2178" t="s">
        <v>438</v>
      </c>
      <c r="AI42" s="2178" t="s">
        <v>66</v>
      </c>
      <c r="AJ42" s="2178" t="s">
        <v>176</v>
      </c>
      <c r="AK42" s="2178" t="s">
        <v>58</v>
      </c>
      <c r="AL42" s="2178" t="s">
        <v>83</v>
      </c>
      <c r="AM42" s="2178" t="s">
        <v>60</v>
      </c>
      <c r="AN42" s="2178" t="s">
        <v>61</v>
      </c>
      <c r="AO42" s="2178" t="s">
        <v>61</v>
      </c>
      <c r="AP42" s="2178">
        <v>2019</v>
      </c>
      <c r="AQ42" s="2178">
        <v>2034</v>
      </c>
      <c r="AR42" s="2178">
        <v>2</v>
      </c>
      <c r="AS42" s="2178">
        <v>2</v>
      </c>
      <c r="AT42" s="2178">
        <v>2</v>
      </c>
      <c r="AU42" s="2178">
        <v>2</v>
      </c>
      <c r="AV42" s="2178">
        <v>2</v>
      </c>
      <c r="AW42" s="2178">
        <v>2</v>
      </c>
      <c r="AX42" s="2178">
        <v>2</v>
      </c>
      <c r="AY42" s="2178">
        <v>2</v>
      </c>
      <c r="AZ42" s="2178">
        <v>2</v>
      </c>
      <c r="BA42" s="2178">
        <v>2</v>
      </c>
      <c r="BB42" s="2178">
        <v>2</v>
      </c>
      <c r="BC42" s="2178">
        <v>2</v>
      </c>
      <c r="BD42" s="2178">
        <v>2</v>
      </c>
      <c r="BE42" s="2178">
        <v>2</v>
      </c>
      <c r="BF42" s="2178">
        <v>2</v>
      </c>
      <c r="BG42" s="2178">
        <v>2</v>
      </c>
      <c r="BH42" s="2178">
        <f>SUM(AR42:BG42)</f>
        <v>32</v>
      </c>
      <c r="BI42" s="2183">
        <f>230000000/1000000</f>
        <v>230</v>
      </c>
      <c r="BJ42" s="2183">
        <f>230000000/1000000</f>
        <v>230</v>
      </c>
      <c r="BK42" s="2178" t="s">
        <v>70</v>
      </c>
      <c r="BL42" s="2233">
        <f>+BI42*1.03</f>
        <v>236.9</v>
      </c>
      <c r="BM42" s="2183">
        <v>0</v>
      </c>
      <c r="BN42" s="2178" t="s">
        <v>70</v>
      </c>
      <c r="BO42" s="2190">
        <f>+BL42*1.03</f>
        <v>244.00700000000001</v>
      </c>
      <c r="BP42" s="2183"/>
      <c r="BQ42" s="2178" t="s">
        <v>70</v>
      </c>
      <c r="BR42" s="2190">
        <f>+BO42*1.03</f>
        <v>251.32721000000001</v>
      </c>
      <c r="BS42" s="2183"/>
      <c r="BT42" s="2178" t="s">
        <v>70</v>
      </c>
      <c r="BU42" s="2190">
        <f>+BR42*1.03</f>
        <v>258.86702630000002</v>
      </c>
      <c r="BV42" s="2183"/>
      <c r="BW42" s="2178" t="s">
        <v>70</v>
      </c>
      <c r="BX42" s="2190">
        <f>+BU42*1.03</f>
        <v>266.63303708900003</v>
      </c>
      <c r="BY42" s="2183"/>
      <c r="BZ42" s="2178" t="s">
        <v>70</v>
      </c>
      <c r="CA42" s="2190">
        <f>+BX42*1.03</f>
        <v>274.63202820167004</v>
      </c>
      <c r="CB42" s="2183"/>
      <c r="CC42" s="2178" t="s">
        <v>70</v>
      </c>
      <c r="CD42" s="2190">
        <f>+CA42*1.03</f>
        <v>282.87098904772017</v>
      </c>
      <c r="CE42" s="2183"/>
      <c r="CF42" s="2178" t="s">
        <v>70</v>
      </c>
      <c r="CG42" s="2190">
        <f>+CD42*1.03</f>
        <v>291.3571187191518</v>
      </c>
      <c r="CH42" s="2183"/>
      <c r="CI42" s="2178" t="s">
        <v>70</v>
      </c>
      <c r="CJ42" s="2190">
        <f>+CG42*1.03</f>
        <v>300.09783228072638</v>
      </c>
      <c r="CK42" s="2183"/>
      <c r="CL42" s="2178" t="s">
        <v>70</v>
      </c>
      <c r="CM42" s="2190">
        <f>+CJ42*1.03</f>
        <v>309.10076724914819</v>
      </c>
      <c r="CN42" s="2183"/>
      <c r="CO42" s="2178" t="s">
        <v>70</v>
      </c>
      <c r="CP42" s="2190">
        <f>+CM42*1.03</f>
        <v>318.37379026662262</v>
      </c>
      <c r="CQ42" s="2183"/>
      <c r="CR42" s="2178" t="s">
        <v>70</v>
      </c>
      <c r="CS42" s="2190">
        <f>+CP42*1.03</f>
        <v>327.92500397462129</v>
      </c>
      <c r="CT42" s="2183"/>
      <c r="CU42" s="2178" t="s">
        <v>70</v>
      </c>
      <c r="CV42" s="2190">
        <f>+CS42*1.03</f>
        <v>337.76275409385994</v>
      </c>
      <c r="CW42" s="2183"/>
      <c r="CX42" s="2178" t="s">
        <v>70</v>
      </c>
      <c r="CY42" s="2190">
        <f>+CV42*1.03</f>
        <v>347.89563671667577</v>
      </c>
      <c r="CZ42" s="2183"/>
      <c r="DA42" s="2178" t="s">
        <v>70</v>
      </c>
      <c r="DB42" s="2190">
        <f>+CY42*1.03</f>
        <v>358.33250581817606</v>
      </c>
      <c r="DC42" s="2183"/>
      <c r="DD42" s="2178" t="s">
        <v>70</v>
      </c>
      <c r="DE42" s="2190">
        <f t="shared" si="7"/>
        <v>4636.0826997573722</v>
      </c>
      <c r="DF42" s="2184" t="s">
        <v>100</v>
      </c>
      <c r="DG42" s="2178" t="s">
        <v>101</v>
      </c>
      <c r="DH42" s="2178" t="s">
        <v>434</v>
      </c>
      <c r="DI42" s="2178" t="s">
        <v>435</v>
      </c>
      <c r="DJ42" s="2178" t="s">
        <v>429</v>
      </c>
      <c r="DK42" s="2208" t="s">
        <v>430</v>
      </c>
      <c r="DL42" s="2184"/>
      <c r="DM42" s="2184"/>
      <c r="DN42" s="2184"/>
      <c r="DO42" s="2184"/>
      <c r="DP42" s="2184"/>
      <c r="DQ42" s="2184"/>
    </row>
    <row r="43" spans="1:121" ht="33.75" customHeight="1">
      <c r="A43" s="2184" t="s">
        <v>418</v>
      </c>
      <c r="B43" s="2993"/>
      <c r="C43" s="2178" t="s">
        <v>439</v>
      </c>
      <c r="D43" s="2989">
        <f>AF43+AF44</f>
        <v>1.66E-2</v>
      </c>
      <c r="E43" s="2184" t="s">
        <v>440</v>
      </c>
      <c r="F43" s="2184" t="s">
        <v>441</v>
      </c>
      <c r="G43" s="2184" t="s">
        <v>58</v>
      </c>
      <c r="H43" s="2184" t="s">
        <v>68</v>
      </c>
      <c r="I43" s="2178" t="s">
        <v>60</v>
      </c>
      <c r="J43" s="2199">
        <v>0.43</v>
      </c>
      <c r="K43" s="2184">
        <v>2018</v>
      </c>
      <c r="L43" s="2184">
        <v>2019</v>
      </c>
      <c r="M43" s="2178">
        <v>2034</v>
      </c>
      <c r="N43" s="2234">
        <v>0.43</v>
      </c>
      <c r="O43" s="2234">
        <f t="shared" ref="O43:AC44" si="10">N43+0.1%</f>
        <v>0.43099999999999999</v>
      </c>
      <c r="P43" s="2234">
        <f t="shared" si="10"/>
        <v>0.432</v>
      </c>
      <c r="Q43" s="2234">
        <f t="shared" si="10"/>
        <v>0.433</v>
      </c>
      <c r="R43" s="2234">
        <f t="shared" si="10"/>
        <v>0.434</v>
      </c>
      <c r="S43" s="2234">
        <f t="shared" si="10"/>
        <v>0.435</v>
      </c>
      <c r="T43" s="2234">
        <f t="shared" si="10"/>
        <v>0.436</v>
      </c>
      <c r="U43" s="2234">
        <f t="shared" si="10"/>
        <v>0.437</v>
      </c>
      <c r="V43" s="2234">
        <f t="shared" si="10"/>
        <v>0.438</v>
      </c>
      <c r="W43" s="2234">
        <f t="shared" si="10"/>
        <v>0.439</v>
      </c>
      <c r="X43" s="2234">
        <f t="shared" si="10"/>
        <v>0.44</v>
      </c>
      <c r="Y43" s="2234">
        <f t="shared" si="10"/>
        <v>0.441</v>
      </c>
      <c r="Z43" s="2234">
        <f t="shared" si="10"/>
        <v>0.442</v>
      </c>
      <c r="AA43" s="2234">
        <f t="shared" si="10"/>
        <v>0.443</v>
      </c>
      <c r="AB43" s="2234">
        <f t="shared" si="10"/>
        <v>0.44400000000000001</v>
      </c>
      <c r="AC43" s="2234">
        <f t="shared" si="10"/>
        <v>0.44500000000000001</v>
      </c>
      <c r="AD43" s="2234">
        <f>AC43</f>
        <v>0.44500000000000001</v>
      </c>
      <c r="AE43" s="2178" t="s">
        <v>442</v>
      </c>
      <c r="AF43" s="2180">
        <v>5.7999999999999996E-3</v>
      </c>
      <c r="AG43" s="2178" t="s">
        <v>443</v>
      </c>
      <c r="AH43" s="2178" t="s">
        <v>444</v>
      </c>
      <c r="AI43" s="2178" t="s">
        <v>66</v>
      </c>
      <c r="AJ43" s="2178">
        <v>16.7</v>
      </c>
      <c r="AK43" s="2178" t="s">
        <v>58</v>
      </c>
      <c r="AL43" s="2178" t="s">
        <v>137</v>
      </c>
      <c r="AM43" s="2178" t="s">
        <v>60</v>
      </c>
      <c r="AN43" s="2178">
        <v>1593</v>
      </c>
      <c r="AO43" s="2178">
        <v>2018</v>
      </c>
      <c r="AP43" s="2178">
        <v>2019</v>
      </c>
      <c r="AQ43" s="2178">
        <v>2034</v>
      </c>
      <c r="AR43" s="2184">
        <v>600</v>
      </c>
      <c r="AS43" s="2184">
        <v>600</v>
      </c>
      <c r="AT43" s="2184">
        <v>600</v>
      </c>
      <c r="AU43" s="2184">
        <v>600</v>
      </c>
      <c r="AV43" s="2184">
        <v>600</v>
      </c>
      <c r="AW43" s="2184">
        <v>600</v>
      </c>
      <c r="AX43" s="2184">
        <v>600</v>
      </c>
      <c r="AY43" s="2184">
        <v>600</v>
      </c>
      <c r="AZ43" s="2184">
        <v>600</v>
      </c>
      <c r="BA43" s="2184">
        <v>600</v>
      </c>
      <c r="BB43" s="2184">
        <v>600</v>
      </c>
      <c r="BC43" s="2184">
        <v>600</v>
      </c>
      <c r="BD43" s="2184">
        <v>600</v>
      </c>
      <c r="BE43" s="2184">
        <v>600</v>
      </c>
      <c r="BF43" s="2184">
        <v>600</v>
      </c>
      <c r="BG43" s="2184">
        <v>600</v>
      </c>
      <c r="BH43" s="2184">
        <f>SUM(AR43:BG43)</f>
        <v>9600</v>
      </c>
      <c r="BI43" s="2235">
        <f>BJ43</f>
        <v>86.449746000000005</v>
      </c>
      <c r="BJ43" s="2235">
        <f>((28268*730)+(76262*863))/1000000</f>
        <v>86.449746000000005</v>
      </c>
      <c r="BK43" s="2178" t="s">
        <v>70</v>
      </c>
      <c r="BL43" s="2182">
        <f>+BM43</f>
        <v>90.132505179600003</v>
      </c>
      <c r="BM43" s="2182">
        <f>BJ43+(BJ43/100*4.26)</f>
        <v>90.132505179600003</v>
      </c>
      <c r="BN43" s="2178" t="s">
        <v>445</v>
      </c>
      <c r="BO43" s="2182">
        <f>BL43+(BL43/100*4.26)</f>
        <v>93.972149900250969</v>
      </c>
      <c r="BP43" s="2182"/>
      <c r="BQ43" s="2178" t="s">
        <v>70</v>
      </c>
      <c r="BR43" s="2182">
        <f>BO43+(BO43/100*4.26)</f>
        <v>97.975363486001655</v>
      </c>
      <c r="BS43" s="2182"/>
      <c r="BT43" s="2178" t="s">
        <v>70</v>
      </c>
      <c r="BU43" s="2182">
        <f>BR43+(BR43/100*4.26)</f>
        <v>102.14911397050533</v>
      </c>
      <c r="BV43" s="2182"/>
      <c r="BW43" s="2178" t="s">
        <v>70</v>
      </c>
      <c r="BX43" s="2182">
        <f>BU43+(BU43/100*4.26)</f>
        <v>106.50066622564886</v>
      </c>
      <c r="BY43" s="2182"/>
      <c r="BZ43" s="2178" t="s">
        <v>70</v>
      </c>
      <c r="CA43" s="2182">
        <f>BX43+(BX43/100*4.26)</f>
        <v>111.0375946068615</v>
      </c>
      <c r="CB43" s="2182"/>
      <c r="CC43" s="2178" t="s">
        <v>70</v>
      </c>
      <c r="CD43" s="2182">
        <f>CA43+(CA43/100*4.26)</f>
        <v>115.76779613711381</v>
      </c>
      <c r="CE43" s="2182"/>
      <c r="CF43" s="2178" t="s">
        <v>70</v>
      </c>
      <c r="CG43" s="2182">
        <f>CD43+(CD43/100*4.26)</f>
        <v>120.69950425255486</v>
      </c>
      <c r="CH43" s="2182"/>
      <c r="CI43" s="2178" t="s">
        <v>70</v>
      </c>
      <c r="CJ43" s="2182">
        <f>CG43+(CG43/100*4.26)</f>
        <v>125.84130313371369</v>
      </c>
      <c r="CK43" s="2182"/>
      <c r="CL43" s="2178" t="s">
        <v>70</v>
      </c>
      <c r="CM43" s="2182">
        <f>CJ43+(CJ43/100*4.26)</f>
        <v>131.20214264720991</v>
      </c>
      <c r="CN43" s="2182"/>
      <c r="CO43" s="2178" t="s">
        <v>70</v>
      </c>
      <c r="CP43" s="2182">
        <f>CM43+(CM43/100*4.26)</f>
        <v>136.79135392398106</v>
      </c>
      <c r="CQ43" s="2182"/>
      <c r="CR43" s="2178" t="s">
        <v>70</v>
      </c>
      <c r="CS43" s="2182">
        <f>CP43+(CP43/100*4.26)</f>
        <v>142.61866560114265</v>
      </c>
      <c r="CT43" s="2182"/>
      <c r="CU43" s="2178" t="s">
        <v>70</v>
      </c>
      <c r="CV43" s="2182">
        <f>CS43+(CS43/100*4.26)</f>
        <v>148.69422075575133</v>
      </c>
      <c r="CW43" s="2182"/>
      <c r="CX43" s="2178" t="s">
        <v>70</v>
      </c>
      <c r="CY43" s="2182">
        <f>CV43+(CV43/100*4.26)</f>
        <v>155.02859455994633</v>
      </c>
      <c r="CZ43" s="2182"/>
      <c r="DA43" s="2178" t="s">
        <v>70</v>
      </c>
      <c r="DB43" s="2182">
        <f>CY43+(CY43/100*4.26)</f>
        <v>161.63281268820003</v>
      </c>
      <c r="DC43" s="2182"/>
      <c r="DD43" s="2178" t="s">
        <v>70</v>
      </c>
      <c r="DE43" s="2190">
        <f t="shared" si="7"/>
        <v>1926.4935330684816</v>
      </c>
      <c r="DF43" s="2184" t="s">
        <v>71</v>
      </c>
      <c r="DG43" s="2184" t="s">
        <v>72</v>
      </c>
      <c r="DH43" s="2184" t="s">
        <v>73</v>
      </c>
      <c r="DI43" s="2184" t="s">
        <v>74</v>
      </c>
      <c r="DJ43" s="2184" t="s">
        <v>227</v>
      </c>
      <c r="DK43" s="2208" t="s">
        <v>228</v>
      </c>
      <c r="DL43" s="2184" t="s">
        <v>446</v>
      </c>
      <c r="DM43" s="2184" t="s">
        <v>169</v>
      </c>
      <c r="DN43" s="2184" t="s">
        <v>170</v>
      </c>
      <c r="DO43" s="2178" t="s">
        <v>171</v>
      </c>
      <c r="DP43" s="2178"/>
      <c r="DQ43" s="2184" t="s">
        <v>172</v>
      </c>
    </row>
    <row r="44" spans="1:121" ht="33.75" customHeight="1">
      <c r="A44" s="2184" t="s">
        <v>418</v>
      </c>
      <c r="B44" s="2993"/>
      <c r="C44" s="2178" t="s">
        <v>439</v>
      </c>
      <c r="D44" s="2991"/>
      <c r="E44" s="2184" t="s">
        <v>440</v>
      </c>
      <c r="F44" s="2184" t="s">
        <v>441</v>
      </c>
      <c r="G44" s="2184" t="s">
        <v>58</v>
      </c>
      <c r="H44" s="2184" t="s">
        <v>68</v>
      </c>
      <c r="I44" s="2178" t="s">
        <v>60</v>
      </c>
      <c r="J44" s="2199">
        <v>0.46</v>
      </c>
      <c r="K44" s="2184">
        <v>2018</v>
      </c>
      <c r="L44" s="2184">
        <v>2019</v>
      </c>
      <c r="M44" s="2178">
        <v>2034</v>
      </c>
      <c r="N44" s="2234">
        <v>0.43</v>
      </c>
      <c r="O44" s="2234">
        <f t="shared" si="10"/>
        <v>0.43099999999999999</v>
      </c>
      <c r="P44" s="2234">
        <f t="shared" si="10"/>
        <v>0.432</v>
      </c>
      <c r="Q44" s="2234">
        <f t="shared" si="10"/>
        <v>0.433</v>
      </c>
      <c r="R44" s="2234">
        <f t="shared" si="10"/>
        <v>0.434</v>
      </c>
      <c r="S44" s="2234">
        <f t="shared" si="10"/>
        <v>0.435</v>
      </c>
      <c r="T44" s="2234">
        <f t="shared" si="10"/>
        <v>0.436</v>
      </c>
      <c r="U44" s="2234">
        <f t="shared" si="10"/>
        <v>0.437</v>
      </c>
      <c r="V44" s="2234">
        <f t="shared" si="10"/>
        <v>0.438</v>
      </c>
      <c r="W44" s="2234">
        <f t="shared" si="10"/>
        <v>0.439</v>
      </c>
      <c r="X44" s="2234">
        <f t="shared" si="10"/>
        <v>0.44</v>
      </c>
      <c r="Y44" s="2234">
        <f t="shared" si="10"/>
        <v>0.441</v>
      </c>
      <c r="Z44" s="2234">
        <f t="shared" si="10"/>
        <v>0.442</v>
      </c>
      <c r="AA44" s="2234">
        <f t="shared" si="10"/>
        <v>0.443</v>
      </c>
      <c r="AB44" s="2234">
        <f t="shared" si="10"/>
        <v>0.44400000000000001</v>
      </c>
      <c r="AC44" s="2234">
        <f t="shared" si="10"/>
        <v>0.44500000000000001</v>
      </c>
      <c r="AD44" s="2234">
        <f>AC44</f>
        <v>0.44500000000000001</v>
      </c>
      <c r="AE44" s="2178" t="s">
        <v>447</v>
      </c>
      <c r="AF44" s="2180">
        <v>1.0800000000000001E-2</v>
      </c>
      <c r="AG44" s="2178" t="s">
        <v>448</v>
      </c>
      <c r="AH44" s="2178" t="s">
        <v>449</v>
      </c>
      <c r="AI44" s="2178" t="s">
        <v>66</v>
      </c>
      <c r="AJ44" s="2178" t="s">
        <v>450</v>
      </c>
      <c r="AK44" s="2178" t="s">
        <v>58</v>
      </c>
      <c r="AL44" s="2178" t="s">
        <v>83</v>
      </c>
      <c r="AM44" s="2178" t="s">
        <v>60</v>
      </c>
      <c r="AN44" s="2178" t="s">
        <v>61</v>
      </c>
      <c r="AO44" s="2178" t="s">
        <v>61</v>
      </c>
      <c r="AP44" s="2178">
        <v>2019</v>
      </c>
      <c r="AQ44" s="2178">
        <v>2034</v>
      </c>
      <c r="AR44" s="2178">
        <v>1</v>
      </c>
      <c r="AS44" s="2178">
        <v>1</v>
      </c>
      <c r="AT44" s="2178">
        <v>1</v>
      </c>
      <c r="AU44" s="2178">
        <v>1</v>
      </c>
      <c r="AV44" s="2178">
        <v>1</v>
      </c>
      <c r="AW44" s="2178">
        <v>1</v>
      </c>
      <c r="AX44" s="2178">
        <v>1</v>
      </c>
      <c r="AY44" s="2178">
        <v>1</v>
      </c>
      <c r="AZ44" s="2178">
        <v>1</v>
      </c>
      <c r="BA44" s="2178">
        <v>1</v>
      </c>
      <c r="BB44" s="2178">
        <v>1</v>
      </c>
      <c r="BC44" s="2178">
        <v>1</v>
      </c>
      <c r="BD44" s="2178">
        <v>1</v>
      </c>
      <c r="BE44" s="2178">
        <v>1</v>
      </c>
      <c r="BF44" s="2178">
        <v>1</v>
      </c>
      <c r="BG44" s="2178">
        <v>1</v>
      </c>
      <c r="BH44" s="2178">
        <f>SUM(AR44:BG44)</f>
        <v>16</v>
      </c>
      <c r="BI44" s="2235">
        <f>(5000000*12)/1000000</f>
        <v>60</v>
      </c>
      <c r="BJ44" s="2235">
        <f>+BI44</f>
        <v>60</v>
      </c>
      <c r="BK44" s="2178" t="s">
        <v>451</v>
      </c>
      <c r="BL44" s="2182">
        <f>+BM44</f>
        <v>62.555999999999997</v>
      </c>
      <c r="BM44" s="2182">
        <f>BJ44+(BJ44/100*4.26)</f>
        <v>62.555999999999997</v>
      </c>
      <c r="BN44" s="2178" t="s">
        <v>451</v>
      </c>
      <c r="BO44" s="2182">
        <f>BL44+(BL44/100*4.26)</f>
        <v>65.220885600000003</v>
      </c>
      <c r="BP44" s="2182"/>
      <c r="BQ44" s="2178" t="s">
        <v>451</v>
      </c>
      <c r="BR44" s="2182">
        <f>BO44+(BO44/100*4.26)</f>
        <v>67.999295326560002</v>
      </c>
      <c r="BS44" s="2182"/>
      <c r="BT44" s="2178" t="s">
        <v>451</v>
      </c>
      <c r="BU44" s="2182">
        <f>BR44+(BR44/100*4.26)</f>
        <v>70.89606530747146</v>
      </c>
      <c r="BV44" s="2182"/>
      <c r="BW44" s="2178" t="s">
        <v>451</v>
      </c>
      <c r="BX44" s="2182">
        <f>BU44+(BU44/100*4.26)</f>
        <v>73.916237689569741</v>
      </c>
      <c r="BY44" s="2182"/>
      <c r="BZ44" s="2178" t="s">
        <v>451</v>
      </c>
      <c r="CA44" s="2182">
        <f>BX44+(BX44/100*4.26)</f>
        <v>77.065069415145416</v>
      </c>
      <c r="CB44" s="2182"/>
      <c r="CC44" s="2178" t="s">
        <v>451</v>
      </c>
      <c r="CD44" s="2182">
        <f>CA44+(CA44/100*4.26)</f>
        <v>80.348041372230611</v>
      </c>
      <c r="CE44" s="2182"/>
      <c r="CF44" s="2178" t="s">
        <v>451</v>
      </c>
      <c r="CG44" s="2182">
        <f>CD44+(CD44/100*4.26)</f>
        <v>83.770867934687629</v>
      </c>
      <c r="CH44" s="2182"/>
      <c r="CI44" s="2178" t="s">
        <v>451</v>
      </c>
      <c r="CJ44" s="2182">
        <f>CG44+(CG44/100*4.26)</f>
        <v>87.339506908705317</v>
      </c>
      <c r="CK44" s="2182"/>
      <c r="CL44" s="2178" t="s">
        <v>451</v>
      </c>
      <c r="CM44" s="2182">
        <f>CJ44+(CJ44/100*4.26)</f>
        <v>91.06016990301616</v>
      </c>
      <c r="CN44" s="2182"/>
      <c r="CO44" s="2178" t="s">
        <v>451</v>
      </c>
      <c r="CP44" s="2182">
        <f>CM44+(CM44/100*4.26)</f>
        <v>94.939333140884642</v>
      </c>
      <c r="CQ44" s="2182"/>
      <c r="CR44" s="2178" t="s">
        <v>451</v>
      </c>
      <c r="CS44" s="2182">
        <f>CP44+(CP44/100*4.26)</f>
        <v>98.983748732686323</v>
      </c>
      <c r="CT44" s="2182"/>
      <c r="CU44" s="2178" t="s">
        <v>451</v>
      </c>
      <c r="CV44" s="2182">
        <f>CS44+(CS44/100*4.26)</f>
        <v>103.20045642869876</v>
      </c>
      <c r="CW44" s="2182"/>
      <c r="CX44" s="2178" t="s">
        <v>451</v>
      </c>
      <c r="CY44" s="2182">
        <f>CV44+(CV44/100*4.26)</f>
        <v>107.59679587256133</v>
      </c>
      <c r="CZ44" s="2182"/>
      <c r="DA44" s="2178" t="s">
        <v>451</v>
      </c>
      <c r="DB44" s="2182">
        <f>CY44+(CY44/100*4.26)</f>
        <v>112.18041937673244</v>
      </c>
      <c r="DC44" s="2182"/>
      <c r="DD44" s="2178" t="s">
        <v>451</v>
      </c>
      <c r="DE44" s="2183">
        <f t="shared" si="7"/>
        <v>1337.0728930089499</v>
      </c>
      <c r="DF44" s="2184" t="s">
        <v>71</v>
      </c>
      <c r="DG44" s="2184" t="s">
        <v>72</v>
      </c>
      <c r="DH44" s="2184" t="s">
        <v>452</v>
      </c>
      <c r="DI44" s="2178" t="s">
        <v>453</v>
      </c>
      <c r="DJ44" s="2184" t="s">
        <v>454</v>
      </c>
      <c r="DK44" s="2185" t="s">
        <v>455</v>
      </c>
      <c r="DL44" s="2184" t="s">
        <v>446</v>
      </c>
      <c r="DM44" s="2184" t="s">
        <v>169</v>
      </c>
      <c r="DN44" s="2184" t="s">
        <v>170</v>
      </c>
      <c r="DO44" s="2178" t="s">
        <v>171</v>
      </c>
      <c r="DP44" s="2178"/>
      <c r="DQ44" s="2184" t="s">
        <v>172</v>
      </c>
    </row>
    <row r="45" spans="1:121" ht="33.75" customHeight="1">
      <c r="A45" s="2184" t="s">
        <v>418</v>
      </c>
      <c r="B45" s="2993"/>
      <c r="C45" s="2178" t="s">
        <v>456</v>
      </c>
      <c r="D45" s="2195">
        <f>AF45</f>
        <v>1.0800000000000001E-2</v>
      </c>
      <c r="E45" s="2184" t="s">
        <v>457</v>
      </c>
      <c r="F45" s="2184" t="s">
        <v>458</v>
      </c>
      <c r="G45" s="2184" t="s">
        <v>58</v>
      </c>
      <c r="H45" s="2184" t="s">
        <v>68</v>
      </c>
      <c r="I45" s="2184" t="s">
        <v>69</v>
      </c>
      <c r="J45" s="2199" t="s">
        <v>459</v>
      </c>
      <c r="K45" s="2184">
        <v>2018</v>
      </c>
      <c r="L45" s="2184">
        <v>2019</v>
      </c>
      <c r="M45" s="2184">
        <v>2034</v>
      </c>
      <c r="N45" s="2198">
        <v>0.83</v>
      </c>
      <c r="O45" s="2198">
        <v>0.83</v>
      </c>
      <c r="P45" s="2198">
        <v>0.84</v>
      </c>
      <c r="Q45" s="2198">
        <v>0.84</v>
      </c>
      <c r="R45" s="2198">
        <v>0.84</v>
      </c>
      <c r="S45" s="2198">
        <v>0.85</v>
      </c>
      <c r="T45" s="2198">
        <v>0.85</v>
      </c>
      <c r="U45" s="2198">
        <v>0.85</v>
      </c>
      <c r="V45" s="2198">
        <v>0.85</v>
      </c>
      <c r="W45" s="2198">
        <v>0.85</v>
      </c>
      <c r="X45" s="2198">
        <v>0.85</v>
      </c>
      <c r="Y45" s="2198">
        <v>0.85</v>
      </c>
      <c r="Z45" s="2198">
        <v>0.85</v>
      </c>
      <c r="AA45" s="2198">
        <v>0.85</v>
      </c>
      <c r="AB45" s="2198">
        <v>0.85</v>
      </c>
      <c r="AC45" s="2198">
        <v>0.85</v>
      </c>
      <c r="AD45" s="2198">
        <v>0.85</v>
      </c>
      <c r="AE45" s="2178" t="s">
        <v>460</v>
      </c>
      <c r="AF45" s="2180">
        <v>1.0800000000000001E-2</v>
      </c>
      <c r="AG45" s="2178" t="s">
        <v>461</v>
      </c>
      <c r="AH45" s="2178" t="s">
        <v>462</v>
      </c>
      <c r="AI45" s="2178" t="s">
        <v>205</v>
      </c>
      <c r="AJ45" s="2178" t="s">
        <v>463</v>
      </c>
      <c r="AK45" s="2178" t="s">
        <v>58</v>
      </c>
      <c r="AL45" s="2178" t="s">
        <v>83</v>
      </c>
      <c r="AM45" s="2178" t="s">
        <v>69</v>
      </c>
      <c r="AN45" s="2178">
        <v>120</v>
      </c>
      <c r="AO45" s="2178">
        <v>2018</v>
      </c>
      <c r="AP45" s="2178">
        <v>2019</v>
      </c>
      <c r="AQ45" s="2178">
        <v>2034</v>
      </c>
      <c r="AR45" s="2178">
        <v>120</v>
      </c>
      <c r="AS45" s="2178">
        <v>120</v>
      </c>
      <c r="AT45" s="2178">
        <v>120</v>
      </c>
      <c r="AU45" s="2178">
        <v>120</v>
      </c>
      <c r="AV45" s="2178">
        <v>120</v>
      </c>
      <c r="AW45" s="2178">
        <v>120</v>
      </c>
      <c r="AX45" s="2178">
        <v>120</v>
      </c>
      <c r="AY45" s="2178">
        <v>120</v>
      </c>
      <c r="AZ45" s="2178">
        <v>120</v>
      </c>
      <c r="BA45" s="2178">
        <v>120</v>
      </c>
      <c r="BB45" s="2178">
        <v>120</v>
      </c>
      <c r="BC45" s="2178">
        <v>120</v>
      </c>
      <c r="BD45" s="2178">
        <v>120</v>
      </c>
      <c r="BE45" s="2178">
        <v>120</v>
      </c>
      <c r="BF45" s="2178">
        <v>120</v>
      </c>
      <c r="BG45" s="2178">
        <v>120</v>
      </c>
      <c r="BH45" s="2178">
        <f>SUM(AR45:BG45)</f>
        <v>1920</v>
      </c>
      <c r="BI45" s="2183">
        <v>930</v>
      </c>
      <c r="BJ45" s="2183">
        <v>930</v>
      </c>
      <c r="BK45" s="2178" t="s">
        <v>70</v>
      </c>
      <c r="BL45" s="2183">
        <v>958</v>
      </c>
      <c r="BM45" s="2183">
        <v>958</v>
      </c>
      <c r="BN45" s="2178" t="s">
        <v>70</v>
      </c>
      <c r="BO45" s="2183">
        <v>987</v>
      </c>
      <c r="BP45" s="2183"/>
      <c r="BQ45" s="2178" t="s">
        <v>70</v>
      </c>
      <c r="BR45" s="2183">
        <v>1017</v>
      </c>
      <c r="BS45" s="2183"/>
      <c r="BT45" s="2178" t="s">
        <v>70</v>
      </c>
      <c r="BU45" s="2183">
        <v>1048</v>
      </c>
      <c r="BV45" s="2183"/>
      <c r="BW45" s="2178" t="s">
        <v>70</v>
      </c>
      <c r="BX45" s="2183">
        <v>1079</v>
      </c>
      <c r="BY45" s="2183"/>
      <c r="BZ45" s="2178" t="s">
        <v>70</v>
      </c>
      <c r="CA45" s="2183">
        <v>1111</v>
      </c>
      <c r="CB45" s="2183"/>
      <c r="CC45" s="2178" t="s">
        <v>70</v>
      </c>
      <c r="CD45" s="2183">
        <v>1144</v>
      </c>
      <c r="CE45" s="2178"/>
      <c r="CF45" s="2178" t="s">
        <v>70</v>
      </c>
      <c r="CG45" s="2183">
        <v>1178</v>
      </c>
      <c r="CH45" s="2178"/>
      <c r="CI45" s="2178" t="s">
        <v>70</v>
      </c>
      <c r="CJ45" s="2183">
        <v>1213</v>
      </c>
      <c r="CK45" s="2178"/>
      <c r="CL45" s="2178" t="s">
        <v>70</v>
      </c>
      <c r="CM45" s="2183">
        <v>1249</v>
      </c>
      <c r="CN45" s="2178"/>
      <c r="CO45" s="2178" t="s">
        <v>70</v>
      </c>
      <c r="CP45" s="2183">
        <v>1286</v>
      </c>
      <c r="CQ45" s="2178"/>
      <c r="CR45" s="2178" t="s">
        <v>70</v>
      </c>
      <c r="CS45" s="2183">
        <v>1325</v>
      </c>
      <c r="CT45" s="2178"/>
      <c r="CU45" s="2178" t="s">
        <v>70</v>
      </c>
      <c r="CV45" s="2183">
        <v>1365</v>
      </c>
      <c r="CW45" s="2178"/>
      <c r="CX45" s="2178" t="s">
        <v>70</v>
      </c>
      <c r="CY45" s="2183">
        <v>1406</v>
      </c>
      <c r="CZ45" s="2178"/>
      <c r="DA45" s="2178" t="s">
        <v>70</v>
      </c>
      <c r="DB45" s="2183">
        <v>1448</v>
      </c>
      <c r="DC45" s="2178"/>
      <c r="DD45" s="2178" t="s">
        <v>70</v>
      </c>
      <c r="DE45" s="2190">
        <f t="shared" si="7"/>
        <v>18744</v>
      </c>
      <c r="DF45" s="2184" t="s">
        <v>100</v>
      </c>
      <c r="DG45" s="2178" t="s">
        <v>101</v>
      </c>
      <c r="DH45" s="2184" t="s">
        <v>464</v>
      </c>
      <c r="DI45" s="2178" t="s">
        <v>465</v>
      </c>
      <c r="DJ45" s="2184" t="s">
        <v>466</v>
      </c>
      <c r="DK45" s="2208" t="s">
        <v>467</v>
      </c>
      <c r="DL45" s="2178"/>
      <c r="DM45" s="2184"/>
      <c r="DN45" s="2184"/>
      <c r="DO45" s="2184"/>
      <c r="DP45" s="2184"/>
      <c r="DQ45" s="2184"/>
    </row>
    <row r="46" spans="1:121" ht="33.75" customHeight="1">
      <c r="A46" s="2184" t="s">
        <v>418</v>
      </c>
      <c r="B46" s="2994"/>
      <c r="C46" s="2178" t="s">
        <v>468</v>
      </c>
      <c r="D46" s="2195">
        <f>AF46</f>
        <v>1.0800000000000001E-2</v>
      </c>
      <c r="E46" s="2184" t="s">
        <v>469</v>
      </c>
      <c r="F46" s="2184" t="s">
        <v>470</v>
      </c>
      <c r="G46" s="2184" t="s">
        <v>58</v>
      </c>
      <c r="H46" s="2184" t="s">
        <v>59</v>
      </c>
      <c r="I46" s="2184" t="s">
        <v>69</v>
      </c>
      <c r="J46" s="2184" t="s">
        <v>61</v>
      </c>
      <c r="K46" s="2184" t="s">
        <v>61</v>
      </c>
      <c r="L46" s="2184">
        <v>2019</v>
      </c>
      <c r="M46" s="2184">
        <v>2034</v>
      </c>
      <c r="N46" s="2198">
        <v>0.2</v>
      </c>
      <c r="O46" s="2198">
        <v>0.22</v>
      </c>
      <c r="P46" s="2198">
        <v>0.24</v>
      </c>
      <c r="Q46" s="2198">
        <v>0.26</v>
      </c>
      <c r="R46" s="2198">
        <v>0.28000000000000003</v>
      </c>
      <c r="S46" s="2198">
        <v>0.3</v>
      </c>
      <c r="T46" s="2198">
        <v>0.32</v>
      </c>
      <c r="U46" s="2198">
        <v>0.34</v>
      </c>
      <c r="V46" s="2198">
        <v>0.36</v>
      </c>
      <c r="W46" s="2198">
        <v>0.38</v>
      </c>
      <c r="X46" s="2198">
        <v>0.4</v>
      </c>
      <c r="Y46" s="2198">
        <v>0.42</v>
      </c>
      <c r="Z46" s="2198">
        <v>0.44</v>
      </c>
      <c r="AA46" s="2198">
        <v>0.46</v>
      </c>
      <c r="AB46" s="2198">
        <v>0.48</v>
      </c>
      <c r="AC46" s="2198">
        <v>0.5</v>
      </c>
      <c r="AD46" s="2198">
        <v>0.5</v>
      </c>
      <c r="AE46" s="2178" t="s">
        <v>471</v>
      </c>
      <c r="AF46" s="2180">
        <v>1.0800000000000001E-2</v>
      </c>
      <c r="AG46" s="2178" t="s">
        <v>472</v>
      </c>
      <c r="AH46" s="2178" t="s">
        <v>473</v>
      </c>
      <c r="AI46" s="2178" t="s">
        <v>66</v>
      </c>
      <c r="AJ46" s="2178" t="s">
        <v>176</v>
      </c>
      <c r="AK46" s="2178" t="s">
        <v>58</v>
      </c>
      <c r="AL46" s="2178" t="s">
        <v>83</v>
      </c>
      <c r="AM46" s="2178" t="s">
        <v>69</v>
      </c>
      <c r="AN46" s="2178" t="s">
        <v>61</v>
      </c>
      <c r="AO46" s="2178" t="s">
        <v>61</v>
      </c>
      <c r="AP46" s="2178">
        <v>2019</v>
      </c>
      <c r="AQ46" s="2178">
        <v>2034</v>
      </c>
      <c r="AR46" s="2179">
        <v>100</v>
      </c>
      <c r="AS46" s="2179">
        <v>100</v>
      </c>
      <c r="AT46" s="2179">
        <v>100</v>
      </c>
      <c r="AU46" s="2179">
        <v>100</v>
      </c>
      <c r="AV46" s="2179">
        <v>100</v>
      </c>
      <c r="AW46" s="2179">
        <v>100</v>
      </c>
      <c r="AX46" s="2179">
        <v>100</v>
      </c>
      <c r="AY46" s="2179">
        <v>100</v>
      </c>
      <c r="AZ46" s="2179">
        <v>100</v>
      </c>
      <c r="BA46" s="2179">
        <v>100</v>
      </c>
      <c r="BB46" s="2179">
        <v>100</v>
      </c>
      <c r="BC46" s="2179">
        <v>100</v>
      </c>
      <c r="BD46" s="2179">
        <v>100</v>
      </c>
      <c r="BE46" s="2179">
        <v>100</v>
      </c>
      <c r="BF46" s="2179">
        <v>100</v>
      </c>
      <c r="BG46" s="2179">
        <v>100</v>
      </c>
      <c r="BH46" s="2179">
        <f>SUM(AR46:BG46)</f>
        <v>1600</v>
      </c>
      <c r="BI46" s="2183">
        <v>4242</v>
      </c>
      <c r="BJ46" s="2183">
        <v>4242</v>
      </c>
      <c r="BK46" s="2178" t="s">
        <v>70</v>
      </c>
      <c r="BL46" s="2183">
        <v>4369</v>
      </c>
      <c r="BM46" s="2183"/>
      <c r="BN46" s="2178" t="s">
        <v>70</v>
      </c>
      <c r="BO46" s="2183">
        <v>4500</v>
      </c>
      <c r="BP46" s="2183"/>
      <c r="BQ46" s="2178" t="s">
        <v>70</v>
      </c>
      <c r="BR46" s="2183">
        <v>4635</v>
      </c>
      <c r="BS46" s="2183"/>
      <c r="BT46" s="2178" t="s">
        <v>70</v>
      </c>
      <c r="BU46" s="2183">
        <v>4774</v>
      </c>
      <c r="BV46" s="2183"/>
      <c r="BW46" s="2178" t="s">
        <v>70</v>
      </c>
      <c r="BX46" s="2183">
        <v>4917</v>
      </c>
      <c r="BY46" s="2183"/>
      <c r="BZ46" s="2178" t="s">
        <v>70</v>
      </c>
      <c r="CA46" s="2183">
        <v>5065</v>
      </c>
      <c r="CB46" s="2183"/>
      <c r="CC46" s="2178" t="s">
        <v>70</v>
      </c>
      <c r="CD46" s="2183">
        <v>5217</v>
      </c>
      <c r="CE46" s="2178"/>
      <c r="CF46" s="2178" t="s">
        <v>70</v>
      </c>
      <c r="CG46" s="2183">
        <v>5374</v>
      </c>
      <c r="CH46" s="2178"/>
      <c r="CI46" s="2178" t="s">
        <v>70</v>
      </c>
      <c r="CJ46" s="2183">
        <v>5535</v>
      </c>
      <c r="CK46" s="2178"/>
      <c r="CL46" s="2178" t="s">
        <v>70</v>
      </c>
      <c r="CM46" s="2183">
        <v>5701</v>
      </c>
      <c r="CN46" s="2178"/>
      <c r="CO46" s="2178" t="s">
        <v>70</v>
      </c>
      <c r="CP46" s="2183">
        <v>5872</v>
      </c>
      <c r="CQ46" s="2178"/>
      <c r="CR46" s="2178" t="s">
        <v>70</v>
      </c>
      <c r="CS46" s="2183">
        <v>6048</v>
      </c>
      <c r="CT46" s="2178"/>
      <c r="CU46" s="2178" t="s">
        <v>70</v>
      </c>
      <c r="CV46" s="2183">
        <v>6229</v>
      </c>
      <c r="CW46" s="2178"/>
      <c r="CX46" s="2178" t="s">
        <v>70</v>
      </c>
      <c r="CY46" s="2183">
        <v>6416</v>
      </c>
      <c r="CZ46" s="2178"/>
      <c r="DA46" s="2178" t="s">
        <v>70</v>
      </c>
      <c r="DB46" s="2183">
        <v>6608</v>
      </c>
      <c r="DC46" s="2178"/>
      <c r="DD46" s="2178" t="s">
        <v>70</v>
      </c>
      <c r="DE46" s="2190">
        <f t="shared" si="7"/>
        <v>85502</v>
      </c>
      <c r="DF46" s="2184" t="s">
        <v>100</v>
      </c>
      <c r="DG46" s="2178" t="s">
        <v>101</v>
      </c>
      <c r="DH46" s="2184" t="s">
        <v>464</v>
      </c>
      <c r="DI46" s="2178" t="s">
        <v>465</v>
      </c>
      <c r="DJ46" s="2184" t="s">
        <v>466</v>
      </c>
      <c r="DK46" s="2185" t="s">
        <v>467</v>
      </c>
      <c r="DL46" s="2184"/>
      <c r="DM46" s="2184"/>
      <c r="DN46" s="2184"/>
      <c r="DO46" s="2184"/>
      <c r="DP46" s="2184"/>
      <c r="DQ46" s="2184"/>
    </row>
    <row r="47" spans="1:121" ht="33.75" customHeight="1">
      <c r="A47" s="2177" t="s">
        <v>474</v>
      </c>
      <c r="B47" s="2992">
        <f>SUM(D47:D61)</f>
        <v>0.18140000000000001</v>
      </c>
      <c r="C47" s="2178" t="s">
        <v>475</v>
      </c>
      <c r="D47" s="2989">
        <f>AF47+AF48+AF49+AF50</f>
        <v>5.1400000000000001E-2</v>
      </c>
      <c r="E47" s="2184" t="s">
        <v>476</v>
      </c>
      <c r="F47" s="2178" t="s">
        <v>477</v>
      </c>
      <c r="G47" s="2184" t="s">
        <v>58</v>
      </c>
      <c r="H47" s="2184" t="s">
        <v>478</v>
      </c>
      <c r="I47" s="2184" t="s">
        <v>60</v>
      </c>
      <c r="J47" s="2236">
        <v>0.48</v>
      </c>
      <c r="K47" s="2185">
        <v>2017</v>
      </c>
      <c r="L47" s="2184">
        <v>2019</v>
      </c>
      <c r="M47" s="2178">
        <v>2034</v>
      </c>
      <c r="N47" s="2181">
        <f>J47-2%</f>
        <v>0.45999999999999996</v>
      </c>
      <c r="O47" s="2181"/>
      <c r="P47" s="2181">
        <v>0.44</v>
      </c>
      <c r="Q47" s="2181"/>
      <c r="R47" s="2181">
        <v>0.42</v>
      </c>
      <c r="S47" s="2181"/>
      <c r="T47" s="2181">
        <v>0.4</v>
      </c>
      <c r="U47" s="2181"/>
      <c r="V47" s="2181">
        <v>0.38</v>
      </c>
      <c r="W47" s="2181"/>
      <c r="X47" s="2181">
        <v>0.36</v>
      </c>
      <c r="Y47" s="2181"/>
      <c r="Z47" s="2181">
        <v>0.34</v>
      </c>
      <c r="AA47" s="2181"/>
      <c r="AB47" s="2181">
        <v>0.32</v>
      </c>
      <c r="AC47" s="2181"/>
      <c r="AD47" s="2181">
        <v>0.32</v>
      </c>
      <c r="AE47" s="2178" t="s">
        <v>479</v>
      </c>
      <c r="AF47" s="2180">
        <v>1.0800000000000001E-2</v>
      </c>
      <c r="AG47" s="2178" t="s">
        <v>480</v>
      </c>
      <c r="AH47" s="2178" t="s">
        <v>481</v>
      </c>
      <c r="AI47" s="2178" t="s">
        <v>260</v>
      </c>
      <c r="AJ47" s="2178" t="s">
        <v>360</v>
      </c>
      <c r="AK47" s="2178" t="s">
        <v>58</v>
      </c>
      <c r="AL47" s="2178" t="s">
        <v>68</v>
      </c>
      <c r="AM47" s="2178" t="s">
        <v>482</v>
      </c>
      <c r="AN47" s="2178" t="s">
        <v>61</v>
      </c>
      <c r="AO47" s="2178" t="s">
        <v>61</v>
      </c>
      <c r="AP47" s="2178">
        <v>2019</v>
      </c>
      <c r="AQ47" s="2178">
        <v>2034</v>
      </c>
      <c r="AR47" s="2189">
        <v>0.25</v>
      </c>
      <c r="AS47" s="2189">
        <v>0.5</v>
      </c>
      <c r="AT47" s="2189">
        <v>0.75</v>
      </c>
      <c r="AU47" s="2189">
        <v>1</v>
      </c>
      <c r="AV47" s="2189">
        <v>0.25</v>
      </c>
      <c r="AW47" s="2189">
        <v>0.5</v>
      </c>
      <c r="AX47" s="2189">
        <v>0.75</v>
      </c>
      <c r="AY47" s="2189">
        <v>1</v>
      </c>
      <c r="AZ47" s="2189">
        <v>0.25</v>
      </c>
      <c r="BA47" s="2189">
        <v>0.5</v>
      </c>
      <c r="BB47" s="2189">
        <v>0.75</v>
      </c>
      <c r="BC47" s="2189">
        <v>1</v>
      </c>
      <c r="BD47" s="2189">
        <v>0.25</v>
      </c>
      <c r="BE47" s="2189">
        <v>0.5</v>
      </c>
      <c r="BF47" s="2189">
        <v>0.75</v>
      </c>
      <c r="BG47" s="2189">
        <v>1</v>
      </c>
      <c r="BH47" s="2189">
        <v>1</v>
      </c>
      <c r="BI47" s="2183">
        <v>884.76099999999997</v>
      </c>
      <c r="BJ47" s="2183">
        <v>884.76099999999997</v>
      </c>
      <c r="BK47" s="2178" t="s">
        <v>70</v>
      </c>
      <c r="BL47" s="2183">
        <f>BI47*0.03+BI47</f>
        <v>911.30382999999995</v>
      </c>
      <c r="BM47" s="2183"/>
      <c r="BN47" s="2178" t="s">
        <v>70</v>
      </c>
      <c r="BO47" s="2183">
        <f>BL47*0.03+BL47</f>
        <v>938.64294489999997</v>
      </c>
      <c r="BP47" s="2183"/>
      <c r="BQ47" s="2178" t="s">
        <v>70</v>
      </c>
      <c r="BR47" s="2183">
        <f>BO47*0.03+BO47</f>
        <v>966.802233247</v>
      </c>
      <c r="BS47" s="2183"/>
      <c r="BT47" s="2178" t="s">
        <v>70</v>
      </c>
      <c r="BU47" s="2183">
        <f>BR47*0.03+BR47</f>
        <v>995.80630024440995</v>
      </c>
      <c r="BV47" s="2183"/>
      <c r="BW47" s="2178" t="s">
        <v>70</v>
      </c>
      <c r="BX47" s="2183">
        <f>BU47*0.03+BU47</f>
        <v>1025.6804892517423</v>
      </c>
      <c r="BY47" s="2183"/>
      <c r="BZ47" s="2178" t="s">
        <v>70</v>
      </c>
      <c r="CA47" s="2183">
        <f>BX47*0.03+BX47</f>
        <v>1056.4509039292946</v>
      </c>
      <c r="CB47" s="2183"/>
      <c r="CC47" s="2178" t="s">
        <v>70</v>
      </c>
      <c r="CD47" s="2183">
        <f>CA47*0.03+CA47</f>
        <v>1088.1444310471734</v>
      </c>
      <c r="CE47" s="2183"/>
      <c r="CF47" s="2178" t="s">
        <v>70</v>
      </c>
      <c r="CG47" s="2183">
        <f>CD47*0.03+CD47</f>
        <v>1120.7887639785886</v>
      </c>
      <c r="CH47" s="2183"/>
      <c r="CI47" s="2178" t="s">
        <v>70</v>
      </c>
      <c r="CJ47" s="2183">
        <f>CG47*0.03+CG47</f>
        <v>1154.4124268979463</v>
      </c>
      <c r="CK47" s="2183"/>
      <c r="CL47" s="2178" t="s">
        <v>70</v>
      </c>
      <c r="CM47" s="2183">
        <f>CJ47*0.03+CJ47</f>
        <v>1189.0447997048846</v>
      </c>
      <c r="CN47" s="2183"/>
      <c r="CO47" s="2178" t="s">
        <v>70</v>
      </c>
      <c r="CP47" s="2183">
        <f>CM47*0.03+CM47</f>
        <v>1224.7161436960312</v>
      </c>
      <c r="CQ47" s="2183"/>
      <c r="CR47" s="2178" t="s">
        <v>70</v>
      </c>
      <c r="CS47" s="2183">
        <f>CP47*0.03+CP47</f>
        <v>1261.457628006912</v>
      </c>
      <c r="CT47" s="2183"/>
      <c r="CU47" s="2178" t="s">
        <v>70</v>
      </c>
      <c r="CV47" s="2183">
        <f>CS47*0.03+CS47</f>
        <v>1299.3013568471195</v>
      </c>
      <c r="CW47" s="2183"/>
      <c r="CX47" s="2178" t="s">
        <v>70</v>
      </c>
      <c r="CY47" s="2183">
        <f>CV47*0.03+CV47</f>
        <v>1338.280397552533</v>
      </c>
      <c r="CZ47" s="2183"/>
      <c r="DA47" s="2178" t="s">
        <v>70</v>
      </c>
      <c r="DB47" s="2183">
        <f>CY47*0.03+CY47</f>
        <v>1378.4288094791091</v>
      </c>
      <c r="DC47" s="2183"/>
      <c r="DD47" s="2178" t="s">
        <v>70</v>
      </c>
      <c r="DE47" s="2190">
        <f>+BI47+BL47+BO47+BR47+BU47+BX47+CA47+CD47+CG47+CJ47+CM47+CP47+CS47+CV47+CY47+DB47</f>
        <v>17834.022458782743</v>
      </c>
      <c r="DF47" s="2178" t="s">
        <v>262</v>
      </c>
      <c r="DG47" s="2178" t="s">
        <v>113</v>
      </c>
      <c r="DH47" s="2178" t="s">
        <v>483</v>
      </c>
      <c r="DI47" s="2178" t="s">
        <v>484</v>
      </c>
      <c r="DJ47" s="2178" t="s">
        <v>485</v>
      </c>
      <c r="DK47" s="2178" t="s">
        <v>486</v>
      </c>
      <c r="DL47" s="2184"/>
      <c r="DM47" s="2184"/>
      <c r="DN47" s="2184"/>
      <c r="DO47" s="2184"/>
      <c r="DP47" s="2184"/>
      <c r="DQ47" s="2184"/>
    </row>
    <row r="48" spans="1:121" ht="33.75" customHeight="1">
      <c r="A48" s="2177" t="s">
        <v>474</v>
      </c>
      <c r="B48" s="2993"/>
      <c r="C48" s="2178" t="s">
        <v>475</v>
      </c>
      <c r="D48" s="2990"/>
      <c r="E48" s="2184" t="s">
        <v>476</v>
      </c>
      <c r="F48" s="2178" t="s">
        <v>477</v>
      </c>
      <c r="G48" s="2184" t="s">
        <v>58</v>
      </c>
      <c r="H48" s="2184" t="s">
        <v>478</v>
      </c>
      <c r="I48" s="2184" t="s">
        <v>60</v>
      </c>
      <c r="J48" s="2236">
        <v>0.48</v>
      </c>
      <c r="K48" s="2185">
        <v>2017</v>
      </c>
      <c r="L48" s="2184">
        <v>2019</v>
      </c>
      <c r="M48" s="2178">
        <v>2034</v>
      </c>
      <c r="N48" s="2181">
        <v>0.46</v>
      </c>
      <c r="O48" s="2181"/>
      <c r="P48" s="2181">
        <v>0.44</v>
      </c>
      <c r="Q48" s="2181"/>
      <c r="R48" s="2181">
        <v>0.42</v>
      </c>
      <c r="S48" s="2181"/>
      <c r="T48" s="2181">
        <v>0.4</v>
      </c>
      <c r="U48" s="2181"/>
      <c r="V48" s="2181">
        <v>0.38</v>
      </c>
      <c r="W48" s="2181"/>
      <c r="X48" s="2181">
        <v>0.36</v>
      </c>
      <c r="Y48" s="2181"/>
      <c r="Z48" s="2181">
        <v>0.34</v>
      </c>
      <c r="AA48" s="2181"/>
      <c r="AB48" s="2181">
        <v>0.32</v>
      </c>
      <c r="AC48" s="2181"/>
      <c r="AD48" s="2181">
        <v>0.32</v>
      </c>
      <c r="AE48" s="2178" t="s">
        <v>487</v>
      </c>
      <c r="AF48" s="2180">
        <v>1.0800000000000001E-2</v>
      </c>
      <c r="AG48" s="2178" t="s">
        <v>488</v>
      </c>
      <c r="AH48" s="2178" t="s">
        <v>489</v>
      </c>
      <c r="AI48" s="2178" t="s">
        <v>260</v>
      </c>
      <c r="AJ48" s="2178" t="s">
        <v>360</v>
      </c>
      <c r="AK48" s="2178" t="s">
        <v>58</v>
      </c>
      <c r="AL48" s="2178" t="s">
        <v>83</v>
      </c>
      <c r="AM48" s="2178" t="s">
        <v>60</v>
      </c>
      <c r="AN48" s="2178" t="s">
        <v>61</v>
      </c>
      <c r="AO48" s="2178" t="s">
        <v>61</v>
      </c>
      <c r="AP48" s="2178">
        <v>2019</v>
      </c>
      <c r="AQ48" s="2178">
        <v>2034</v>
      </c>
      <c r="AR48" s="2206">
        <v>200</v>
      </c>
      <c r="AS48" s="2206">
        <v>200</v>
      </c>
      <c r="AT48" s="2206">
        <v>200</v>
      </c>
      <c r="AU48" s="2206">
        <v>200</v>
      </c>
      <c r="AV48" s="2206">
        <v>200</v>
      </c>
      <c r="AW48" s="2206">
        <v>200</v>
      </c>
      <c r="AX48" s="2206">
        <v>200</v>
      </c>
      <c r="AY48" s="2206">
        <v>200</v>
      </c>
      <c r="AZ48" s="2206">
        <v>200</v>
      </c>
      <c r="BA48" s="2206">
        <v>200</v>
      </c>
      <c r="BB48" s="2206">
        <v>200</v>
      </c>
      <c r="BC48" s="2206">
        <v>200</v>
      </c>
      <c r="BD48" s="2206">
        <v>200</v>
      </c>
      <c r="BE48" s="2206">
        <v>200</v>
      </c>
      <c r="BF48" s="2206">
        <v>200</v>
      </c>
      <c r="BG48" s="2206">
        <v>200</v>
      </c>
      <c r="BH48" s="2206">
        <f>SUM(AR48:BG48)</f>
        <v>3200</v>
      </c>
      <c r="BI48" s="2235">
        <f>+BJ48</f>
        <v>12.03899176</v>
      </c>
      <c r="BJ48" s="2235">
        <f>((55469+(55469/100*(4.26*2)))*200)/1000000</f>
        <v>12.03899176</v>
      </c>
      <c r="BK48" s="2178" t="s">
        <v>70</v>
      </c>
      <c r="BL48" s="2182">
        <f>+BM48</f>
        <v>12.551852808975999</v>
      </c>
      <c r="BM48" s="2182">
        <f>BJ48+(BJ48/100*4.26)</f>
        <v>12.551852808975999</v>
      </c>
      <c r="BN48" s="2178" t="s">
        <v>70</v>
      </c>
      <c r="BO48" s="2182">
        <f>BL48+(BL48/100*4.26)</f>
        <v>13.086561738638377</v>
      </c>
      <c r="BP48" s="2182"/>
      <c r="BQ48" s="2178" t="s">
        <v>70</v>
      </c>
      <c r="BR48" s="2182">
        <f>BO48+(BO48/100*4.26)</f>
        <v>13.644049268704372</v>
      </c>
      <c r="BS48" s="2182"/>
      <c r="BT48" s="2178" t="s">
        <v>70</v>
      </c>
      <c r="BU48" s="2182">
        <f>BR48+(BR48/100*4.26)</f>
        <v>14.225285767551178</v>
      </c>
      <c r="BV48" s="2182"/>
      <c r="BW48" s="2178" t="s">
        <v>70</v>
      </c>
      <c r="BX48" s="2182">
        <f>BU48+(BU48/100*4.26)</f>
        <v>14.831282941248858</v>
      </c>
      <c r="BY48" s="2182"/>
      <c r="BZ48" s="2178" t="s">
        <v>70</v>
      </c>
      <c r="CA48" s="2182">
        <f>BX48+(BX48/100*4.26)</f>
        <v>15.46309559454606</v>
      </c>
      <c r="CB48" s="2182"/>
      <c r="CC48" s="2178" t="s">
        <v>70</v>
      </c>
      <c r="CD48" s="2182">
        <f>CA48+(CA48/100*4.26)</f>
        <v>16.121823466873721</v>
      </c>
      <c r="CE48" s="2182"/>
      <c r="CF48" s="2178" t="s">
        <v>70</v>
      </c>
      <c r="CG48" s="2182">
        <f>CD48+(CD48/100*4.26)</f>
        <v>16.808613146562543</v>
      </c>
      <c r="CH48" s="2182"/>
      <c r="CI48" s="2178" t="s">
        <v>70</v>
      </c>
      <c r="CJ48" s="2182">
        <f>CG48+(CG48/100*4.26)</f>
        <v>17.524660066606106</v>
      </c>
      <c r="CK48" s="2182"/>
      <c r="CL48" s="2178" t="s">
        <v>70</v>
      </c>
      <c r="CM48" s="2182">
        <f>CJ48+(CJ48/100*4.26)</f>
        <v>18.271210585443526</v>
      </c>
      <c r="CN48" s="2182"/>
      <c r="CO48" s="2178" t="s">
        <v>70</v>
      </c>
      <c r="CP48" s="2182">
        <f>CM48+(CM48/100*4.26)</f>
        <v>19.049564156383422</v>
      </c>
      <c r="CQ48" s="2182"/>
      <c r="CR48" s="2178" t="s">
        <v>70</v>
      </c>
      <c r="CS48" s="2182">
        <f>CP48+(CP48/100*4.26)</f>
        <v>19.861075589445356</v>
      </c>
      <c r="CT48" s="2182"/>
      <c r="CU48" s="2178" t="s">
        <v>70</v>
      </c>
      <c r="CV48" s="2182">
        <f>CS48+(CS48/100*4.26)</f>
        <v>20.707157409555727</v>
      </c>
      <c r="CW48" s="2182"/>
      <c r="CX48" s="2178" t="s">
        <v>70</v>
      </c>
      <c r="CY48" s="2182">
        <f>CV48+(CV48/100*4.26)</f>
        <v>21.589282315202801</v>
      </c>
      <c r="CZ48" s="2182"/>
      <c r="DA48" s="2178" t="s">
        <v>70</v>
      </c>
      <c r="DB48" s="2182">
        <f>CY48+(CY48/100*4.26)</f>
        <v>22.50898574183044</v>
      </c>
      <c r="DC48" s="2182"/>
      <c r="DD48" s="2178" t="s">
        <v>70</v>
      </c>
      <c r="DE48" s="2190">
        <f>SUM(BI48,BL48,BO48,BR48,BU48,BX48,CA48,CD48,CG48,CJ48,CM48,CP48,CS48,CV48,CY48,DB48)</f>
        <v>268.28349235756849</v>
      </c>
      <c r="DF48" s="2184" t="s">
        <v>71</v>
      </c>
      <c r="DG48" s="2184" t="s">
        <v>72</v>
      </c>
      <c r="DH48" s="2185" t="s">
        <v>73</v>
      </c>
      <c r="DI48" s="2184" t="s">
        <v>74</v>
      </c>
      <c r="DJ48" s="2184" t="s">
        <v>490</v>
      </c>
      <c r="DK48" s="2178" t="s">
        <v>228</v>
      </c>
      <c r="DL48" s="2184" t="s">
        <v>491</v>
      </c>
      <c r="DM48" s="2184" t="s">
        <v>492</v>
      </c>
      <c r="DN48" s="2184"/>
      <c r="DO48" s="2184"/>
      <c r="DP48" s="2184"/>
      <c r="DQ48" s="2184"/>
    </row>
    <row r="49" spans="1:121" ht="33.75" customHeight="1">
      <c r="A49" s="2177" t="s">
        <v>474</v>
      </c>
      <c r="B49" s="2993"/>
      <c r="C49" s="2178" t="s">
        <v>475</v>
      </c>
      <c r="D49" s="2990"/>
      <c r="E49" s="2184" t="s">
        <v>476</v>
      </c>
      <c r="F49" s="2178" t="s">
        <v>477</v>
      </c>
      <c r="G49" s="2184" t="s">
        <v>58</v>
      </c>
      <c r="H49" s="2184" t="s">
        <v>478</v>
      </c>
      <c r="I49" s="2184" t="s">
        <v>60</v>
      </c>
      <c r="J49" s="2236">
        <v>0.48</v>
      </c>
      <c r="K49" s="2185">
        <v>2017</v>
      </c>
      <c r="L49" s="2184">
        <v>2019</v>
      </c>
      <c r="M49" s="2178">
        <v>2034</v>
      </c>
      <c r="N49" s="2181">
        <v>0.46</v>
      </c>
      <c r="O49" s="2181"/>
      <c r="P49" s="2181">
        <v>0.44</v>
      </c>
      <c r="Q49" s="2181"/>
      <c r="R49" s="2181">
        <v>0.42</v>
      </c>
      <c r="S49" s="2181"/>
      <c r="T49" s="2181">
        <v>0.4</v>
      </c>
      <c r="U49" s="2181"/>
      <c r="V49" s="2181">
        <v>0.38</v>
      </c>
      <c r="W49" s="2181"/>
      <c r="X49" s="2181">
        <v>0.36</v>
      </c>
      <c r="Y49" s="2181"/>
      <c r="Z49" s="2181">
        <v>0.34</v>
      </c>
      <c r="AA49" s="2181"/>
      <c r="AB49" s="2181">
        <v>0.32</v>
      </c>
      <c r="AC49" s="2181"/>
      <c r="AD49" s="2181">
        <v>0.32</v>
      </c>
      <c r="AE49" s="2178" t="s">
        <v>493</v>
      </c>
      <c r="AF49" s="2180">
        <v>1.0800000000000001E-2</v>
      </c>
      <c r="AG49" s="2178" t="s">
        <v>494</v>
      </c>
      <c r="AH49" s="2178" t="s">
        <v>495</v>
      </c>
      <c r="AI49" s="2178" t="s">
        <v>260</v>
      </c>
      <c r="AJ49" s="2178" t="s">
        <v>360</v>
      </c>
      <c r="AK49" s="2178" t="s">
        <v>58</v>
      </c>
      <c r="AL49" s="2178" t="s">
        <v>83</v>
      </c>
      <c r="AM49" s="2178" t="s">
        <v>60</v>
      </c>
      <c r="AN49" s="2178">
        <v>2</v>
      </c>
      <c r="AO49" s="2178">
        <v>2016</v>
      </c>
      <c r="AP49" s="2178">
        <v>2019</v>
      </c>
      <c r="AQ49" s="2178">
        <v>2034</v>
      </c>
      <c r="AR49" s="2178">
        <v>1</v>
      </c>
      <c r="AS49" s="2178">
        <v>1</v>
      </c>
      <c r="AT49" s="2178">
        <v>1</v>
      </c>
      <c r="AU49" s="2178">
        <v>1</v>
      </c>
      <c r="AV49" s="2178">
        <v>1</v>
      </c>
      <c r="AW49" s="2178">
        <v>1</v>
      </c>
      <c r="AX49" s="2178">
        <v>1</v>
      </c>
      <c r="AY49" s="2178">
        <v>1</v>
      </c>
      <c r="AZ49" s="2178">
        <v>1</v>
      </c>
      <c r="BA49" s="2178">
        <v>1</v>
      </c>
      <c r="BB49" s="2178">
        <v>1</v>
      </c>
      <c r="BC49" s="2178">
        <v>1</v>
      </c>
      <c r="BD49" s="2178">
        <v>1</v>
      </c>
      <c r="BE49" s="2178">
        <v>1</v>
      </c>
      <c r="BF49" s="2178">
        <v>1</v>
      </c>
      <c r="BG49" s="2178">
        <v>1</v>
      </c>
      <c r="BH49" s="2178">
        <v>16</v>
      </c>
      <c r="BI49" s="2183">
        <v>145.71600000000001</v>
      </c>
      <c r="BJ49" s="2183">
        <v>145.71600000000001</v>
      </c>
      <c r="BK49" s="2183" t="s">
        <v>496</v>
      </c>
      <c r="BL49" s="2183">
        <v>145.71600000000001</v>
      </c>
      <c r="BM49" s="2183">
        <v>145.71600000000001</v>
      </c>
      <c r="BN49" s="2183" t="s">
        <v>496</v>
      </c>
      <c r="BO49" s="2183">
        <v>63.6</v>
      </c>
      <c r="BP49" s="2183"/>
      <c r="BQ49" s="2183" t="s">
        <v>451</v>
      </c>
      <c r="BR49" s="2183">
        <v>63.6</v>
      </c>
      <c r="BS49" s="2183"/>
      <c r="BT49" s="2183" t="s">
        <v>451</v>
      </c>
      <c r="BU49" s="2183">
        <v>63.6</v>
      </c>
      <c r="BV49" s="2183"/>
      <c r="BW49" s="2183" t="s">
        <v>451</v>
      </c>
      <c r="BX49" s="2183">
        <v>63.6</v>
      </c>
      <c r="BY49" s="2183"/>
      <c r="BZ49" s="2183" t="s">
        <v>451</v>
      </c>
      <c r="CA49" s="2183">
        <v>63.6</v>
      </c>
      <c r="CB49" s="2183"/>
      <c r="CC49" s="2183" t="s">
        <v>451</v>
      </c>
      <c r="CD49" s="2183">
        <v>63.6</v>
      </c>
      <c r="CE49" s="2183"/>
      <c r="CF49" s="2183" t="s">
        <v>451</v>
      </c>
      <c r="CG49" s="2183">
        <v>63.6</v>
      </c>
      <c r="CH49" s="2183"/>
      <c r="CI49" s="2183" t="s">
        <v>451</v>
      </c>
      <c r="CJ49" s="2183">
        <v>63.6</v>
      </c>
      <c r="CK49" s="2183"/>
      <c r="CL49" s="2183" t="s">
        <v>451</v>
      </c>
      <c r="CM49" s="2183">
        <v>63.6</v>
      </c>
      <c r="CN49" s="2183"/>
      <c r="CO49" s="2183" t="s">
        <v>451</v>
      </c>
      <c r="CP49" s="2183">
        <v>63.6</v>
      </c>
      <c r="CQ49" s="2183"/>
      <c r="CR49" s="2183" t="s">
        <v>451</v>
      </c>
      <c r="CS49" s="2183">
        <v>63.6</v>
      </c>
      <c r="CT49" s="2183"/>
      <c r="CU49" s="2183" t="s">
        <v>451</v>
      </c>
      <c r="CV49" s="2183">
        <v>63.6</v>
      </c>
      <c r="CW49" s="2183"/>
      <c r="CX49" s="2183" t="s">
        <v>451</v>
      </c>
      <c r="CY49" s="2183">
        <v>63.6</v>
      </c>
      <c r="CZ49" s="2183"/>
      <c r="DA49" s="2183" t="s">
        <v>451</v>
      </c>
      <c r="DB49" s="2183">
        <v>63.6</v>
      </c>
      <c r="DC49" s="2183"/>
      <c r="DD49" s="2183" t="s">
        <v>451</v>
      </c>
      <c r="DE49" s="2190">
        <f>DB49+CY49+CV49+CS49+CP49+CM49+CJ49+CG49+CD49+CA49+BX49+BU49+BR49+BO49+BL49+BI49</f>
        <v>1181.8320000000003</v>
      </c>
      <c r="DF49" s="2184" t="s">
        <v>497</v>
      </c>
      <c r="DG49" s="2178" t="s">
        <v>498</v>
      </c>
      <c r="DH49" s="2178" t="s">
        <v>499</v>
      </c>
      <c r="DI49" s="2178" t="s">
        <v>500</v>
      </c>
      <c r="DJ49" s="2178" t="s">
        <v>501</v>
      </c>
      <c r="DK49" s="2185" t="s">
        <v>502</v>
      </c>
      <c r="DL49" s="2184" t="s">
        <v>503</v>
      </c>
      <c r="DM49" s="2184" t="s">
        <v>504</v>
      </c>
      <c r="DN49" s="2178" t="s">
        <v>499</v>
      </c>
      <c r="DO49" s="2178" t="s">
        <v>505</v>
      </c>
      <c r="DP49" s="2178" t="s">
        <v>501</v>
      </c>
      <c r="DQ49" s="2185" t="s">
        <v>502</v>
      </c>
    </row>
    <row r="50" spans="1:121" ht="33.75" customHeight="1">
      <c r="A50" s="2177" t="s">
        <v>474</v>
      </c>
      <c r="B50" s="2993"/>
      <c r="C50" s="2178" t="s">
        <v>475</v>
      </c>
      <c r="D50" s="2991"/>
      <c r="E50" s="2184" t="s">
        <v>476</v>
      </c>
      <c r="F50" s="2178" t="s">
        <v>477</v>
      </c>
      <c r="G50" s="2184" t="s">
        <v>58</v>
      </c>
      <c r="H50" s="2184" t="s">
        <v>478</v>
      </c>
      <c r="I50" s="2184" t="s">
        <v>60</v>
      </c>
      <c r="J50" s="2236">
        <v>0.48</v>
      </c>
      <c r="K50" s="2185">
        <v>2017</v>
      </c>
      <c r="L50" s="2184">
        <v>2019</v>
      </c>
      <c r="M50" s="2178">
        <v>2034</v>
      </c>
      <c r="N50" s="2181">
        <v>0.46</v>
      </c>
      <c r="O50" s="2181"/>
      <c r="P50" s="2181">
        <v>0.44</v>
      </c>
      <c r="Q50" s="2181"/>
      <c r="R50" s="2181">
        <v>0.42</v>
      </c>
      <c r="S50" s="2181"/>
      <c r="T50" s="2181">
        <v>0.4</v>
      </c>
      <c r="U50" s="2181"/>
      <c r="V50" s="2181">
        <v>0.38</v>
      </c>
      <c r="W50" s="2181"/>
      <c r="X50" s="2181">
        <v>0.36</v>
      </c>
      <c r="Y50" s="2181"/>
      <c r="Z50" s="2181">
        <v>0.34</v>
      </c>
      <c r="AA50" s="2181"/>
      <c r="AB50" s="2181">
        <v>0.32</v>
      </c>
      <c r="AC50" s="2181"/>
      <c r="AD50" s="2181">
        <v>0.32</v>
      </c>
      <c r="AE50" s="2178" t="s">
        <v>506</v>
      </c>
      <c r="AF50" s="2180">
        <v>1.9E-2</v>
      </c>
      <c r="AG50" s="2178" t="s">
        <v>507</v>
      </c>
      <c r="AH50" s="2178" t="s">
        <v>508</v>
      </c>
      <c r="AI50" s="2178" t="s">
        <v>260</v>
      </c>
      <c r="AJ50" s="2178" t="s">
        <v>360</v>
      </c>
      <c r="AK50" s="2178" t="s">
        <v>58</v>
      </c>
      <c r="AL50" s="2178" t="s">
        <v>68</v>
      </c>
      <c r="AM50" s="2178" t="s">
        <v>509</v>
      </c>
      <c r="AN50" s="2178" t="s">
        <v>61</v>
      </c>
      <c r="AO50" s="2178" t="s">
        <v>61</v>
      </c>
      <c r="AP50" s="2178">
        <v>2020</v>
      </c>
      <c r="AQ50" s="2178">
        <v>2034</v>
      </c>
      <c r="AR50" s="2189"/>
      <c r="AS50" s="2198">
        <v>6.6600000000000006E-2</v>
      </c>
      <c r="AT50" s="2198">
        <f t="shared" ref="AT50:BF50" si="11">AS50+6.6%</f>
        <v>0.1326</v>
      </c>
      <c r="AU50" s="2198">
        <f t="shared" si="11"/>
        <v>0.1986</v>
      </c>
      <c r="AV50" s="2198">
        <f t="shared" si="11"/>
        <v>0.2646</v>
      </c>
      <c r="AW50" s="2198">
        <f t="shared" si="11"/>
        <v>0.3306</v>
      </c>
      <c r="AX50" s="2198">
        <f t="shared" si="11"/>
        <v>0.39660000000000001</v>
      </c>
      <c r="AY50" s="2198">
        <f t="shared" si="11"/>
        <v>0.46260000000000001</v>
      </c>
      <c r="AZ50" s="2198">
        <f t="shared" si="11"/>
        <v>0.52859999999999996</v>
      </c>
      <c r="BA50" s="2198">
        <f t="shared" si="11"/>
        <v>0.59460000000000002</v>
      </c>
      <c r="BB50" s="2198">
        <f t="shared" si="11"/>
        <v>0.66060000000000008</v>
      </c>
      <c r="BC50" s="2198">
        <f t="shared" si="11"/>
        <v>0.72660000000000013</v>
      </c>
      <c r="BD50" s="2198">
        <f t="shared" si="11"/>
        <v>0.79260000000000019</v>
      </c>
      <c r="BE50" s="2198">
        <f t="shared" si="11"/>
        <v>0.85860000000000025</v>
      </c>
      <c r="BF50" s="2198">
        <f t="shared" si="11"/>
        <v>0.92460000000000031</v>
      </c>
      <c r="BG50" s="2198">
        <v>1</v>
      </c>
      <c r="BH50" s="2198">
        <v>1</v>
      </c>
      <c r="BI50" s="2183"/>
      <c r="BJ50" s="2183"/>
      <c r="BK50" s="2183"/>
      <c r="BL50" s="2183">
        <f>+BM50</f>
        <v>636</v>
      </c>
      <c r="BM50" s="2183">
        <f>((((4770000*10)*20)/2)+159000000)/1000000</f>
        <v>636</v>
      </c>
      <c r="BN50" s="2183" t="s">
        <v>70</v>
      </c>
      <c r="BO50" s="2183">
        <f>BL50+(BL50/100*4.26)</f>
        <v>663.09360000000004</v>
      </c>
      <c r="BP50" s="2183"/>
      <c r="BQ50" s="2183" t="s">
        <v>70</v>
      </c>
      <c r="BR50" s="2183">
        <f>BO50+(BO50/100*4.26)</f>
        <v>691.34138736</v>
      </c>
      <c r="BS50" s="2183"/>
      <c r="BT50" s="2183" t="s">
        <v>70</v>
      </c>
      <c r="BU50" s="2183">
        <f>BR50+(BR50/100*4.26)</f>
        <v>720.79253046153599</v>
      </c>
      <c r="BV50" s="2183"/>
      <c r="BW50" s="2183" t="s">
        <v>70</v>
      </c>
      <c r="BX50" s="2183">
        <f>BU50+(BU50/100*4.26)</f>
        <v>751.49829225919746</v>
      </c>
      <c r="BY50" s="2183"/>
      <c r="BZ50" s="2183" t="s">
        <v>70</v>
      </c>
      <c r="CA50" s="2183">
        <f>BX50+(BX50/100*4.26)</f>
        <v>783.51211950943923</v>
      </c>
      <c r="CB50" s="2183"/>
      <c r="CC50" s="2183" t="s">
        <v>70</v>
      </c>
      <c r="CD50" s="2183">
        <f>CA50+(CA50/100*4.26)</f>
        <v>816.8897358005413</v>
      </c>
      <c r="CE50" s="2183"/>
      <c r="CF50" s="2183" t="s">
        <v>70</v>
      </c>
      <c r="CG50" s="2183">
        <f>CD50+(CD50/100*4.26)</f>
        <v>851.68923854564434</v>
      </c>
      <c r="CH50" s="2183"/>
      <c r="CI50" s="2183" t="s">
        <v>70</v>
      </c>
      <c r="CJ50" s="2183">
        <f>CG50+(CG50/100*4.26)</f>
        <v>887.97120010768879</v>
      </c>
      <c r="CK50" s="2183"/>
      <c r="CL50" s="2183" t="s">
        <v>70</v>
      </c>
      <c r="CM50" s="2183">
        <f>CJ50+(CJ50/100*4.26)</f>
        <v>925.79877323227629</v>
      </c>
      <c r="CN50" s="2183"/>
      <c r="CO50" s="2183" t="s">
        <v>70</v>
      </c>
      <c r="CP50" s="2183">
        <f>CM50+(CM50/100*4.26)</f>
        <v>965.2378009719713</v>
      </c>
      <c r="CQ50" s="2183"/>
      <c r="CR50" s="2183" t="s">
        <v>70</v>
      </c>
      <c r="CS50" s="2183">
        <f>CP50+(CP50/100*4.26)</f>
        <v>1006.3569312933773</v>
      </c>
      <c r="CT50" s="2183"/>
      <c r="CU50" s="2183" t="s">
        <v>70</v>
      </c>
      <c r="CV50" s="2183">
        <f>CS50+(CS50/100*4.26)</f>
        <v>1049.2277365664752</v>
      </c>
      <c r="CW50" s="2183"/>
      <c r="CX50" s="2183" t="s">
        <v>70</v>
      </c>
      <c r="CY50" s="2183">
        <f>CV50+(CV50/100*4.26)</f>
        <v>1093.9248381442071</v>
      </c>
      <c r="CZ50" s="2183"/>
      <c r="DA50" s="2183" t="s">
        <v>70</v>
      </c>
      <c r="DB50" s="2183">
        <f>CY50+(CY50/100*4.26)</f>
        <v>1140.5260362491504</v>
      </c>
      <c r="DC50" s="2183"/>
      <c r="DD50" s="2183" t="s">
        <v>70</v>
      </c>
      <c r="DE50" s="2190">
        <f t="shared" ref="DE50:DE58" si="12">SUM(BI50,BL50,BO50,BR50,BU50,BX50,CA50,CD50,CG50,CJ50,CM50,CP50,CS50,CV50,CY50,DB50)</f>
        <v>12983.860220501505</v>
      </c>
      <c r="DF50" s="2178" t="s">
        <v>71</v>
      </c>
      <c r="DG50" s="2178" t="s">
        <v>72</v>
      </c>
      <c r="DH50" s="2185" t="s">
        <v>73</v>
      </c>
      <c r="DI50" s="2184" t="s">
        <v>74</v>
      </c>
      <c r="DJ50" s="2184" t="s">
        <v>490</v>
      </c>
      <c r="DK50" s="2178" t="s">
        <v>228</v>
      </c>
      <c r="DL50" s="2184"/>
      <c r="DM50" s="2184"/>
      <c r="DN50" s="2184"/>
      <c r="DO50" s="2184"/>
      <c r="DP50" s="2184"/>
      <c r="DQ50" s="2184"/>
    </row>
    <row r="51" spans="1:121" ht="33.75" customHeight="1">
      <c r="A51" s="2177" t="s">
        <v>474</v>
      </c>
      <c r="B51" s="2993"/>
      <c r="C51" s="2178" t="s">
        <v>510</v>
      </c>
      <c r="D51" s="2989">
        <f>AF51+AF52</f>
        <v>2.98E-2</v>
      </c>
      <c r="E51" s="2184" t="s">
        <v>511</v>
      </c>
      <c r="F51" s="2184" t="s">
        <v>512</v>
      </c>
      <c r="G51" s="2184" t="s">
        <v>111</v>
      </c>
      <c r="H51" s="2184" t="s">
        <v>513</v>
      </c>
      <c r="I51" s="2184" t="s">
        <v>60</v>
      </c>
      <c r="J51" s="2178" t="s">
        <v>61</v>
      </c>
      <c r="K51" s="2178" t="s">
        <v>61</v>
      </c>
      <c r="L51" s="2184">
        <v>2019</v>
      </c>
      <c r="M51" s="2178">
        <v>2034</v>
      </c>
      <c r="N51" s="2184">
        <v>1</v>
      </c>
      <c r="O51" s="2184">
        <v>1</v>
      </c>
      <c r="P51" s="2184">
        <v>1</v>
      </c>
      <c r="Q51" s="2184">
        <v>1</v>
      </c>
      <c r="R51" s="2184">
        <v>1</v>
      </c>
      <c r="S51" s="2184">
        <v>1</v>
      </c>
      <c r="T51" s="2184">
        <v>1</v>
      </c>
      <c r="U51" s="2184">
        <v>1</v>
      </c>
      <c r="V51" s="2184">
        <v>1</v>
      </c>
      <c r="W51" s="2184">
        <v>1</v>
      </c>
      <c r="X51" s="2184">
        <v>1</v>
      </c>
      <c r="Y51" s="2184">
        <v>1</v>
      </c>
      <c r="Z51" s="2184">
        <v>1</v>
      </c>
      <c r="AA51" s="2184">
        <v>1</v>
      </c>
      <c r="AB51" s="2184">
        <v>1</v>
      </c>
      <c r="AC51" s="2184">
        <v>1</v>
      </c>
      <c r="AD51" s="2184">
        <v>16</v>
      </c>
      <c r="AE51" s="2178" t="s">
        <v>514</v>
      </c>
      <c r="AF51" s="2180">
        <v>1.9E-2</v>
      </c>
      <c r="AG51" s="2178" t="s">
        <v>515</v>
      </c>
      <c r="AH51" s="2178" t="s">
        <v>516</v>
      </c>
      <c r="AI51" s="2178" t="s">
        <v>517</v>
      </c>
      <c r="AJ51" s="2178" t="s">
        <v>518</v>
      </c>
      <c r="AK51" s="2178" t="s">
        <v>99</v>
      </c>
      <c r="AL51" s="2178" t="s">
        <v>68</v>
      </c>
      <c r="AM51" s="2178" t="s">
        <v>482</v>
      </c>
      <c r="AN51" s="2178">
        <v>2</v>
      </c>
      <c r="AO51" s="2178">
        <v>2018</v>
      </c>
      <c r="AP51" s="2178">
        <v>2019</v>
      </c>
      <c r="AQ51" s="2178">
        <v>2021</v>
      </c>
      <c r="AR51" s="2181">
        <v>0.2</v>
      </c>
      <c r="AS51" s="2181">
        <v>0.7</v>
      </c>
      <c r="AT51" s="2181">
        <v>1</v>
      </c>
      <c r="AU51" s="2237"/>
      <c r="AV51" s="2237"/>
      <c r="AW51" s="2183"/>
      <c r="AX51" s="2183"/>
      <c r="AY51" s="2178"/>
      <c r="AZ51" s="2183"/>
      <c r="BA51" s="2183"/>
      <c r="BB51" s="2178"/>
      <c r="BC51" s="2183"/>
      <c r="BD51" s="2183"/>
      <c r="BE51" s="2178"/>
      <c r="BF51" s="2183"/>
      <c r="BG51" s="2178"/>
      <c r="BH51" s="2198">
        <v>1</v>
      </c>
      <c r="BI51" s="2183">
        <v>512</v>
      </c>
      <c r="BJ51" s="2183">
        <v>512</v>
      </c>
      <c r="BK51" s="2183" t="s">
        <v>70</v>
      </c>
      <c r="BL51" s="2183">
        <v>786</v>
      </c>
      <c r="BM51" s="2183">
        <v>786</v>
      </c>
      <c r="BN51" s="2183" t="s">
        <v>70</v>
      </c>
      <c r="BO51" s="2183">
        <v>825</v>
      </c>
      <c r="BP51" s="2183">
        <v>825</v>
      </c>
      <c r="BQ51" s="2183" t="s">
        <v>70</v>
      </c>
      <c r="BR51" s="2183"/>
      <c r="BS51" s="2183"/>
      <c r="BT51" s="2183"/>
      <c r="BU51" s="2183"/>
      <c r="BV51" s="2183"/>
      <c r="BW51" s="2183"/>
      <c r="BX51" s="2183"/>
      <c r="BY51" s="2183"/>
      <c r="BZ51" s="2183"/>
      <c r="CA51" s="2183"/>
      <c r="CB51" s="2183"/>
      <c r="CC51" s="2183"/>
      <c r="CD51" s="2183"/>
      <c r="CE51" s="2183"/>
      <c r="CF51" s="2183"/>
      <c r="CG51" s="2183"/>
      <c r="CH51" s="2183"/>
      <c r="CI51" s="2183"/>
      <c r="CJ51" s="2183"/>
      <c r="CK51" s="2183"/>
      <c r="CL51" s="2183"/>
      <c r="CM51" s="2183"/>
      <c r="CN51" s="2183"/>
      <c r="CO51" s="2183"/>
      <c r="CP51" s="2183"/>
      <c r="CQ51" s="2183"/>
      <c r="CR51" s="2183"/>
      <c r="CS51" s="2183"/>
      <c r="CT51" s="2183"/>
      <c r="CU51" s="2183"/>
      <c r="CV51" s="2183"/>
      <c r="CW51" s="2183"/>
      <c r="CX51" s="2183"/>
      <c r="CY51" s="2183"/>
      <c r="CZ51" s="2183"/>
      <c r="DA51" s="2183"/>
      <c r="DB51" s="2183"/>
      <c r="DC51" s="2183"/>
      <c r="DD51" s="2183"/>
      <c r="DE51" s="2190">
        <f t="shared" si="12"/>
        <v>2123</v>
      </c>
      <c r="DF51" s="2184" t="s">
        <v>125</v>
      </c>
      <c r="DG51" s="2184" t="s">
        <v>126</v>
      </c>
      <c r="DH51" s="2178" t="s">
        <v>127</v>
      </c>
      <c r="DI51" s="2178" t="s">
        <v>128</v>
      </c>
      <c r="DJ51" s="2178" t="s">
        <v>129</v>
      </c>
      <c r="DK51" s="2186" t="s">
        <v>130</v>
      </c>
      <c r="DL51" s="2184"/>
      <c r="DM51" s="2184"/>
      <c r="DN51" s="2184"/>
      <c r="DO51" s="2184"/>
      <c r="DP51" s="2184"/>
      <c r="DQ51" s="2184"/>
    </row>
    <row r="52" spans="1:121" ht="33.75" customHeight="1">
      <c r="A52" s="2177" t="s">
        <v>474</v>
      </c>
      <c r="B52" s="2993"/>
      <c r="C52" s="2178" t="s">
        <v>510</v>
      </c>
      <c r="D52" s="2990"/>
      <c r="E52" s="2184" t="s">
        <v>511</v>
      </c>
      <c r="F52" s="2184" t="s">
        <v>512</v>
      </c>
      <c r="G52" s="2184" t="s">
        <v>111</v>
      </c>
      <c r="H52" s="2184" t="s">
        <v>513</v>
      </c>
      <c r="I52" s="2184" t="s">
        <v>60</v>
      </c>
      <c r="J52" s="2178" t="s">
        <v>61</v>
      </c>
      <c r="K52" s="2178" t="s">
        <v>61</v>
      </c>
      <c r="L52" s="2184">
        <v>2019</v>
      </c>
      <c r="M52" s="2178">
        <v>2034</v>
      </c>
      <c r="N52" s="2184">
        <v>1</v>
      </c>
      <c r="O52" s="2184">
        <v>1</v>
      </c>
      <c r="P52" s="2184">
        <v>1</v>
      </c>
      <c r="Q52" s="2184">
        <v>1</v>
      </c>
      <c r="R52" s="2184">
        <v>1</v>
      </c>
      <c r="S52" s="2184">
        <v>1</v>
      </c>
      <c r="T52" s="2184">
        <v>1</v>
      </c>
      <c r="U52" s="2184">
        <v>1</v>
      </c>
      <c r="V52" s="2184">
        <v>1</v>
      </c>
      <c r="W52" s="2184">
        <v>1</v>
      </c>
      <c r="X52" s="2184">
        <v>1</v>
      </c>
      <c r="Y52" s="2184">
        <v>1</v>
      </c>
      <c r="Z52" s="2184">
        <v>1</v>
      </c>
      <c r="AA52" s="2184">
        <v>1</v>
      </c>
      <c r="AB52" s="2184">
        <v>1</v>
      </c>
      <c r="AC52" s="2184">
        <v>1</v>
      </c>
      <c r="AD52" s="2184">
        <v>16</v>
      </c>
      <c r="AE52" s="2192" t="s">
        <v>519</v>
      </c>
      <c r="AF52" s="2180">
        <v>1.0800000000000001E-2</v>
      </c>
      <c r="AG52" s="2192" t="s">
        <v>520</v>
      </c>
      <c r="AH52" s="2192" t="s">
        <v>521</v>
      </c>
      <c r="AI52" s="2178" t="s">
        <v>66</v>
      </c>
      <c r="AJ52" s="2178">
        <v>16.3</v>
      </c>
      <c r="AK52" s="2178" t="s">
        <v>111</v>
      </c>
      <c r="AL52" s="2178" t="s">
        <v>68</v>
      </c>
      <c r="AM52" s="2178" t="s">
        <v>60</v>
      </c>
      <c r="AN52" s="2178" t="s">
        <v>61</v>
      </c>
      <c r="AO52" s="2178" t="s">
        <v>61</v>
      </c>
      <c r="AP52" s="2178">
        <v>2020</v>
      </c>
      <c r="AQ52" s="2178">
        <v>2034</v>
      </c>
      <c r="AR52" s="2229"/>
      <c r="AS52" s="2231">
        <v>1</v>
      </c>
      <c r="AT52" s="2231">
        <v>1</v>
      </c>
      <c r="AU52" s="2231">
        <v>1</v>
      </c>
      <c r="AV52" s="2231">
        <v>1</v>
      </c>
      <c r="AW52" s="2231">
        <v>1</v>
      </c>
      <c r="AX52" s="2231">
        <v>1</v>
      </c>
      <c r="AY52" s="2231">
        <v>1</v>
      </c>
      <c r="AZ52" s="2231">
        <v>1</v>
      </c>
      <c r="BA52" s="2231">
        <v>1</v>
      </c>
      <c r="BB52" s="2231">
        <v>1</v>
      </c>
      <c r="BC52" s="2231">
        <v>1</v>
      </c>
      <c r="BD52" s="2231">
        <v>1</v>
      </c>
      <c r="BE52" s="2231">
        <v>1</v>
      </c>
      <c r="BF52" s="2231">
        <v>1</v>
      </c>
      <c r="BG52" s="2231">
        <v>1</v>
      </c>
      <c r="BH52" s="2231">
        <f>SUM(AS52:BG52)</f>
        <v>15</v>
      </c>
      <c r="BI52" s="2183"/>
      <c r="BJ52" s="2183"/>
      <c r="BK52" s="2183"/>
      <c r="BL52" s="2183">
        <f>+BM52</f>
        <v>53.85</v>
      </c>
      <c r="BM52" s="2183">
        <f>(((4770000*10)/2)+30000000)/1000000</f>
        <v>53.85</v>
      </c>
      <c r="BN52" s="2183" t="s">
        <v>70</v>
      </c>
      <c r="BO52" s="2183">
        <f>BL52+(BL52/100*4.26)</f>
        <v>56.144010000000002</v>
      </c>
      <c r="BP52" s="2183"/>
      <c r="BQ52" s="2183" t="s">
        <v>70</v>
      </c>
      <c r="BR52" s="2183">
        <f>BO52+(BO52/100*4.26)</f>
        <v>58.535744825999998</v>
      </c>
      <c r="BS52" s="2183"/>
      <c r="BT52" s="2183" t="s">
        <v>70</v>
      </c>
      <c r="BU52" s="2183">
        <f>BR52+(BR52/100*4.26)</f>
        <v>61.029367555587598</v>
      </c>
      <c r="BV52" s="2183"/>
      <c r="BW52" s="2183" t="s">
        <v>70</v>
      </c>
      <c r="BX52" s="2183">
        <f>BU52+(BU52/100*4.26)</f>
        <v>63.629218613455627</v>
      </c>
      <c r="BY52" s="2183"/>
      <c r="BZ52" s="2183" t="s">
        <v>70</v>
      </c>
      <c r="CA52" s="2183">
        <f>BX52+(BX52/100*4.26)</f>
        <v>66.339823326388839</v>
      </c>
      <c r="CB52" s="2183"/>
      <c r="CC52" s="2183" t="s">
        <v>70</v>
      </c>
      <c r="CD52" s="2183">
        <f>CA52+(CA52/100*4.26)</f>
        <v>69.165899800093001</v>
      </c>
      <c r="CE52" s="2183"/>
      <c r="CF52" s="2183" t="s">
        <v>70</v>
      </c>
      <c r="CG52" s="2183">
        <f>CD52+(CD52/100*4.26)</f>
        <v>72.11236713157696</v>
      </c>
      <c r="CH52" s="2183"/>
      <c r="CI52" s="2183" t="s">
        <v>70</v>
      </c>
      <c r="CJ52" s="2183">
        <f>CG52+(CG52/100*4.26)</f>
        <v>75.184353971382137</v>
      </c>
      <c r="CK52" s="2183"/>
      <c r="CL52" s="2183" t="s">
        <v>70</v>
      </c>
      <c r="CM52" s="2183">
        <f>CJ52+(CJ52/100*4.26)</f>
        <v>78.387207450563011</v>
      </c>
      <c r="CN52" s="2183"/>
      <c r="CO52" s="2183" t="s">
        <v>70</v>
      </c>
      <c r="CP52" s="2183">
        <f>CM52+(CM52/100*4.26)</f>
        <v>81.726502487956992</v>
      </c>
      <c r="CQ52" s="2183"/>
      <c r="CR52" s="2183" t="s">
        <v>70</v>
      </c>
      <c r="CS52" s="2183">
        <f>CP52+(CP52/100*4.26)</f>
        <v>85.208051493943955</v>
      </c>
      <c r="CT52" s="2183"/>
      <c r="CU52" s="2183" t="s">
        <v>70</v>
      </c>
      <c r="CV52" s="2183">
        <f>CS52+(CS52/100*4.26)</f>
        <v>88.837914487585962</v>
      </c>
      <c r="CW52" s="2183"/>
      <c r="CX52" s="2183" t="s">
        <v>70</v>
      </c>
      <c r="CY52" s="2183">
        <f>CV52+(CV52/100*4.26)</f>
        <v>92.622409644757127</v>
      </c>
      <c r="CZ52" s="2183"/>
      <c r="DA52" s="2183" t="s">
        <v>70</v>
      </c>
      <c r="DB52" s="2183">
        <f>CY52+(CY52/100*4.26)</f>
        <v>96.568124295623775</v>
      </c>
      <c r="DC52" s="2183"/>
      <c r="DD52" s="2183" t="s">
        <v>70</v>
      </c>
      <c r="DE52" s="2190">
        <f t="shared" si="12"/>
        <v>1099.340995084915</v>
      </c>
      <c r="DF52" s="2178" t="s">
        <v>71</v>
      </c>
      <c r="DG52" s="2184" t="s">
        <v>72</v>
      </c>
      <c r="DH52" s="2178" t="s">
        <v>522</v>
      </c>
      <c r="DI52" s="2178" t="s">
        <v>178</v>
      </c>
      <c r="DJ52" s="2184" t="s">
        <v>179</v>
      </c>
      <c r="DK52" s="2197" t="s">
        <v>180</v>
      </c>
      <c r="DL52" s="2178" t="s">
        <v>523</v>
      </c>
      <c r="DM52" s="2184" t="s">
        <v>524</v>
      </c>
      <c r="DN52" s="2184" t="s">
        <v>525</v>
      </c>
      <c r="DO52" s="2184"/>
      <c r="DP52" s="2184"/>
      <c r="DQ52" s="2184"/>
    </row>
    <row r="53" spans="1:121" ht="33.75" customHeight="1">
      <c r="A53" s="2177" t="s">
        <v>474</v>
      </c>
      <c r="B53" s="2993"/>
      <c r="C53" s="2178" t="s">
        <v>526</v>
      </c>
      <c r="D53" s="2989">
        <f>AF53+AF54+AF55</f>
        <v>3.56E-2</v>
      </c>
      <c r="E53" s="2238" t="s">
        <v>527</v>
      </c>
      <c r="F53" s="2184" t="s">
        <v>528</v>
      </c>
      <c r="G53" s="2184" t="s">
        <v>111</v>
      </c>
      <c r="H53" s="2184" t="s">
        <v>59</v>
      </c>
      <c r="I53" s="2184" t="s">
        <v>60</v>
      </c>
      <c r="J53" s="2200">
        <v>3.5999999999999999E-3</v>
      </c>
      <c r="K53" s="2184">
        <v>2017</v>
      </c>
      <c r="L53" s="2184">
        <v>2019</v>
      </c>
      <c r="M53" s="2184">
        <v>2021</v>
      </c>
      <c r="N53" s="2194">
        <f>J53-0.01%</f>
        <v>3.5000000000000001E-3</v>
      </c>
      <c r="O53" s="2194">
        <f t="shared" ref="O53:P55" si="13">N53-0.01%</f>
        <v>3.4000000000000002E-3</v>
      </c>
      <c r="P53" s="2194">
        <f t="shared" si="13"/>
        <v>3.3000000000000004E-3</v>
      </c>
      <c r="Q53" s="2181"/>
      <c r="R53" s="2184"/>
      <c r="S53" s="2184"/>
      <c r="T53" s="2184"/>
      <c r="U53" s="2184"/>
      <c r="V53" s="2184"/>
      <c r="W53" s="2184"/>
      <c r="X53" s="2184"/>
      <c r="Y53" s="2184"/>
      <c r="Z53" s="2184"/>
      <c r="AA53" s="2184"/>
      <c r="AB53" s="2184"/>
      <c r="AC53" s="2184"/>
      <c r="AD53" s="2194">
        <v>3.3E-3</v>
      </c>
      <c r="AE53" s="2178" t="s">
        <v>529</v>
      </c>
      <c r="AF53" s="2180">
        <v>1.9E-2</v>
      </c>
      <c r="AG53" s="2178" t="s">
        <v>530</v>
      </c>
      <c r="AH53" s="2178" t="s">
        <v>531</v>
      </c>
      <c r="AI53" s="2178" t="s">
        <v>66</v>
      </c>
      <c r="AJ53" s="2178">
        <v>17.190000000000001</v>
      </c>
      <c r="AK53" s="2178" t="s">
        <v>58</v>
      </c>
      <c r="AL53" s="2178" t="s">
        <v>83</v>
      </c>
      <c r="AM53" s="2178" t="s">
        <v>60</v>
      </c>
      <c r="AN53" s="2178">
        <v>1</v>
      </c>
      <c r="AO53" s="2178">
        <v>2018</v>
      </c>
      <c r="AP53" s="2178">
        <v>2019</v>
      </c>
      <c r="AQ53" s="2178">
        <v>2021</v>
      </c>
      <c r="AR53" s="2178">
        <v>1</v>
      </c>
      <c r="AS53" s="2237">
        <v>1</v>
      </c>
      <c r="AT53" s="2237">
        <v>1</v>
      </c>
      <c r="AU53" s="2237"/>
      <c r="AV53" s="2239"/>
      <c r="AW53" s="2239"/>
      <c r="AX53" s="2239"/>
      <c r="AY53" s="2239"/>
      <c r="AZ53" s="2239"/>
      <c r="BA53" s="2239"/>
      <c r="BB53" s="2239"/>
      <c r="BC53" s="2239"/>
      <c r="BD53" s="2239"/>
      <c r="BE53" s="2239"/>
      <c r="BF53" s="2239"/>
      <c r="BG53" s="2239"/>
      <c r="BH53" s="2178">
        <f>SUM(AR53:BG53)</f>
        <v>3</v>
      </c>
      <c r="BI53" s="2183">
        <v>72.370999999999995</v>
      </c>
      <c r="BJ53" s="2183">
        <v>72.370999999999995</v>
      </c>
      <c r="BK53" s="2183" t="s">
        <v>70</v>
      </c>
      <c r="BL53" s="2183">
        <f>(BI53*4.6%)+BI53</f>
        <v>75.700065999999993</v>
      </c>
      <c r="BM53" s="2183">
        <f>(BJ53*4.6%)+BJ53</f>
        <v>75.700065999999993</v>
      </c>
      <c r="BN53" s="2183" t="s">
        <v>70</v>
      </c>
      <c r="BO53" s="2183">
        <f>(BL53*5.1%)+BL53</f>
        <v>79.560769365999988</v>
      </c>
      <c r="BP53" s="2183">
        <f>(BM53*5.1%)+BM53</f>
        <v>79.560769365999988</v>
      </c>
      <c r="BQ53" s="2183" t="s">
        <v>70</v>
      </c>
      <c r="BR53" s="2183"/>
      <c r="BS53" s="2183"/>
      <c r="BT53" s="2183"/>
      <c r="BU53" s="2183"/>
      <c r="BV53" s="2183"/>
      <c r="BW53" s="2183"/>
      <c r="BX53" s="2183"/>
      <c r="BY53" s="2183"/>
      <c r="BZ53" s="2183"/>
      <c r="CA53" s="2183"/>
      <c r="CB53" s="2183"/>
      <c r="CC53" s="2183"/>
      <c r="CD53" s="2183"/>
      <c r="CE53" s="2183"/>
      <c r="CF53" s="2183"/>
      <c r="CG53" s="2183"/>
      <c r="CH53" s="2183"/>
      <c r="CI53" s="2183"/>
      <c r="CJ53" s="2183"/>
      <c r="CK53" s="2183"/>
      <c r="CL53" s="2183"/>
      <c r="CM53" s="2183"/>
      <c r="CN53" s="2183"/>
      <c r="CO53" s="2183"/>
      <c r="CP53" s="2183"/>
      <c r="CQ53" s="2183"/>
      <c r="CR53" s="2183"/>
      <c r="CS53" s="2183"/>
      <c r="CT53" s="2183"/>
      <c r="CU53" s="2183"/>
      <c r="CV53" s="2183"/>
      <c r="CW53" s="2183"/>
      <c r="CX53" s="2183"/>
      <c r="CY53" s="2183"/>
      <c r="CZ53" s="2183"/>
      <c r="DA53" s="2183"/>
      <c r="DB53" s="2183"/>
      <c r="DC53" s="2183"/>
      <c r="DD53" s="2183"/>
      <c r="DE53" s="2190">
        <f t="shared" si="12"/>
        <v>227.63183536599996</v>
      </c>
      <c r="DF53" s="2184" t="s">
        <v>125</v>
      </c>
      <c r="DG53" s="2184" t="s">
        <v>126</v>
      </c>
      <c r="DH53" s="2178" t="s">
        <v>127</v>
      </c>
      <c r="DI53" s="2178" t="s">
        <v>128</v>
      </c>
      <c r="DJ53" s="2178" t="s">
        <v>129</v>
      </c>
      <c r="DK53" s="2186" t="s">
        <v>130</v>
      </c>
      <c r="DL53" s="2184"/>
      <c r="DM53" s="2184"/>
      <c r="DN53" s="2184"/>
      <c r="DO53" s="2184"/>
      <c r="DP53" s="2184"/>
      <c r="DQ53" s="2184"/>
    </row>
    <row r="54" spans="1:121" ht="33.75" customHeight="1">
      <c r="A54" s="2177" t="s">
        <v>474</v>
      </c>
      <c r="B54" s="2993"/>
      <c r="C54" s="2178" t="s">
        <v>526</v>
      </c>
      <c r="D54" s="2990"/>
      <c r="E54" s="2238" t="s">
        <v>527</v>
      </c>
      <c r="F54" s="2184" t="s">
        <v>528</v>
      </c>
      <c r="G54" s="2184" t="s">
        <v>111</v>
      </c>
      <c r="H54" s="2184" t="s">
        <v>59</v>
      </c>
      <c r="I54" s="2184" t="s">
        <v>60</v>
      </c>
      <c r="J54" s="2200">
        <v>3.5999999999999999E-3</v>
      </c>
      <c r="K54" s="2184">
        <v>2017</v>
      </c>
      <c r="L54" s="2184">
        <v>2019</v>
      </c>
      <c r="M54" s="2184">
        <v>2021</v>
      </c>
      <c r="N54" s="2194">
        <f>J54-0.01%</f>
        <v>3.5000000000000001E-3</v>
      </c>
      <c r="O54" s="2194">
        <f t="shared" si="13"/>
        <v>3.4000000000000002E-3</v>
      </c>
      <c r="P54" s="2194">
        <f t="shared" si="13"/>
        <v>3.3000000000000004E-3</v>
      </c>
      <c r="Q54" s="2181"/>
      <c r="R54" s="2184"/>
      <c r="S54" s="2184"/>
      <c r="T54" s="2184"/>
      <c r="U54" s="2184"/>
      <c r="V54" s="2184"/>
      <c r="W54" s="2184"/>
      <c r="X54" s="2184"/>
      <c r="Y54" s="2184"/>
      <c r="Z54" s="2184"/>
      <c r="AA54" s="2184"/>
      <c r="AB54" s="2184"/>
      <c r="AC54" s="2184"/>
      <c r="AD54" s="2194">
        <v>3.3E-3</v>
      </c>
      <c r="AE54" s="2178" t="s">
        <v>532</v>
      </c>
      <c r="AF54" s="2180">
        <v>5.7999999999999996E-3</v>
      </c>
      <c r="AG54" s="2178" t="s">
        <v>533</v>
      </c>
      <c r="AH54" s="2178" t="s">
        <v>534</v>
      </c>
      <c r="AI54" s="2178" t="s">
        <v>66</v>
      </c>
      <c r="AJ54" s="2178">
        <v>16.7</v>
      </c>
      <c r="AK54" s="2178" t="s">
        <v>111</v>
      </c>
      <c r="AL54" s="2178" t="s">
        <v>83</v>
      </c>
      <c r="AM54" s="2178" t="s">
        <v>509</v>
      </c>
      <c r="AN54" s="2178" t="s">
        <v>61</v>
      </c>
      <c r="AO54" s="2178" t="s">
        <v>61</v>
      </c>
      <c r="AP54" s="2178">
        <v>2019</v>
      </c>
      <c r="AQ54" s="2178">
        <v>2021</v>
      </c>
      <c r="AR54" s="2178">
        <v>1</v>
      </c>
      <c r="AS54" s="2178">
        <v>1</v>
      </c>
      <c r="AT54" s="2178">
        <v>1</v>
      </c>
      <c r="AU54" s="2198"/>
      <c r="AV54" s="2198"/>
      <c r="AW54" s="2198"/>
      <c r="AX54" s="2198"/>
      <c r="AY54" s="2198"/>
      <c r="AZ54" s="2198"/>
      <c r="BA54" s="2198"/>
      <c r="BB54" s="2198"/>
      <c r="BC54" s="2198"/>
      <c r="BD54" s="2198"/>
      <c r="BE54" s="2198"/>
      <c r="BF54" s="2198"/>
      <c r="BG54" s="2198"/>
      <c r="BH54" s="2178">
        <f>SUM(AR54:BG54)</f>
        <v>3</v>
      </c>
      <c r="BI54" s="2183">
        <v>85.605000000000004</v>
      </c>
      <c r="BJ54" s="2183">
        <v>85.605000000000004</v>
      </c>
      <c r="BK54" s="2183" t="s">
        <v>70</v>
      </c>
      <c r="BL54" s="2183">
        <v>89.543000000000006</v>
      </c>
      <c r="BM54" s="2183">
        <v>89.543000000000006</v>
      </c>
      <c r="BN54" s="2183" t="s">
        <v>70</v>
      </c>
      <c r="BO54" s="2183">
        <v>94.108999999999995</v>
      </c>
      <c r="BP54" s="2183">
        <v>94.108999999999995</v>
      </c>
      <c r="BQ54" s="2183" t="s">
        <v>70</v>
      </c>
      <c r="BR54" s="2183"/>
      <c r="BS54" s="2183"/>
      <c r="BT54" s="2183"/>
      <c r="BU54" s="2183"/>
      <c r="BV54" s="2183"/>
      <c r="BW54" s="2183"/>
      <c r="BX54" s="2183"/>
      <c r="BY54" s="2183"/>
      <c r="BZ54" s="2183"/>
      <c r="CA54" s="2183"/>
      <c r="CB54" s="2183"/>
      <c r="CC54" s="2183"/>
      <c r="CD54" s="2183"/>
      <c r="CE54" s="2183"/>
      <c r="CF54" s="2183"/>
      <c r="CG54" s="2183"/>
      <c r="CH54" s="2183"/>
      <c r="CI54" s="2183"/>
      <c r="CJ54" s="2183"/>
      <c r="CK54" s="2183"/>
      <c r="CL54" s="2183"/>
      <c r="CM54" s="2183"/>
      <c r="CN54" s="2183"/>
      <c r="CO54" s="2183"/>
      <c r="CP54" s="2183"/>
      <c r="CQ54" s="2183"/>
      <c r="CR54" s="2183"/>
      <c r="CS54" s="2183"/>
      <c r="CT54" s="2183"/>
      <c r="CU54" s="2183"/>
      <c r="CV54" s="2183"/>
      <c r="CW54" s="2183"/>
      <c r="CX54" s="2183"/>
      <c r="CY54" s="2183"/>
      <c r="CZ54" s="2183"/>
      <c r="DA54" s="2183"/>
      <c r="DB54" s="2183"/>
      <c r="DC54" s="2183"/>
      <c r="DD54" s="2183"/>
      <c r="DE54" s="2190">
        <f t="shared" si="12"/>
        <v>269.25700000000001</v>
      </c>
      <c r="DF54" s="2184" t="s">
        <v>125</v>
      </c>
      <c r="DG54" s="2184" t="s">
        <v>126</v>
      </c>
      <c r="DH54" s="2178" t="s">
        <v>127</v>
      </c>
      <c r="DI54" s="2178" t="s">
        <v>128</v>
      </c>
      <c r="DJ54" s="2178" t="s">
        <v>129</v>
      </c>
      <c r="DK54" s="2186" t="s">
        <v>130</v>
      </c>
      <c r="DL54" s="2184"/>
      <c r="DM54" s="2184"/>
      <c r="DN54" s="2184"/>
      <c r="DO54" s="2184"/>
      <c r="DP54" s="2184"/>
      <c r="DQ54" s="2184"/>
    </row>
    <row r="55" spans="1:121" ht="33.75" customHeight="1">
      <c r="A55" s="2177" t="s">
        <v>474</v>
      </c>
      <c r="B55" s="2993"/>
      <c r="C55" s="2178" t="s">
        <v>526</v>
      </c>
      <c r="D55" s="2991"/>
      <c r="E55" s="2238" t="s">
        <v>527</v>
      </c>
      <c r="F55" s="2184" t="s">
        <v>528</v>
      </c>
      <c r="G55" s="2184" t="s">
        <v>111</v>
      </c>
      <c r="H55" s="2184" t="s">
        <v>59</v>
      </c>
      <c r="I55" s="2184" t="s">
        <v>60</v>
      </c>
      <c r="J55" s="2200">
        <v>3.5999999999999999E-3</v>
      </c>
      <c r="K55" s="2184">
        <v>2017</v>
      </c>
      <c r="L55" s="2184">
        <v>2019</v>
      </c>
      <c r="M55" s="2184">
        <v>2021</v>
      </c>
      <c r="N55" s="2194">
        <f>J55-0.01%</f>
        <v>3.5000000000000001E-3</v>
      </c>
      <c r="O55" s="2194">
        <f t="shared" si="13"/>
        <v>3.4000000000000002E-3</v>
      </c>
      <c r="P55" s="2194">
        <f t="shared" si="13"/>
        <v>3.3000000000000004E-3</v>
      </c>
      <c r="Q55" s="2181"/>
      <c r="R55" s="2184"/>
      <c r="S55" s="2184"/>
      <c r="T55" s="2184"/>
      <c r="U55" s="2184"/>
      <c r="V55" s="2184"/>
      <c r="W55" s="2184"/>
      <c r="X55" s="2184"/>
      <c r="Y55" s="2184"/>
      <c r="Z55" s="2184"/>
      <c r="AA55" s="2184"/>
      <c r="AB55" s="2184"/>
      <c r="AC55" s="2184"/>
      <c r="AD55" s="2194">
        <v>3.3E-3</v>
      </c>
      <c r="AE55" s="2178" t="s">
        <v>535</v>
      </c>
      <c r="AF55" s="2180">
        <v>1.0800000000000001E-2</v>
      </c>
      <c r="AG55" s="2178" t="s">
        <v>536</v>
      </c>
      <c r="AH55" s="2178" t="s">
        <v>537</v>
      </c>
      <c r="AI55" s="2178" t="s">
        <v>66</v>
      </c>
      <c r="AJ55" s="2178">
        <v>17.18</v>
      </c>
      <c r="AK55" s="2178" t="s">
        <v>58</v>
      </c>
      <c r="AL55" s="2178" t="s">
        <v>83</v>
      </c>
      <c r="AM55" s="2178" t="s">
        <v>60</v>
      </c>
      <c r="AN55" s="2178" t="s">
        <v>61</v>
      </c>
      <c r="AO55" s="2178" t="s">
        <v>61</v>
      </c>
      <c r="AP55" s="2178">
        <v>2019</v>
      </c>
      <c r="AQ55" s="2178">
        <v>2021</v>
      </c>
      <c r="AR55" s="2178">
        <v>1</v>
      </c>
      <c r="AS55" s="2179">
        <v>1</v>
      </c>
      <c r="AT55" s="2179">
        <v>1</v>
      </c>
      <c r="AU55" s="2198"/>
      <c r="AV55" s="2198"/>
      <c r="AW55" s="2198"/>
      <c r="AX55" s="2198"/>
      <c r="AY55" s="2198"/>
      <c r="AZ55" s="2198"/>
      <c r="BA55" s="2198"/>
      <c r="BB55" s="2198"/>
      <c r="BC55" s="2198"/>
      <c r="BD55" s="2198"/>
      <c r="BE55" s="2198"/>
      <c r="BF55" s="2198"/>
      <c r="BG55" s="2198"/>
      <c r="BH55" s="2178">
        <v>3</v>
      </c>
      <c r="BI55" s="2183">
        <v>107.006</v>
      </c>
      <c r="BJ55" s="2183">
        <v>107.006</v>
      </c>
      <c r="BK55" s="2183" t="s">
        <v>70</v>
      </c>
      <c r="BL55" s="2183">
        <v>111.928</v>
      </c>
      <c r="BM55" s="2183">
        <v>111.928</v>
      </c>
      <c r="BN55" s="2183" t="s">
        <v>70</v>
      </c>
      <c r="BO55" s="2183">
        <v>117.637</v>
      </c>
      <c r="BP55" s="2183">
        <v>117.637</v>
      </c>
      <c r="BQ55" s="2183" t="s">
        <v>70</v>
      </c>
      <c r="BR55" s="2183"/>
      <c r="BS55" s="2183"/>
      <c r="BT55" s="2183"/>
      <c r="BU55" s="2183"/>
      <c r="BV55" s="2183"/>
      <c r="BW55" s="2183"/>
      <c r="BX55" s="2183"/>
      <c r="BY55" s="2183"/>
      <c r="BZ55" s="2183"/>
      <c r="CA55" s="2183"/>
      <c r="CB55" s="2183"/>
      <c r="CC55" s="2183"/>
      <c r="CD55" s="2183"/>
      <c r="CE55" s="2183"/>
      <c r="CF55" s="2183"/>
      <c r="CG55" s="2183"/>
      <c r="CH55" s="2183"/>
      <c r="CI55" s="2183"/>
      <c r="CJ55" s="2183"/>
      <c r="CK55" s="2183"/>
      <c r="CL55" s="2183"/>
      <c r="CM55" s="2183"/>
      <c r="CN55" s="2183"/>
      <c r="CO55" s="2183"/>
      <c r="CP55" s="2183"/>
      <c r="CQ55" s="2183"/>
      <c r="CR55" s="2183"/>
      <c r="CS55" s="2183"/>
      <c r="CT55" s="2183"/>
      <c r="CU55" s="2183"/>
      <c r="CV55" s="2183"/>
      <c r="CW55" s="2183"/>
      <c r="CX55" s="2183"/>
      <c r="CY55" s="2183"/>
      <c r="CZ55" s="2183"/>
      <c r="DA55" s="2183"/>
      <c r="DB55" s="2183"/>
      <c r="DC55" s="2183"/>
      <c r="DD55" s="2183"/>
      <c r="DE55" s="2190">
        <f t="shared" si="12"/>
        <v>336.57100000000003</v>
      </c>
      <c r="DF55" s="2184" t="s">
        <v>125</v>
      </c>
      <c r="DG55" s="2178" t="s">
        <v>126</v>
      </c>
      <c r="DH55" s="2178" t="s">
        <v>127</v>
      </c>
      <c r="DI55" s="2178" t="s">
        <v>128</v>
      </c>
      <c r="DJ55" s="2178" t="s">
        <v>129</v>
      </c>
      <c r="DK55" s="2186" t="s">
        <v>130</v>
      </c>
      <c r="DL55" s="2184" t="s">
        <v>538</v>
      </c>
      <c r="DM55" s="2184" t="s">
        <v>539</v>
      </c>
      <c r="DN55" s="2184"/>
      <c r="DO55" s="2184"/>
      <c r="DP55" s="2184"/>
      <c r="DQ55" s="2184"/>
    </row>
    <row r="56" spans="1:121" ht="33.75" customHeight="1">
      <c r="A56" s="2177" t="s">
        <v>474</v>
      </c>
      <c r="B56" s="2993"/>
      <c r="C56" s="2178" t="s">
        <v>540</v>
      </c>
      <c r="D56" s="2989">
        <f>SUM(AF56:AF59)</f>
        <v>2.8199999999999999E-2</v>
      </c>
      <c r="E56" s="2184" t="s">
        <v>541</v>
      </c>
      <c r="F56" s="2184" t="s">
        <v>542</v>
      </c>
      <c r="G56" s="2184" t="s">
        <v>58</v>
      </c>
      <c r="H56" s="2184" t="s">
        <v>513</v>
      </c>
      <c r="I56" s="2184" t="s">
        <v>60</v>
      </c>
      <c r="J56" s="2178" t="s">
        <v>61</v>
      </c>
      <c r="K56" s="2178" t="s">
        <v>61</v>
      </c>
      <c r="L56" s="2184">
        <v>2019</v>
      </c>
      <c r="M56" s="2184">
        <v>2021</v>
      </c>
      <c r="N56" s="2184" t="s">
        <v>543</v>
      </c>
      <c r="O56" s="2184" t="s">
        <v>544</v>
      </c>
      <c r="P56" s="2184" t="s">
        <v>544</v>
      </c>
      <c r="Q56" s="2184"/>
      <c r="R56" s="2184"/>
      <c r="S56" s="2184"/>
      <c r="T56" s="2184"/>
      <c r="U56" s="2184"/>
      <c r="V56" s="2184"/>
      <c r="W56" s="2184"/>
      <c r="X56" s="2184"/>
      <c r="Y56" s="2184"/>
      <c r="Z56" s="2184"/>
      <c r="AA56" s="2184"/>
      <c r="AB56" s="2184"/>
      <c r="AC56" s="2184"/>
      <c r="AD56" s="2184" t="s">
        <v>545</v>
      </c>
      <c r="AE56" s="2178" t="s">
        <v>546</v>
      </c>
      <c r="AF56" s="2180">
        <v>5.7999999999999996E-3</v>
      </c>
      <c r="AG56" s="2178" t="s">
        <v>547</v>
      </c>
      <c r="AH56" s="2178" t="s">
        <v>548</v>
      </c>
      <c r="AI56" s="2178" t="s">
        <v>66</v>
      </c>
      <c r="AJ56" s="2178">
        <v>16.7</v>
      </c>
      <c r="AK56" s="2178" t="s">
        <v>58</v>
      </c>
      <c r="AL56" s="2178" t="s">
        <v>83</v>
      </c>
      <c r="AM56" s="2178" t="s">
        <v>482</v>
      </c>
      <c r="AN56" s="2178">
        <v>2</v>
      </c>
      <c r="AO56" s="2178">
        <v>2018</v>
      </c>
      <c r="AP56" s="2178">
        <v>2019</v>
      </c>
      <c r="AQ56" s="2178">
        <v>2021</v>
      </c>
      <c r="AR56" s="2178">
        <v>2</v>
      </c>
      <c r="AS56" s="2231">
        <v>2</v>
      </c>
      <c r="AT56" s="2231">
        <v>2</v>
      </c>
      <c r="AU56" s="2239"/>
      <c r="AV56" s="2239"/>
      <c r="AW56" s="2239"/>
      <c r="AX56" s="2239"/>
      <c r="AY56" s="2239"/>
      <c r="AZ56" s="2239"/>
      <c r="BA56" s="2239"/>
      <c r="BB56" s="2239"/>
      <c r="BC56" s="2239"/>
      <c r="BD56" s="2239"/>
      <c r="BE56" s="2239"/>
      <c r="BF56" s="2239"/>
      <c r="BG56" s="2239"/>
      <c r="BH56" s="2178">
        <f>SUM(AR56:BG56)</f>
        <v>6</v>
      </c>
      <c r="BI56" s="2183">
        <v>107.006</v>
      </c>
      <c r="BJ56" s="2183">
        <v>107.006</v>
      </c>
      <c r="BK56" s="2183" t="s">
        <v>70</v>
      </c>
      <c r="BL56" s="2183">
        <v>111.928</v>
      </c>
      <c r="BM56" s="2183">
        <v>111.928</v>
      </c>
      <c r="BN56" s="2183" t="s">
        <v>70</v>
      </c>
      <c r="BO56" s="2183">
        <v>117.637</v>
      </c>
      <c r="BP56" s="2183"/>
      <c r="BQ56" s="2183" t="s">
        <v>70</v>
      </c>
      <c r="BR56" s="2183"/>
      <c r="BS56" s="2183"/>
      <c r="BT56" s="2183"/>
      <c r="BU56" s="2183"/>
      <c r="BV56" s="2183"/>
      <c r="BW56" s="2183"/>
      <c r="BX56" s="2183"/>
      <c r="BY56" s="2183"/>
      <c r="BZ56" s="2183"/>
      <c r="CA56" s="2183"/>
      <c r="CB56" s="2183"/>
      <c r="CC56" s="2183"/>
      <c r="CD56" s="2183"/>
      <c r="CE56" s="2183"/>
      <c r="CF56" s="2183"/>
      <c r="CG56" s="2183"/>
      <c r="CH56" s="2183"/>
      <c r="CI56" s="2183"/>
      <c r="CJ56" s="2183"/>
      <c r="CK56" s="2183"/>
      <c r="CL56" s="2183"/>
      <c r="CM56" s="2183"/>
      <c r="CN56" s="2183"/>
      <c r="CO56" s="2183"/>
      <c r="CP56" s="2183"/>
      <c r="CQ56" s="2183"/>
      <c r="CR56" s="2183"/>
      <c r="CS56" s="2183"/>
      <c r="CT56" s="2183"/>
      <c r="CU56" s="2183"/>
      <c r="CV56" s="2183"/>
      <c r="CW56" s="2183"/>
      <c r="CX56" s="2183"/>
      <c r="CY56" s="2183"/>
      <c r="CZ56" s="2183"/>
      <c r="DA56" s="2183"/>
      <c r="DB56" s="2183"/>
      <c r="DC56" s="2183"/>
      <c r="DD56" s="2183"/>
      <c r="DE56" s="2190">
        <f t="shared" si="12"/>
        <v>336.57100000000003</v>
      </c>
      <c r="DF56" s="2184" t="s">
        <v>125</v>
      </c>
      <c r="DG56" s="2184" t="s">
        <v>126</v>
      </c>
      <c r="DH56" s="2178" t="s">
        <v>127</v>
      </c>
      <c r="DI56" s="2178" t="s">
        <v>128</v>
      </c>
      <c r="DJ56" s="2178" t="s">
        <v>129</v>
      </c>
      <c r="DK56" s="2186" t="s">
        <v>130</v>
      </c>
      <c r="DL56" s="2184" t="s">
        <v>538</v>
      </c>
      <c r="DM56" s="2184" t="s">
        <v>72</v>
      </c>
      <c r="DN56" s="2184"/>
      <c r="DO56" s="2184"/>
      <c r="DP56" s="2184"/>
      <c r="DQ56" s="2184"/>
    </row>
    <row r="57" spans="1:121" ht="33.75" customHeight="1">
      <c r="A57" s="2177" t="s">
        <v>474</v>
      </c>
      <c r="B57" s="2993"/>
      <c r="C57" s="2178" t="s">
        <v>540</v>
      </c>
      <c r="D57" s="2990"/>
      <c r="E57" s="2184" t="s">
        <v>541</v>
      </c>
      <c r="F57" s="2184" t="s">
        <v>542</v>
      </c>
      <c r="G57" s="2184" t="s">
        <v>58</v>
      </c>
      <c r="H57" s="2184" t="s">
        <v>513</v>
      </c>
      <c r="I57" s="2184" t="s">
        <v>60</v>
      </c>
      <c r="J57" s="2178" t="s">
        <v>61</v>
      </c>
      <c r="K57" s="2178" t="s">
        <v>61</v>
      </c>
      <c r="L57" s="2184">
        <v>2019</v>
      </c>
      <c r="M57" s="2184">
        <v>2021</v>
      </c>
      <c r="N57" s="2184" t="s">
        <v>543</v>
      </c>
      <c r="O57" s="2184" t="s">
        <v>544</v>
      </c>
      <c r="P57" s="2184" t="s">
        <v>544</v>
      </c>
      <c r="Q57" s="2184"/>
      <c r="R57" s="2184"/>
      <c r="S57" s="2184"/>
      <c r="T57" s="2184"/>
      <c r="U57" s="2184"/>
      <c r="V57" s="2184"/>
      <c r="W57" s="2184"/>
      <c r="X57" s="2184"/>
      <c r="Y57" s="2184"/>
      <c r="Z57" s="2184"/>
      <c r="AA57" s="2184"/>
      <c r="AB57" s="2184"/>
      <c r="AC57" s="2184"/>
      <c r="AD57" s="2184" t="s">
        <v>545</v>
      </c>
      <c r="AE57" s="2178" t="s">
        <v>549</v>
      </c>
      <c r="AF57" s="2180">
        <v>5.7999999999999996E-3</v>
      </c>
      <c r="AG57" s="2178" t="s">
        <v>550</v>
      </c>
      <c r="AH57" s="2178" t="s">
        <v>551</v>
      </c>
      <c r="AI57" s="2178" t="s">
        <v>66</v>
      </c>
      <c r="AJ57" s="2178">
        <v>16.7</v>
      </c>
      <c r="AK57" s="2178" t="s">
        <v>58</v>
      </c>
      <c r="AL57" s="2178" t="s">
        <v>83</v>
      </c>
      <c r="AM57" s="2178" t="s">
        <v>482</v>
      </c>
      <c r="AN57" s="2178">
        <v>5</v>
      </c>
      <c r="AO57" s="2178">
        <v>2018</v>
      </c>
      <c r="AP57" s="2178">
        <v>2019</v>
      </c>
      <c r="AQ57" s="2178">
        <v>2021</v>
      </c>
      <c r="AR57" s="2178">
        <v>5</v>
      </c>
      <c r="AS57" s="2231">
        <v>5</v>
      </c>
      <c r="AT57" s="2231">
        <v>5</v>
      </c>
      <c r="AU57" s="2239"/>
      <c r="AV57" s="2239"/>
      <c r="AW57" s="2239"/>
      <c r="AX57" s="2239"/>
      <c r="AY57" s="2239"/>
      <c r="AZ57" s="2239"/>
      <c r="BA57" s="2239"/>
      <c r="BB57" s="2239"/>
      <c r="BC57" s="2239"/>
      <c r="BD57" s="2239"/>
      <c r="BE57" s="2239"/>
      <c r="BF57" s="2231"/>
      <c r="BG57" s="2231"/>
      <c r="BH57" s="2178">
        <f>SUM(AR57:BG57)</f>
        <v>15</v>
      </c>
      <c r="BI57" s="2183">
        <v>98.465999999999994</v>
      </c>
      <c r="BJ57" s="2183">
        <v>98.465999999999994</v>
      </c>
      <c r="BK57" s="2183" t="s">
        <v>70</v>
      </c>
      <c r="BL57" s="2183">
        <f>(BI57*4.6%)+BI57</f>
        <v>102.995436</v>
      </c>
      <c r="BM57" s="2183">
        <f>(BJ57*4.6%)+BJ57</f>
        <v>102.995436</v>
      </c>
      <c r="BN57" s="2183" t="s">
        <v>70</v>
      </c>
      <c r="BO57" s="2183">
        <f>(BL57*5.1%)+BL57</f>
        <v>108.24820323599999</v>
      </c>
      <c r="BP57" s="2183"/>
      <c r="BQ57" s="2183" t="s">
        <v>70</v>
      </c>
      <c r="BR57" s="2183"/>
      <c r="BS57" s="2183"/>
      <c r="BT57" s="2183"/>
      <c r="BU57" s="2183"/>
      <c r="BV57" s="2183"/>
      <c r="BW57" s="2183"/>
      <c r="BX57" s="2183"/>
      <c r="BY57" s="2183"/>
      <c r="BZ57" s="2183"/>
      <c r="CA57" s="2183"/>
      <c r="CB57" s="2183"/>
      <c r="CC57" s="2183"/>
      <c r="CD57" s="2183"/>
      <c r="CE57" s="2183"/>
      <c r="CF57" s="2183"/>
      <c r="CG57" s="2183"/>
      <c r="CH57" s="2183"/>
      <c r="CI57" s="2183"/>
      <c r="CJ57" s="2183"/>
      <c r="CK57" s="2183"/>
      <c r="CL57" s="2183"/>
      <c r="CM57" s="2183"/>
      <c r="CN57" s="2183"/>
      <c r="CO57" s="2183"/>
      <c r="CP57" s="2183"/>
      <c r="CQ57" s="2183"/>
      <c r="CR57" s="2183"/>
      <c r="CS57" s="2183"/>
      <c r="CT57" s="2183"/>
      <c r="CU57" s="2183"/>
      <c r="CV57" s="2183"/>
      <c r="CW57" s="2183"/>
      <c r="CX57" s="2183"/>
      <c r="CY57" s="2183"/>
      <c r="CZ57" s="2183"/>
      <c r="DA57" s="2183"/>
      <c r="DB57" s="2183"/>
      <c r="DC57" s="2183"/>
      <c r="DD57" s="2183"/>
      <c r="DE57" s="2190">
        <f t="shared" si="12"/>
        <v>309.70963923599999</v>
      </c>
      <c r="DF57" s="2184" t="s">
        <v>125</v>
      </c>
      <c r="DG57" s="2184" t="s">
        <v>126</v>
      </c>
      <c r="DH57" s="2178" t="s">
        <v>127</v>
      </c>
      <c r="DI57" s="2178" t="s">
        <v>128</v>
      </c>
      <c r="DJ57" s="2178" t="s">
        <v>129</v>
      </c>
      <c r="DK57" s="2207" t="s">
        <v>130</v>
      </c>
      <c r="DL57" s="2184"/>
      <c r="DM57" s="2184"/>
      <c r="DN57" s="2184"/>
      <c r="DO57" s="2184"/>
      <c r="DP57" s="2184"/>
      <c r="DQ57" s="2184"/>
    </row>
    <row r="58" spans="1:121" ht="33.75" customHeight="1">
      <c r="A58" s="2177" t="s">
        <v>474</v>
      </c>
      <c r="B58" s="2993"/>
      <c r="C58" s="2178" t="s">
        <v>540</v>
      </c>
      <c r="D58" s="2990"/>
      <c r="E58" s="2184" t="s">
        <v>541</v>
      </c>
      <c r="F58" s="2184" t="s">
        <v>542</v>
      </c>
      <c r="G58" s="2184" t="s">
        <v>58</v>
      </c>
      <c r="H58" s="2184" t="s">
        <v>513</v>
      </c>
      <c r="I58" s="2184" t="s">
        <v>60</v>
      </c>
      <c r="J58" s="2178" t="s">
        <v>61</v>
      </c>
      <c r="K58" s="2178" t="s">
        <v>61</v>
      </c>
      <c r="L58" s="2184">
        <v>2019</v>
      </c>
      <c r="M58" s="2184">
        <v>2021</v>
      </c>
      <c r="N58" s="2184" t="s">
        <v>543</v>
      </c>
      <c r="O58" s="2184" t="s">
        <v>544</v>
      </c>
      <c r="P58" s="2184" t="s">
        <v>544</v>
      </c>
      <c r="Q58" s="2181"/>
      <c r="R58" s="2181"/>
      <c r="S58" s="2181"/>
      <c r="T58" s="2181"/>
      <c r="U58" s="2181"/>
      <c r="V58" s="2181"/>
      <c r="W58" s="2181"/>
      <c r="X58" s="2181"/>
      <c r="Y58" s="2181"/>
      <c r="Z58" s="2181"/>
      <c r="AA58" s="2181"/>
      <c r="AB58" s="2181"/>
      <c r="AC58" s="2181"/>
      <c r="AD58" s="2184" t="s">
        <v>545</v>
      </c>
      <c r="AE58" s="2178" t="s">
        <v>552</v>
      </c>
      <c r="AF58" s="2180">
        <v>5.7999999999999996E-3</v>
      </c>
      <c r="AG58" s="2178" t="s">
        <v>553</v>
      </c>
      <c r="AH58" s="2178" t="s">
        <v>554</v>
      </c>
      <c r="AI58" s="2178" t="s">
        <v>66</v>
      </c>
      <c r="AJ58" s="2178">
        <v>16.7</v>
      </c>
      <c r="AK58" s="2178" t="s">
        <v>58</v>
      </c>
      <c r="AL58" s="2178" t="s">
        <v>83</v>
      </c>
      <c r="AM58" s="2178" t="s">
        <v>482</v>
      </c>
      <c r="AN58" s="2178">
        <v>7</v>
      </c>
      <c r="AO58" s="2178">
        <v>2018</v>
      </c>
      <c r="AP58" s="2178">
        <v>2019</v>
      </c>
      <c r="AQ58" s="2178">
        <v>2021</v>
      </c>
      <c r="AR58" s="2178">
        <v>5</v>
      </c>
      <c r="AS58" s="2237">
        <v>5</v>
      </c>
      <c r="AT58" s="2237">
        <v>5</v>
      </c>
      <c r="AU58" s="2198"/>
      <c r="AV58" s="2198"/>
      <c r="AW58" s="2198"/>
      <c r="AX58" s="2198"/>
      <c r="AY58" s="2198"/>
      <c r="AZ58" s="2198"/>
      <c r="BA58" s="2198"/>
      <c r="BB58" s="2198"/>
      <c r="BC58" s="2198"/>
      <c r="BD58" s="2198"/>
      <c r="BE58" s="2198"/>
      <c r="BF58" s="2198"/>
      <c r="BG58" s="2198"/>
      <c r="BH58" s="2178">
        <f>SUM(AR58:BG58)</f>
        <v>15</v>
      </c>
      <c r="BI58" s="2183">
        <v>200</v>
      </c>
      <c r="BJ58" s="2183">
        <v>200</v>
      </c>
      <c r="BK58" s="2183" t="s">
        <v>70</v>
      </c>
      <c r="BL58" s="2183">
        <v>273</v>
      </c>
      <c r="BM58" s="2183">
        <v>273</v>
      </c>
      <c r="BN58" s="2183" t="s">
        <v>70</v>
      </c>
      <c r="BO58" s="2183">
        <v>293</v>
      </c>
      <c r="BP58" s="2183"/>
      <c r="BQ58" s="2183" t="s">
        <v>70</v>
      </c>
      <c r="BR58" s="2183"/>
      <c r="BS58" s="2183"/>
      <c r="BT58" s="2183"/>
      <c r="BU58" s="2183"/>
      <c r="BV58" s="2183"/>
      <c r="BW58" s="2183"/>
      <c r="BX58" s="2183"/>
      <c r="BY58" s="2183"/>
      <c r="BZ58" s="2183"/>
      <c r="CA58" s="2183"/>
      <c r="CB58" s="2183"/>
      <c r="CC58" s="2183"/>
      <c r="CD58" s="2183"/>
      <c r="CE58" s="2183"/>
      <c r="CF58" s="2183"/>
      <c r="CG58" s="2183"/>
      <c r="CH58" s="2183"/>
      <c r="CI58" s="2183"/>
      <c r="CJ58" s="2183"/>
      <c r="CK58" s="2183"/>
      <c r="CL58" s="2183"/>
      <c r="CM58" s="2183"/>
      <c r="CN58" s="2183"/>
      <c r="CO58" s="2183"/>
      <c r="CP58" s="2183"/>
      <c r="CQ58" s="2183"/>
      <c r="CR58" s="2183"/>
      <c r="CS58" s="2183"/>
      <c r="CT58" s="2183"/>
      <c r="CU58" s="2183"/>
      <c r="CV58" s="2183"/>
      <c r="CW58" s="2183"/>
      <c r="CX58" s="2183"/>
      <c r="CY58" s="2183"/>
      <c r="CZ58" s="2183"/>
      <c r="DA58" s="2183"/>
      <c r="DB58" s="2183"/>
      <c r="DC58" s="2183"/>
      <c r="DD58" s="2183"/>
      <c r="DE58" s="2190">
        <f t="shared" si="12"/>
        <v>766</v>
      </c>
      <c r="DF58" s="2184" t="s">
        <v>125</v>
      </c>
      <c r="DG58" s="2184" t="s">
        <v>126</v>
      </c>
      <c r="DH58" s="2178" t="s">
        <v>127</v>
      </c>
      <c r="DI58" s="2178" t="s">
        <v>128</v>
      </c>
      <c r="DJ58" s="2178" t="s">
        <v>129</v>
      </c>
      <c r="DK58" s="2207" t="s">
        <v>130</v>
      </c>
      <c r="DL58" s="2184"/>
      <c r="DM58" s="2184"/>
      <c r="DN58" s="2184"/>
      <c r="DO58" s="2184"/>
      <c r="DP58" s="2184"/>
      <c r="DQ58" s="2184"/>
    </row>
    <row r="59" spans="1:121" ht="33.75" customHeight="1">
      <c r="A59" s="2177" t="s">
        <v>474</v>
      </c>
      <c r="B59" s="2993"/>
      <c r="C59" s="2178" t="s">
        <v>540</v>
      </c>
      <c r="D59" s="2991"/>
      <c r="E59" s="2184" t="s">
        <v>541</v>
      </c>
      <c r="F59" s="2184" t="s">
        <v>542</v>
      </c>
      <c r="G59" s="2184" t="s">
        <v>58</v>
      </c>
      <c r="H59" s="2184" t="s">
        <v>513</v>
      </c>
      <c r="I59" s="2184" t="s">
        <v>60</v>
      </c>
      <c r="J59" s="2178" t="s">
        <v>61</v>
      </c>
      <c r="K59" s="2178" t="s">
        <v>61</v>
      </c>
      <c r="L59" s="2184">
        <v>2019</v>
      </c>
      <c r="M59" s="2184">
        <v>2021</v>
      </c>
      <c r="N59" s="2184" t="s">
        <v>543</v>
      </c>
      <c r="O59" s="2184" t="s">
        <v>544</v>
      </c>
      <c r="P59" s="2184" t="s">
        <v>544</v>
      </c>
      <c r="Q59" s="2181"/>
      <c r="R59" s="2181"/>
      <c r="S59" s="2181"/>
      <c r="T59" s="2181"/>
      <c r="U59" s="2181"/>
      <c r="V59" s="2181"/>
      <c r="W59" s="2181"/>
      <c r="X59" s="2181"/>
      <c r="Y59" s="2181"/>
      <c r="Z59" s="2181"/>
      <c r="AA59" s="2181"/>
      <c r="AB59" s="2181"/>
      <c r="AC59" s="2181"/>
      <c r="AD59" s="2184" t="s">
        <v>545</v>
      </c>
      <c r="AE59" s="2178" t="s">
        <v>555</v>
      </c>
      <c r="AF59" s="2180">
        <v>1.0800000000000001E-2</v>
      </c>
      <c r="AG59" s="2178" t="s">
        <v>556</v>
      </c>
      <c r="AH59" s="2178" t="s">
        <v>557</v>
      </c>
      <c r="AI59" s="2178" t="s">
        <v>201</v>
      </c>
      <c r="AJ59" s="2178" t="s">
        <v>558</v>
      </c>
      <c r="AK59" s="2178" t="s">
        <v>58</v>
      </c>
      <c r="AL59" s="2178" t="s">
        <v>83</v>
      </c>
      <c r="AM59" s="2178" t="s">
        <v>60</v>
      </c>
      <c r="AN59" s="2178">
        <v>6</v>
      </c>
      <c r="AO59" s="2178">
        <v>2018</v>
      </c>
      <c r="AP59" s="2178">
        <v>2019</v>
      </c>
      <c r="AQ59" s="2178">
        <v>2021</v>
      </c>
      <c r="AR59" s="2178">
        <v>6</v>
      </c>
      <c r="AS59" s="2231">
        <v>6</v>
      </c>
      <c r="AT59" s="2231">
        <v>6</v>
      </c>
      <c r="AU59" s="2231"/>
      <c r="AV59" s="2231"/>
      <c r="AW59" s="2231"/>
      <c r="AX59" s="2231"/>
      <c r="AY59" s="2231"/>
      <c r="AZ59" s="2231"/>
      <c r="BA59" s="2231"/>
      <c r="BB59" s="2231"/>
      <c r="BC59" s="2231"/>
      <c r="BD59" s="2231"/>
      <c r="BE59" s="2231"/>
      <c r="BF59" s="2231"/>
      <c r="BG59" s="2231"/>
      <c r="BH59" s="2178">
        <f>SUM(AR59:BG59)</f>
        <v>18</v>
      </c>
      <c r="BI59" s="2183">
        <v>12.84</v>
      </c>
      <c r="BJ59" s="2183">
        <v>12.84</v>
      </c>
      <c r="BK59" s="2183" t="s">
        <v>70</v>
      </c>
      <c r="BL59" s="2183">
        <v>13.430999999999999</v>
      </c>
      <c r="BM59" s="2183">
        <v>13.430999999999999</v>
      </c>
      <c r="BN59" s="2183" t="s">
        <v>70</v>
      </c>
      <c r="BO59" s="2183">
        <v>14.116</v>
      </c>
      <c r="BP59" s="2183"/>
      <c r="BQ59" s="2183" t="s">
        <v>70</v>
      </c>
      <c r="BR59" s="2183"/>
      <c r="BS59" s="2183"/>
      <c r="BT59" s="2183"/>
      <c r="BU59" s="2183"/>
      <c r="BV59" s="2183"/>
      <c r="BW59" s="2183"/>
      <c r="BX59" s="2183"/>
      <c r="BY59" s="2183"/>
      <c r="BZ59" s="2183"/>
      <c r="CA59" s="2183"/>
      <c r="CB59" s="2183"/>
      <c r="CC59" s="2183"/>
      <c r="CD59" s="2183"/>
      <c r="CE59" s="2183"/>
      <c r="CF59" s="2183"/>
      <c r="CG59" s="2183"/>
      <c r="CH59" s="2183"/>
      <c r="CI59" s="2183"/>
      <c r="CJ59" s="2183"/>
      <c r="CK59" s="2183"/>
      <c r="CL59" s="2183"/>
      <c r="CM59" s="2183"/>
      <c r="CN59" s="2183"/>
      <c r="CO59" s="2183"/>
      <c r="CP59" s="2183"/>
      <c r="CQ59" s="2183"/>
      <c r="CR59" s="2183"/>
      <c r="CS59" s="2183"/>
      <c r="CT59" s="2183"/>
      <c r="CU59" s="2183"/>
      <c r="CV59" s="2183"/>
      <c r="CW59" s="2183"/>
      <c r="CX59" s="2183"/>
      <c r="CY59" s="2183"/>
      <c r="CZ59" s="2183"/>
      <c r="DA59" s="2183"/>
      <c r="DB59" s="2183"/>
      <c r="DC59" s="2183"/>
      <c r="DD59" s="2183"/>
      <c r="DE59" s="2190">
        <f>SUM(BI59,BL59,BO59,BR59,BU59,BX59,CA59,CD59,CG59,CJ59,CM59,CP59,CS59,CV59,CY59,DB59)</f>
        <v>40.387</v>
      </c>
      <c r="DF59" s="2184" t="s">
        <v>125</v>
      </c>
      <c r="DG59" s="2184" t="s">
        <v>126</v>
      </c>
      <c r="DH59" s="2178" t="s">
        <v>127</v>
      </c>
      <c r="DI59" s="2178" t="s">
        <v>128</v>
      </c>
      <c r="DJ59" s="2178" t="s">
        <v>129</v>
      </c>
      <c r="DK59" s="2207" t="s">
        <v>130</v>
      </c>
      <c r="DL59" s="2184"/>
      <c r="DM59" s="2184"/>
      <c r="DN59" s="2184"/>
      <c r="DO59" s="2184"/>
      <c r="DP59" s="2184"/>
      <c r="DQ59" s="2184"/>
    </row>
    <row r="60" spans="1:121" ht="33.75" customHeight="1">
      <c r="A60" s="2177" t="s">
        <v>474</v>
      </c>
      <c r="B60" s="2993"/>
      <c r="C60" s="2178" t="s">
        <v>559</v>
      </c>
      <c r="D60" s="2989">
        <f>AF60+AF61</f>
        <v>3.6400000000000002E-2</v>
      </c>
      <c r="E60" s="2178" t="s">
        <v>560</v>
      </c>
      <c r="F60" s="2178" t="s">
        <v>561</v>
      </c>
      <c r="G60" s="2184" t="s">
        <v>111</v>
      </c>
      <c r="H60" s="2184" t="s">
        <v>68</v>
      </c>
      <c r="I60" s="2184" t="s">
        <v>60</v>
      </c>
      <c r="J60" s="2199">
        <v>0.55000000000000004</v>
      </c>
      <c r="K60" s="2184">
        <v>2017</v>
      </c>
      <c r="L60" s="2184">
        <v>2019</v>
      </c>
      <c r="M60" s="2184">
        <v>2034</v>
      </c>
      <c r="N60" s="2200">
        <v>0.58499999999999996</v>
      </c>
      <c r="O60" s="2184"/>
      <c r="P60" s="2199">
        <v>0.62</v>
      </c>
      <c r="Q60" s="2184"/>
      <c r="R60" s="2200">
        <v>0.65500000000000003</v>
      </c>
      <c r="S60" s="2184"/>
      <c r="T60" s="2199">
        <v>0.69</v>
      </c>
      <c r="U60" s="2184"/>
      <c r="V60" s="2200">
        <v>0.72499999999999998</v>
      </c>
      <c r="W60" s="2184"/>
      <c r="X60" s="2199">
        <v>0.76</v>
      </c>
      <c r="Y60" s="2184"/>
      <c r="Z60" s="2200">
        <v>0.79500000000000004</v>
      </c>
      <c r="AA60" s="2184"/>
      <c r="AB60" s="2199">
        <v>0.83</v>
      </c>
      <c r="AC60" s="2184"/>
      <c r="AD60" s="2199">
        <v>0.83</v>
      </c>
      <c r="AE60" s="2178" t="s">
        <v>562</v>
      </c>
      <c r="AF60" s="2180">
        <v>2.5600000000000001E-2</v>
      </c>
      <c r="AG60" s="2178" t="s">
        <v>563</v>
      </c>
      <c r="AH60" s="2178" t="s">
        <v>564</v>
      </c>
      <c r="AI60" s="2178" t="s">
        <v>565</v>
      </c>
      <c r="AJ60" s="2178">
        <v>10.199999999999999</v>
      </c>
      <c r="AK60" s="2178" t="s">
        <v>111</v>
      </c>
      <c r="AL60" s="2178" t="s">
        <v>68</v>
      </c>
      <c r="AM60" s="2178" t="s">
        <v>60</v>
      </c>
      <c r="AN60" s="2178" t="s">
        <v>61</v>
      </c>
      <c r="AO60" s="2178" t="s">
        <v>61</v>
      </c>
      <c r="AP60" s="2178">
        <v>2020</v>
      </c>
      <c r="AQ60" s="2178">
        <v>2034</v>
      </c>
      <c r="AR60" s="2231"/>
      <c r="AS60" s="2181">
        <v>0.35</v>
      </c>
      <c r="AT60" s="2181">
        <v>0.7</v>
      </c>
      <c r="AU60" s="2181">
        <f t="shared" ref="AU60:BG60" si="14">AT60+2.3%</f>
        <v>0.72299999999999998</v>
      </c>
      <c r="AV60" s="2181">
        <f t="shared" si="14"/>
        <v>0.746</v>
      </c>
      <c r="AW60" s="2181">
        <f t="shared" si="14"/>
        <v>0.76900000000000002</v>
      </c>
      <c r="AX60" s="2181">
        <f t="shared" si="14"/>
        <v>0.79200000000000004</v>
      </c>
      <c r="AY60" s="2181">
        <f t="shared" si="14"/>
        <v>0.81500000000000006</v>
      </c>
      <c r="AZ60" s="2181">
        <f t="shared" si="14"/>
        <v>0.83800000000000008</v>
      </c>
      <c r="BA60" s="2181">
        <f t="shared" si="14"/>
        <v>0.8610000000000001</v>
      </c>
      <c r="BB60" s="2181">
        <f t="shared" si="14"/>
        <v>0.88400000000000012</v>
      </c>
      <c r="BC60" s="2181">
        <f t="shared" si="14"/>
        <v>0.90700000000000014</v>
      </c>
      <c r="BD60" s="2181">
        <f t="shared" si="14"/>
        <v>0.93000000000000016</v>
      </c>
      <c r="BE60" s="2181">
        <f t="shared" si="14"/>
        <v>0.95300000000000018</v>
      </c>
      <c r="BF60" s="2181">
        <f t="shared" si="14"/>
        <v>0.9760000000000002</v>
      </c>
      <c r="BG60" s="2181">
        <f t="shared" si="14"/>
        <v>0.99900000000000022</v>
      </c>
      <c r="BH60" s="2181">
        <v>1</v>
      </c>
      <c r="BI60" s="2183"/>
      <c r="BJ60" s="2183"/>
      <c r="BK60" s="2183"/>
      <c r="BL60" s="2183">
        <f>+BM60</f>
        <v>128</v>
      </c>
      <c r="BM60" s="2183">
        <f>((32000000/3)*12)/1000000</f>
        <v>128</v>
      </c>
      <c r="BN60" s="2183" t="s">
        <v>70</v>
      </c>
      <c r="BO60" s="2183">
        <f>BL60+(BL60/100*4.26)</f>
        <v>133.4528</v>
      </c>
      <c r="BP60" s="2183"/>
      <c r="BQ60" s="2183" t="s">
        <v>70</v>
      </c>
      <c r="BR60" s="2183">
        <f>BO60+(BO60/100*4.26)</f>
        <v>139.13788928</v>
      </c>
      <c r="BS60" s="2183"/>
      <c r="BT60" s="2183" t="s">
        <v>70</v>
      </c>
      <c r="BU60" s="2183">
        <f>BR60+(BR60/100*4.26)</f>
        <v>145.065163363328</v>
      </c>
      <c r="BV60" s="2183"/>
      <c r="BW60" s="2183" t="s">
        <v>70</v>
      </c>
      <c r="BX60" s="2183">
        <f>BU60+(BU60/100*4.26)</f>
        <v>151.24493932260577</v>
      </c>
      <c r="BY60" s="2183"/>
      <c r="BZ60" s="2183" t="s">
        <v>70</v>
      </c>
      <c r="CA60" s="2183">
        <f>BX60+(BX60/100*4.26)</f>
        <v>157.68797373774879</v>
      </c>
      <c r="CB60" s="2183"/>
      <c r="CC60" s="2183" t="s">
        <v>70</v>
      </c>
      <c r="CD60" s="2183">
        <f>CA60+(CA60/100*4.26)</f>
        <v>164.40548141897688</v>
      </c>
      <c r="CE60" s="2183"/>
      <c r="CF60" s="2183" t="s">
        <v>70</v>
      </c>
      <c r="CG60" s="2183">
        <f>CD60+(CD60/100*4.26)</f>
        <v>171.40915492742528</v>
      </c>
      <c r="CH60" s="2183"/>
      <c r="CI60" s="2183" t="s">
        <v>70</v>
      </c>
      <c r="CJ60" s="2183">
        <f>CG60+(CG60/100*4.26)</f>
        <v>178.71118492733359</v>
      </c>
      <c r="CK60" s="2183"/>
      <c r="CL60" s="2183" t="s">
        <v>70</v>
      </c>
      <c r="CM60" s="2183">
        <f>CJ60+(CJ60/100*4.26)</f>
        <v>186.324281405238</v>
      </c>
      <c r="CN60" s="2183"/>
      <c r="CO60" s="2183" t="s">
        <v>70</v>
      </c>
      <c r="CP60" s="2183">
        <f>CM60+(CM60/100*4.26)</f>
        <v>194.26169579310113</v>
      </c>
      <c r="CQ60" s="2183"/>
      <c r="CR60" s="2183" t="s">
        <v>70</v>
      </c>
      <c r="CS60" s="2183">
        <f>CP60+(CP60/100*4.26)</f>
        <v>202.53724403388725</v>
      </c>
      <c r="CT60" s="2183"/>
      <c r="CU60" s="2183" t="s">
        <v>70</v>
      </c>
      <c r="CV60" s="2183">
        <f>CS60+(CS60/100*4.26)</f>
        <v>211.16533062973085</v>
      </c>
      <c r="CW60" s="2183"/>
      <c r="CX60" s="2183" t="s">
        <v>70</v>
      </c>
      <c r="CY60" s="2183">
        <f>CV60+(CV60/100*4.26)</f>
        <v>220.16097371455737</v>
      </c>
      <c r="CZ60" s="2183"/>
      <c r="DA60" s="2183" t="s">
        <v>70</v>
      </c>
      <c r="DB60" s="2183">
        <f>CY60+(CY60/100*4.26)</f>
        <v>229.53983119479753</v>
      </c>
      <c r="DC60" s="2183"/>
      <c r="DD60" s="2183" t="s">
        <v>70</v>
      </c>
      <c r="DE60" s="2190">
        <f>SUM(BI60,BL60,BO60,BR60,BU60,BX60,CA60,CD60,CG60,CJ60,CM60,CP60,CS60,CV60,CY60,DB60)</f>
        <v>2613.1039437487302</v>
      </c>
      <c r="DF60" s="2178" t="s">
        <v>71</v>
      </c>
      <c r="DG60" s="2184" t="s">
        <v>72</v>
      </c>
      <c r="DH60" s="2185" t="s">
        <v>73</v>
      </c>
      <c r="DI60" s="2184" t="s">
        <v>566</v>
      </c>
      <c r="DJ60" s="2184" t="s">
        <v>490</v>
      </c>
      <c r="DK60" s="2178" t="s">
        <v>228</v>
      </c>
      <c r="DL60" s="2185"/>
      <c r="DM60" s="2185"/>
      <c r="DN60" s="2184"/>
      <c r="DO60" s="2184"/>
      <c r="DP60" s="2184"/>
      <c r="DQ60" s="2184"/>
    </row>
    <row r="61" spans="1:121" ht="33.75" customHeight="1">
      <c r="A61" s="2177" t="s">
        <v>474</v>
      </c>
      <c r="B61" s="2994"/>
      <c r="C61" s="2178" t="s">
        <v>559</v>
      </c>
      <c r="D61" s="2991"/>
      <c r="E61" s="2178" t="s">
        <v>560</v>
      </c>
      <c r="F61" s="2178" t="s">
        <v>561</v>
      </c>
      <c r="G61" s="2184" t="s">
        <v>111</v>
      </c>
      <c r="H61" s="2184" t="s">
        <v>68</v>
      </c>
      <c r="I61" s="2184" t="s">
        <v>60</v>
      </c>
      <c r="J61" s="2199">
        <v>0.55000000000000004</v>
      </c>
      <c r="K61" s="2184">
        <v>2017</v>
      </c>
      <c r="L61" s="2184">
        <v>2019</v>
      </c>
      <c r="M61" s="2184">
        <v>2034</v>
      </c>
      <c r="N61" s="2200">
        <v>0.58499999999999996</v>
      </c>
      <c r="O61" s="2184"/>
      <c r="P61" s="2199">
        <v>0.62</v>
      </c>
      <c r="Q61" s="2184"/>
      <c r="R61" s="2200">
        <v>0.65500000000000003</v>
      </c>
      <c r="S61" s="2184"/>
      <c r="T61" s="2199">
        <v>0.69</v>
      </c>
      <c r="U61" s="2184"/>
      <c r="V61" s="2200">
        <v>0.72499999999999998</v>
      </c>
      <c r="W61" s="2184"/>
      <c r="X61" s="2199">
        <v>0.76</v>
      </c>
      <c r="Y61" s="2184"/>
      <c r="Z61" s="2200">
        <v>0.79500000000000004</v>
      </c>
      <c r="AA61" s="2184"/>
      <c r="AB61" s="2199">
        <v>0.83</v>
      </c>
      <c r="AC61" s="2184"/>
      <c r="AD61" s="2199">
        <v>0.83</v>
      </c>
      <c r="AE61" s="2178" t="s">
        <v>567</v>
      </c>
      <c r="AF61" s="2180">
        <v>1.0800000000000001E-2</v>
      </c>
      <c r="AG61" s="2178" t="s">
        <v>568</v>
      </c>
      <c r="AH61" s="2178" t="s">
        <v>569</v>
      </c>
      <c r="AI61" s="2178" t="s">
        <v>565</v>
      </c>
      <c r="AJ61" s="2178">
        <v>10.199999999999999</v>
      </c>
      <c r="AK61" s="2178" t="s">
        <v>111</v>
      </c>
      <c r="AL61" s="2178" t="s">
        <v>83</v>
      </c>
      <c r="AM61" s="2178" t="s">
        <v>60</v>
      </c>
      <c r="AN61" s="2178" t="s">
        <v>61</v>
      </c>
      <c r="AO61" s="2178" t="s">
        <v>61</v>
      </c>
      <c r="AP61" s="2178">
        <v>2020</v>
      </c>
      <c r="AQ61" s="2178">
        <v>2034</v>
      </c>
      <c r="AR61" s="2231"/>
      <c r="AS61" s="2231">
        <v>1</v>
      </c>
      <c r="AT61" s="2231">
        <v>1</v>
      </c>
      <c r="AU61" s="2231">
        <v>1</v>
      </c>
      <c r="AV61" s="2231">
        <v>1</v>
      </c>
      <c r="AW61" s="2231">
        <v>1</v>
      </c>
      <c r="AX61" s="2231">
        <v>1</v>
      </c>
      <c r="AY61" s="2231">
        <v>1</v>
      </c>
      <c r="AZ61" s="2231">
        <v>1</v>
      </c>
      <c r="BA61" s="2231">
        <v>1</v>
      </c>
      <c r="BB61" s="2231">
        <v>1</v>
      </c>
      <c r="BC61" s="2231">
        <v>1</v>
      </c>
      <c r="BD61" s="2231">
        <v>1</v>
      </c>
      <c r="BE61" s="2231">
        <v>1</v>
      </c>
      <c r="BF61" s="2231">
        <v>1</v>
      </c>
      <c r="BG61" s="2231">
        <v>1</v>
      </c>
      <c r="BH61" s="2178">
        <v>15</v>
      </c>
      <c r="BI61" s="2183"/>
      <c r="BJ61" s="2183"/>
      <c r="BK61" s="2183"/>
      <c r="BL61" s="2183">
        <f>+BM61</f>
        <v>23.85</v>
      </c>
      <c r="BM61" s="2183">
        <f>(((4770000*10)/2))/1000000</f>
        <v>23.85</v>
      </c>
      <c r="BN61" s="2183" t="s">
        <v>70</v>
      </c>
      <c r="BO61" s="2183">
        <f>BL61+(BL61/100*4.26)</f>
        <v>24.866010000000003</v>
      </c>
      <c r="BP61" s="2183"/>
      <c r="BQ61" s="2183" t="s">
        <v>70</v>
      </c>
      <c r="BR61" s="2183">
        <f>BO61+(BO61/100*4.26)</f>
        <v>25.925302026000004</v>
      </c>
      <c r="BS61" s="2183"/>
      <c r="BT61" s="2183" t="s">
        <v>70</v>
      </c>
      <c r="BU61" s="2183">
        <f>BR61+(BR61/100*4.26)</f>
        <v>27.029719892307604</v>
      </c>
      <c r="BV61" s="2183"/>
      <c r="BW61" s="2183" t="s">
        <v>70</v>
      </c>
      <c r="BX61" s="2183">
        <f>BU61+(BU61/100*4.26)</f>
        <v>28.181185959719908</v>
      </c>
      <c r="BY61" s="2183"/>
      <c r="BZ61" s="2183" t="s">
        <v>70</v>
      </c>
      <c r="CA61" s="2183">
        <f>BX61+(BX61/100*4.26)</f>
        <v>29.381704481603975</v>
      </c>
      <c r="CB61" s="2183"/>
      <c r="CC61" s="2183" t="s">
        <v>70</v>
      </c>
      <c r="CD61" s="2183">
        <f>CA61+(CA61/100*4.26)</f>
        <v>30.633365092520304</v>
      </c>
      <c r="CE61" s="2183"/>
      <c r="CF61" s="2183" t="s">
        <v>70</v>
      </c>
      <c r="CG61" s="2183">
        <f>CD61+(CD61/100*4.26)</f>
        <v>31.938346445461669</v>
      </c>
      <c r="CH61" s="2183"/>
      <c r="CI61" s="2183" t="s">
        <v>70</v>
      </c>
      <c r="CJ61" s="2183">
        <f>CG61+(CG61/100*4.26)</f>
        <v>33.298920004038337</v>
      </c>
      <c r="CK61" s="2183"/>
      <c r="CL61" s="2183" t="s">
        <v>70</v>
      </c>
      <c r="CM61" s="2183">
        <f>CJ61+(CJ61/100*4.26)</f>
        <v>34.717453996210367</v>
      </c>
      <c r="CN61" s="2183"/>
      <c r="CO61" s="2183" t="s">
        <v>70</v>
      </c>
      <c r="CP61" s="2183">
        <f>CM61+(CM61/100*4.26)</f>
        <v>36.196417536448926</v>
      </c>
      <c r="CQ61" s="2183"/>
      <c r="CR61" s="2183" t="s">
        <v>70</v>
      </c>
      <c r="CS61" s="2183">
        <f>CP61+(CP61/100*4.26)</f>
        <v>37.738384923501648</v>
      </c>
      <c r="CT61" s="2183"/>
      <c r="CU61" s="2183" t="s">
        <v>70</v>
      </c>
      <c r="CV61" s="2183">
        <f>CS61+(CS61/100*4.26)</f>
        <v>39.346040121242815</v>
      </c>
      <c r="CW61" s="2183"/>
      <c r="CX61" s="2183" t="s">
        <v>70</v>
      </c>
      <c r="CY61" s="2183">
        <f>CV61+(CV61/100*4.26)</f>
        <v>41.022181430407755</v>
      </c>
      <c r="CZ61" s="2183"/>
      <c r="DA61" s="2183" t="s">
        <v>70</v>
      </c>
      <c r="DB61" s="2183">
        <f>CY61+(CY61/100*4.26)</f>
        <v>42.769726359343124</v>
      </c>
      <c r="DC61" s="2183"/>
      <c r="DD61" s="2183" t="s">
        <v>70</v>
      </c>
      <c r="DE61" s="2190">
        <f>SUM(BI61,BL61,BO61,BR61,BU61,BX61,CA61,CD61,CG61,CJ61,CM61,CP61,CS61,CV61,CY61,DB61)</f>
        <v>486.89475826880636</v>
      </c>
      <c r="DF61" s="2178" t="s">
        <v>71</v>
      </c>
      <c r="DG61" s="2184" t="s">
        <v>72</v>
      </c>
      <c r="DH61" s="2178" t="s">
        <v>177</v>
      </c>
      <c r="DI61" s="2178" t="s">
        <v>178</v>
      </c>
      <c r="DJ61" s="2184" t="s">
        <v>179</v>
      </c>
      <c r="DK61" s="2197" t="s">
        <v>180</v>
      </c>
      <c r="DL61" s="2184"/>
      <c r="DM61" s="2184"/>
      <c r="DN61" s="2184"/>
      <c r="DO61" s="2184"/>
      <c r="DP61" s="2184"/>
      <c r="DQ61" s="2184"/>
    </row>
    <row r="62" spans="1:121" ht="33.75" customHeight="1">
      <c r="A62" s="2177" t="s">
        <v>570</v>
      </c>
      <c r="B62" s="2989">
        <f>SUM(D62:D86)</f>
        <v>0.33079999999999998</v>
      </c>
      <c r="C62" s="2178" t="s">
        <v>571</v>
      </c>
      <c r="D62" s="2989">
        <f>AF62+AF63+AF64+AF65+AF66+AF67+AF68+AF69</f>
        <v>0.10380000000000002</v>
      </c>
      <c r="E62" s="2184" t="s">
        <v>572</v>
      </c>
      <c r="F62" s="2184" t="s">
        <v>573</v>
      </c>
      <c r="G62" s="2184" t="s">
        <v>574</v>
      </c>
      <c r="H62" s="2184" t="s">
        <v>137</v>
      </c>
      <c r="I62" s="2184" t="s">
        <v>60</v>
      </c>
      <c r="J62" s="2199">
        <v>0.16</v>
      </c>
      <c r="K62" s="2184">
        <v>2017</v>
      </c>
      <c r="L62" s="2184">
        <v>2019</v>
      </c>
      <c r="M62" s="2184">
        <v>2034</v>
      </c>
      <c r="N62" s="2200">
        <f t="shared" ref="N62:N69" si="15">J62-0.3%</f>
        <v>0.157</v>
      </c>
      <c r="O62" s="2200"/>
      <c r="P62" s="2200">
        <f t="shared" ref="P62:P69" si="16">N62-0.3%</f>
        <v>0.154</v>
      </c>
      <c r="Q62" s="2200"/>
      <c r="R62" s="2200">
        <f t="shared" ref="R62:R69" si="17">P62-0.3%</f>
        <v>0.151</v>
      </c>
      <c r="S62" s="2200"/>
      <c r="T62" s="2200">
        <f t="shared" ref="T62:T69" si="18">R62-0.3%</f>
        <v>0.14799999999999999</v>
      </c>
      <c r="U62" s="2200"/>
      <c r="V62" s="2200">
        <f t="shared" ref="V62:V69" si="19">T62-0.3%</f>
        <v>0.14499999999999999</v>
      </c>
      <c r="W62" s="2200"/>
      <c r="X62" s="2200">
        <f t="shared" ref="X62:X69" si="20">V62-0.3%</f>
        <v>0.14199999999999999</v>
      </c>
      <c r="Y62" s="2200"/>
      <c r="Z62" s="2200">
        <f t="shared" ref="Z62:Z69" si="21">X62-0.3%</f>
        <v>0.13899999999999998</v>
      </c>
      <c r="AA62" s="2200"/>
      <c r="AB62" s="2200">
        <f t="shared" ref="AB62:AB69" si="22">Z62-0.3%</f>
        <v>0.13599999999999998</v>
      </c>
      <c r="AC62" s="2200"/>
      <c r="AD62" s="2200">
        <v>0.13600000000000001</v>
      </c>
      <c r="AE62" s="2178" t="s">
        <v>575</v>
      </c>
      <c r="AF62" s="2180">
        <v>5.7999999999999996E-3</v>
      </c>
      <c r="AG62" s="2178" t="s">
        <v>576</v>
      </c>
      <c r="AH62" s="2178" t="s">
        <v>577</v>
      </c>
      <c r="AI62" s="2178" t="s">
        <v>260</v>
      </c>
      <c r="AJ62" s="2178" t="s">
        <v>360</v>
      </c>
      <c r="AK62" s="2178" t="s">
        <v>58</v>
      </c>
      <c r="AL62" s="2178" t="s">
        <v>83</v>
      </c>
      <c r="AM62" s="2178" t="s">
        <v>482</v>
      </c>
      <c r="AN62" s="2178">
        <v>823</v>
      </c>
      <c r="AO62" s="2178">
        <v>2018</v>
      </c>
      <c r="AP62" s="2178">
        <v>2019</v>
      </c>
      <c r="AQ62" s="2178">
        <v>2034</v>
      </c>
      <c r="AR62" s="2179">
        <v>1000</v>
      </c>
      <c r="AS62" s="2179"/>
      <c r="AT62" s="2179">
        <v>1060</v>
      </c>
      <c r="AU62" s="2179"/>
      <c r="AV62" s="2179">
        <v>1124</v>
      </c>
      <c r="AW62" s="2179"/>
      <c r="AX62" s="2179">
        <v>1191</v>
      </c>
      <c r="AY62" s="2179"/>
      <c r="AZ62" s="2179">
        <v>1262</v>
      </c>
      <c r="BA62" s="2178"/>
      <c r="BB62" s="2179">
        <v>1338</v>
      </c>
      <c r="BC62" s="2240"/>
      <c r="BD62" s="2179">
        <v>1419</v>
      </c>
      <c r="BE62" s="2240"/>
      <c r="BF62" s="2179">
        <v>1504</v>
      </c>
      <c r="BG62" s="2179">
        <v>1549</v>
      </c>
      <c r="BH62" s="2178">
        <f>SUM(AR62:BG62)</f>
        <v>11447</v>
      </c>
      <c r="BI62" s="2183">
        <v>74.099999999999994</v>
      </c>
      <c r="BJ62" s="2183">
        <v>74.099999999999994</v>
      </c>
      <c r="BK62" s="2183" t="s">
        <v>451</v>
      </c>
      <c r="BL62" s="2183"/>
      <c r="BM62" s="2183"/>
      <c r="BN62" s="2183"/>
      <c r="BO62" s="2183">
        <f>+(BI62*6%)+(BI62)</f>
        <v>78.545999999999992</v>
      </c>
      <c r="BP62" s="2183"/>
      <c r="BQ62" s="2183" t="s">
        <v>451</v>
      </c>
      <c r="BR62" s="2183"/>
      <c r="BS62" s="2183"/>
      <c r="BT62" s="2183"/>
      <c r="BU62" s="2183">
        <f>+(BO62*6%)+(BO62)</f>
        <v>83.258759999999995</v>
      </c>
      <c r="BV62" s="2183"/>
      <c r="BW62" s="2183" t="s">
        <v>451</v>
      </c>
      <c r="BX62" s="2183"/>
      <c r="BY62" s="2183"/>
      <c r="BZ62" s="2183"/>
      <c r="CA62" s="2183">
        <f>+(BU62*6%)+(BU62)</f>
        <v>88.254285599999989</v>
      </c>
      <c r="CB62" s="2183"/>
      <c r="CC62" s="2183" t="s">
        <v>451</v>
      </c>
      <c r="CD62" s="2183"/>
      <c r="CE62" s="2183"/>
      <c r="CF62" s="2183"/>
      <c r="CG62" s="2183">
        <f>+(CA62*6%)+(CA62)</f>
        <v>93.549542735999992</v>
      </c>
      <c r="CH62" s="2183"/>
      <c r="CI62" s="2183" t="s">
        <v>451</v>
      </c>
      <c r="CJ62" s="2183"/>
      <c r="CK62" s="2183"/>
      <c r="CL62" s="2183"/>
      <c r="CM62" s="2183">
        <f>+(CG62*6%)+(CG62)</f>
        <v>99.162515300159995</v>
      </c>
      <c r="CN62" s="2183"/>
      <c r="CO62" s="2183" t="s">
        <v>451</v>
      </c>
      <c r="CP62" s="2183"/>
      <c r="CQ62" s="2183"/>
      <c r="CR62" s="2183"/>
      <c r="CS62" s="2183">
        <f>+(CM62*6%)+(CM62)</f>
        <v>105.11226621816959</v>
      </c>
      <c r="CT62" s="2183"/>
      <c r="CU62" s="2183" t="s">
        <v>451</v>
      </c>
      <c r="CV62" s="2183"/>
      <c r="CW62" s="2183"/>
      <c r="CX62" s="2183"/>
      <c r="CY62" s="2183">
        <f>+(CS62*6%)+(CS62)</f>
        <v>111.41900219125976</v>
      </c>
      <c r="CZ62" s="2183"/>
      <c r="DA62" s="2183" t="s">
        <v>451</v>
      </c>
      <c r="DB62" s="2183">
        <f>+((CY62*6%)+(CY62))/2</f>
        <v>59.052071161367678</v>
      </c>
      <c r="DC62" s="2183"/>
      <c r="DD62" s="2183" t="s">
        <v>451</v>
      </c>
      <c r="DE62" s="2190">
        <f>SUM(BI62,BL62,BO62,BR62,BU62,BX62,CA62,CD62,CG62,CJ62,CM62,CP62,CS62,CV62,CY62,DB62)</f>
        <v>792.45444320695697</v>
      </c>
      <c r="DF62" s="2178" t="s">
        <v>497</v>
      </c>
      <c r="DG62" s="2184" t="s">
        <v>578</v>
      </c>
      <c r="DH62" s="2178" t="s">
        <v>579</v>
      </c>
      <c r="DI62" s="2184" t="s">
        <v>580</v>
      </c>
      <c r="DJ62" s="2184" t="s">
        <v>581</v>
      </c>
      <c r="DK62" s="2185" t="s">
        <v>582</v>
      </c>
      <c r="DL62" s="2184" t="s">
        <v>583</v>
      </c>
      <c r="DM62" s="2184" t="s">
        <v>584</v>
      </c>
      <c r="DN62" s="2184"/>
      <c r="DO62" s="2184"/>
      <c r="DP62" s="2184"/>
      <c r="DQ62" s="2184"/>
    </row>
    <row r="63" spans="1:121" ht="33.75" customHeight="1">
      <c r="A63" s="2177" t="s">
        <v>570</v>
      </c>
      <c r="B63" s="2990"/>
      <c r="C63" s="2178" t="s">
        <v>571</v>
      </c>
      <c r="D63" s="2990"/>
      <c r="E63" s="2184" t="s">
        <v>572</v>
      </c>
      <c r="F63" s="2184" t="s">
        <v>573</v>
      </c>
      <c r="G63" s="2184" t="s">
        <v>574</v>
      </c>
      <c r="H63" s="2184" t="s">
        <v>137</v>
      </c>
      <c r="I63" s="2184" t="s">
        <v>60</v>
      </c>
      <c r="J63" s="2199">
        <v>0.16</v>
      </c>
      <c r="K63" s="2184">
        <v>2017</v>
      </c>
      <c r="L63" s="2184">
        <v>2019</v>
      </c>
      <c r="M63" s="2184">
        <v>2034</v>
      </c>
      <c r="N63" s="2200">
        <f t="shared" si="15"/>
        <v>0.157</v>
      </c>
      <c r="O63" s="2200"/>
      <c r="P63" s="2200">
        <f t="shared" si="16"/>
        <v>0.154</v>
      </c>
      <c r="Q63" s="2200"/>
      <c r="R63" s="2200">
        <f t="shared" si="17"/>
        <v>0.151</v>
      </c>
      <c r="S63" s="2200"/>
      <c r="T63" s="2200">
        <f t="shared" si="18"/>
        <v>0.14799999999999999</v>
      </c>
      <c r="U63" s="2200"/>
      <c r="V63" s="2200">
        <f t="shared" si="19"/>
        <v>0.14499999999999999</v>
      </c>
      <c r="W63" s="2200"/>
      <c r="X63" s="2200">
        <f t="shared" si="20"/>
        <v>0.14199999999999999</v>
      </c>
      <c r="Y63" s="2200"/>
      <c r="Z63" s="2200">
        <f t="shared" si="21"/>
        <v>0.13899999999999998</v>
      </c>
      <c r="AA63" s="2200"/>
      <c r="AB63" s="2200">
        <f t="shared" si="22"/>
        <v>0.13599999999999998</v>
      </c>
      <c r="AC63" s="2200"/>
      <c r="AD63" s="2200">
        <v>0.13600000000000001</v>
      </c>
      <c r="AE63" s="2178" t="s">
        <v>585</v>
      </c>
      <c r="AF63" s="2180">
        <v>0.03</v>
      </c>
      <c r="AG63" s="2178" t="s">
        <v>586</v>
      </c>
      <c r="AH63" s="2178" t="s">
        <v>587</v>
      </c>
      <c r="AI63" s="2178" t="s">
        <v>565</v>
      </c>
      <c r="AJ63" s="2178" t="s">
        <v>463</v>
      </c>
      <c r="AK63" s="2178" t="s">
        <v>111</v>
      </c>
      <c r="AL63" s="2178" t="s">
        <v>68</v>
      </c>
      <c r="AM63" s="2178" t="s">
        <v>60</v>
      </c>
      <c r="AN63" s="2178" t="s">
        <v>61</v>
      </c>
      <c r="AO63" s="2178" t="s">
        <v>61</v>
      </c>
      <c r="AP63" s="2178">
        <v>2019</v>
      </c>
      <c r="AQ63" s="2178">
        <v>2034</v>
      </c>
      <c r="AR63" s="2189">
        <v>0.1</v>
      </c>
      <c r="AS63" s="2189">
        <v>0.3</v>
      </c>
      <c r="AT63" s="2189">
        <v>0.6</v>
      </c>
      <c r="AU63" s="2189">
        <v>0.63</v>
      </c>
      <c r="AV63" s="2189">
        <v>0.66</v>
      </c>
      <c r="AW63" s="2189">
        <v>0.69</v>
      </c>
      <c r="AX63" s="2189">
        <v>0.72</v>
      </c>
      <c r="AY63" s="2189">
        <v>0.75</v>
      </c>
      <c r="AZ63" s="2189">
        <v>0.78</v>
      </c>
      <c r="BA63" s="2189">
        <v>0.81</v>
      </c>
      <c r="BB63" s="2189">
        <v>0.84</v>
      </c>
      <c r="BC63" s="2189">
        <v>0.87</v>
      </c>
      <c r="BD63" s="2189">
        <v>0.9</v>
      </c>
      <c r="BE63" s="2189">
        <v>0.93300000000000005</v>
      </c>
      <c r="BF63" s="2189">
        <v>0.96599999999999997</v>
      </c>
      <c r="BG63" s="2189">
        <v>1</v>
      </c>
      <c r="BH63" s="2189">
        <v>1</v>
      </c>
      <c r="BI63" s="2183">
        <f>((6000000+(6000000/100*4.26))*12/2)/1000000</f>
        <v>37.5336</v>
      </c>
      <c r="BJ63" s="2183">
        <f>((6000000+(6000000/100*4.26))*12/2)/1000000</f>
        <v>37.5336</v>
      </c>
      <c r="BK63" s="2183" t="s">
        <v>70</v>
      </c>
      <c r="BL63" s="2183">
        <f>+BM63</f>
        <v>39.132531360000002</v>
      </c>
      <c r="BM63" s="2183">
        <f>BJ63+(BJ63/100*4.26)</f>
        <v>39.132531360000002</v>
      </c>
      <c r="BN63" s="2183" t="s">
        <v>70</v>
      </c>
      <c r="BO63" s="2183">
        <f>BL63+(BL63/100*4.26)</f>
        <v>40.799577195936003</v>
      </c>
      <c r="BP63" s="2183"/>
      <c r="BQ63" s="2183" t="s">
        <v>70</v>
      </c>
      <c r="BR63" s="2183">
        <f>BO63+(BO63/100*4.26)</f>
        <v>42.537639184482877</v>
      </c>
      <c r="BS63" s="2183"/>
      <c r="BT63" s="2183" t="s">
        <v>70</v>
      </c>
      <c r="BU63" s="2183">
        <f>BR63+(BR63/100*4.26)</f>
        <v>44.349742613741846</v>
      </c>
      <c r="BV63" s="2183"/>
      <c r="BW63" s="2183" t="s">
        <v>70</v>
      </c>
      <c r="BX63" s="2183">
        <f>BU63+(BU63/100*4.26)</f>
        <v>46.239041649087248</v>
      </c>
      <c r="BY63" s="2183"/>
      <c r="BZ63" s="2183" t="s">
        <v>70</v>
      </c>
      <c r="CA63" s="2183">
        <f>BX63+(BX63/100*4.26)</f>
        <v>48.208824823338368</v>
      </c>
      <c r="CB63" s="2183"/>
      <c r="CC63" s="2183" t="s">
        <v>70</v>
      </c>
      <c r="CD63" s="2183">
        <f>CA63+(CA63/100*4.26)</f>
        <v>50.262520760812585</v>
      </c>
      <c r="CE63" s="2183"/>
      <c r="CF63" s="2183" t="s">
        <v>70</v>
      </c>
      <c r="CG63" s="2183">
        <f>CD63+(CD63/100*4.26)</f>
        <v>52.403704145223202</v>
      </c>
      <c r="CH63" s="2183"/>
      <c r="CI63" s="2183" t="s">
        <v>70</v>
      </c>
      <c r="CJ63" s="2183">
        <f>CG63+(CG63/100*4.26)</f>
        <v>54.636101941809713</v>
      </c>
      <c r="CK63" s="2183"/>
      <c r="CL63" s="2183" t="s">
        <v>70</v>
      </c>
      <c r="CM63" s="2183">
        <f>CJ63+(CJ63/100*4.26)</f>
        <v>56.963599884530808</v>
      </c>
      <c r="CN63" s="2183"/>
      <c r="CO63" s="2183" t="s">
        <v>70</v>
      </c>
      <c r="CP63" s="2183">
        <f>CM63+(CM63/100*4.26)</f>
        <v>59.390249239611819</v>
      </c>
      <c r="CQ63" s="2183"/>
      <c r="CR63" s="2183" t="s">
        <v>70</v>
      </c>
      <c r="CS63" s="2183">
        <f>CP63+(CP63/100*4.26)</f>
        <v>61.920273857219286</v>
      </c>
      <c r="CT63" s="2183"/>
      <c r="CU63" s="2183" t="s">
        <v>70</v>
      </c>
      <c r="CV63" s="2183">
        <f>CS63+(CS63/100*4.26)</f>
        <v>64.558077523536824</v>
      </c>
      <c r="CW63" s="2183"/>
      <c r="CX63" s="2183" t="s">
        <v>70</v>
      </c>
      <c r="CY63" s="2183">
        <f>CV63+(CV63/100*4.26)</f>
        <v>67.308251626039493</v>
      </c>
      <c r="CZ63" s="2183"/>
      <c r="DA63" s="2183" t="s">
        <v>70</v>
      </c>
      <c r="DB63" s="2183">
        <f>CY63+(CY63/100*4.26)</f>
        <v>70.175583145308778</v>
      </c>
      <c r="DC63" s="2183"/>
      <c r="DD63" s="2183" t="s">
        <v>70</v>
      </c>
      <c r="DE63" s="2190">
        <f>SUM(BI63,BL63,BO63,BR63,BU63,BX63,CA63,CD63,CG63,CJ63,CM63,CP63,CS63,CV63,CY63,DB63)</f>
        <v>836.41931895067887</v>
      </c>
      <c r="DF63" s="2184" t="s">
        <v>71</v>
      </c>
      <c r="DG63" s="2184" t="s">
        <v>72</v>
      </c>
      <c r="DH63" s="2178" t="s">
        <v>588</v>
      </c>
      <c r="DI63" s="2184" t="s">
        <v>566</v>
      </c>
      <c r="DJ63" s="2184" t="s">
        <v>490</v>
      </c>
      <c r="DK63" s="2178" t="s">
        <v>228</v>
      </c>
      <c r="DL63" s="2184" t="s">
        <v>589</v>
      </c>
      <c r="DM63" s="2184" t="s">
        <v>590</v>
      </c>
      <c r="DN63" s="2184"/>
      <c r="DO63" s="2184"/>
      <c r="DP63" s="2184"/>
      <c r="DQ63" s="2184"/>
    </row>
    <row r="64" spans="1:121" ht="33.75" customHeight="1">
      <c r="A64" s="2177" t="s">
        <v>570</v>
      </c>
      <c r="B64" s="2990"/>
      <c r="C64" s="2178" t="s">
        <v>571</v>
      </c>
      <c r="D64" s="2990"/>
      <c r="E64" s="2184" t="s">
        <v>572</v>
      </c>
      <c r="F64" s="2184" t="s">
        <v>573</v>
      </c>
      <c r="G64" s="2184" t="s">
        <v>574</v>
      </c>
      <c r="H64" s="2184" t="s">
        <v>137</v>
      </c>
      <c r="I64" s="2184" t="s">
        <v>60</v>
      </c>
      <c r="J64" s="2199">
        <v>0.16</v>
      </c>
      <c r="K64" s="2184">
        <v>2017</v>
      </c>
      <c r="L64" s="2184">
        <v>2019</v>
      </c>
      <c r="M64" s="2184">
        <v>2034</v>
      </c>
      <c r="N64" s="2200">
        <f t="shared" si="15"/>
        <v>0.157</v>
      </c>
      <c r="O64" s="2200"/>
      <c r="P64" s="2200">
        <f t="shared" si="16"/>
        <v>0.154</v>
      </c>
      <c r="Q64" s="2200"/>
      <c r="R64" s="2200">
        <f t="shared" si="17"/>
        <v>0.151</v>
      </c>
      <c r="S64" s="2200"/>
      <c r="T64" s="2200">
        <f t="shared" si="18"/>
        <v>0.14799999999999999</v>
      </c>
      <c r="U64" s="2200"/>
      <c r="V64" s="2200">
        <f t="shared" si="19"/>
        <v>0.14499999999999999</v>
      </c>
      <c r="W64" s="2200"/>
      <c r="X64" s="2200">
        <f t="shared" si="20"/>
        <v>0.14199999999999999</v>
      </c>
      <c r="Y64" s="2200"/>
      <c r="Z64" s="2200">
        <f t="shared" si="21"/>
        <v>0.13899999999999998</v>
      </c>
      <c r="AA64" s="2200"/>
      <c r="AB64" s="2200">
        <f t="shared" si="22"/>
        <v>0.13599999999999998</v>
      </c>
      <c r="AC64" s="2200"/>
      <c r="AD64" s="2200">
        <v>0.13600000000000001</v>
      </c>
      <c r="AE64" s="2178" t="s">
        <v>591</v>
      </c>
      <c r="AF64" s="2180">
        <v>1.0800000000000001E-2</v>
      </c>
      <c r="AG64" s="2178" t="s">
        <v>592</v>
      </c>
      <c r="AH64" s="2178" t="s">
        <v>593</v>
      </c>
      <c r="AI64" s="2178" t="s">
        <v>594</v>
      </c>
      <c r="AJ64" s="2178">
        <v>5.0999999999999996</v>
      </c>
      <c r="AK64" s="2178" t="s">
        <v>236</v>
      </c>
      <c r="AL64" s="2178" t="s">
        <v>83</v>
      </c>
      <c r="AM64" s="2178" t="s">
        <v>482</v>
      </c>
      <c r="AN64" s="2178">
        <v>13646</v>
      </c>
      <c r="AO64" s="2178">
        <v>2018</v>
      </c>
      <c r="AP64" s="2178">
        <v>2019</v>
      </c>
      <c r="AQ64" s="2178">
        <v>2034</v>
      </c>
      <c r="AR64" s="2241">
        <v>13372</v>
      </c>
      <c r="AS64" s="2241">
        <v>14062</v>
      </c>
      <c r="AT64" s="2241">
        <v>14336</v>
      </c>
      <c r="AU64" s="2241">
        <v>15875</v>
      </c>
      <c r="AV64" s="2241">
        <v>15875</v>
      </c>
      <c r="AW64" s="2241">
        <v>17555</v>
      </c>
      <c r="AX64" s="2241">
        <v>18395</v>
      </c>
      <c r="AY64" s="2241">
        <v>19235</v>
      </c>
      <c r="AZ64" s="2241">
        <v>20075</v>
      </c>
      <c r="BA64" s="2241">
        <v>20075</v>
      </c>
      <c r="BB64" s="2241">
        <v>20075</v>
      </c>
      <c r="BC64" s="2241">
        <v>20075</v>
      </c>
      <c r="BD64" s="2241">
        <v>20075</v>
      </c>
      <c r="BE64" s="2241">
        <v>20075</v>
      </c>
      <c r="BF64" s="2241">
        <v>20075</v>
      </c>
      <c r="BG64" s="2241">
        <v>20074</v>
      </c>
      <c r="BH64" s="2241">
        <v>290144</v>
      </c>
      <c r="BI64" s="2183">
        <v>2531</v>
      </c>
      <c r="BJ64" s="2183">
        <v>2531</v>
      </c>
      <c r="BK64" s="2183" t="s">
        <v>70</v>
      </c>
      <c r="BL64" s="2183">
        <v>2544</v>
      </c>
      <c r="BM64" s="2183">
        <v>2544</v>
      </c>
      <c r="BN64" s="2183" t="s">
        <v>70</v>
      </c>
      <c r="BO64" s="2183">
        <v>2697</v>
      </c>
      <c r="BP64" s="2183"/>
      <c r="BQ64" s="2183" t="s">
        <v>70</v>
      </c>
      <c r="BR64" s="2183">
        <v>2912.2080000000001</v>
      </c>
      <c r="BS64" s="2183"/>
      <c r="BT64" s="2183" t="s">
        <v>70</v>
      </c>
      <c r="BU64" s="2183">
        <v>3189.3139200000001</v>
      </c>
      <c r="BV64" s="2183"/>
      <c r="BW64" s="2183" t="s">
        <v>70</v>
      </c>
      <c r="BX64" s="2183">
        <v>3531.0432768000005</v>
      </c>
      <c r="BY64" s="2183"/>
      <c r="BZ64" s="2183" t="s">
        <v>70</v>
      </c>
      <c r="CA64" s="2183">
        <v>3939.9810078720006</v>
      </c>
      <c r="CB64" s="2183"/>
      <c r="CC64" s="2183" t="s">
        <v>70</v>
      </c>
      <c r="CD64" s="2183">
        <v>4418.8154481868805</v>
      </c>
      <c r="CE64" s="2183"/>
      <c r="CF64" s="2183" t="s">
        <v>70</v>
      </c>
      <c r="CG64" s="2183">
        <v>4970.3424661143563</v>
      </c>
      <c r="CH64" s="2183"/>
      <c r="CI64" s="2183" t="s">
        <v>70</v>
      </c>
      <c r="CJ64" s="2183">
        <v>5169.1561647589306</v>
      </c>
      <c r="CK64" s="2183"/>
      <c r="CL64" s="2183" t="s">
        <v>70</v>
      </c>
      <c r="CM64" s="2183">
        <v>5375.9224113492883</v>
      </c>
      <c r="CN64" s="2183"/>
      <c r="CO64" s="2183" t="s">
        <v>70</v>
      </c>
      <c r="CP64" s="2183">
        <v>5590.9593078032603</v>
      </c>
      <c r="CQ64" s="2183"/>
      <c r="CR64" s="2183" t="s">
        <v>70</v>
      </c>
      <c r="CS64" s="2183">
        <v>5814.5976801153911</v>
      </c>
      <c r="CT64" s="2183"/>
      <c r="CU64" s="2183" t="s">
        <v>70</v>
      </c>
      <c r="CV64" s="2183">
        <v>6047.1815873200067</v>
      </c>
      <c r="CW64" s="2183"/>
      <c r="CX64" s="2183" t="s">
        <v>70</v>
      </c>
      <c r="CY64" s="2183">
        <v>6289.0688508128069</v>
      </c>
      <c r="CZ64" s="2183"/>
      <c r="DA64" s="2183" t="s">
        <v>70</v>
      </c>
      <c r="DB64" s="2183">
        <v>6540.6316048453191</v>
      </c>
      <c r="DC64" s="2183"/>
      <c r="DD64" s="2183" t="s">
        <v>70</v>
      </c>
      <c r="DE64" s="2190">
        <f>SUM(DB64,CY64,CV64,CS64,CP64,CM64,CJ64,CG64,CD64,CA64,BX64,BU64,BR64,BO64,BL64,BI64)</f>
        <v>71561.221725978248</v>
      </c>
      <c r="DF64" s="2184" t="s">
        <v>237</v>
      </c>
      <c r="DG64" s="2184" t="s">
        <v>238</v>
      </c>
      <c r="DH64" s="2178" t="s">
        <v>595</v>
      </c>
      <c r="DI64" s="2178" t="s">
        <v>596</v>
      </c>
      <c r="DJ64" s="2178" t="s">
        <v>597</v>
      </c>
      <c r="DK64" s="2185" t="s">
        <v>598</v>
      </c>
      <c r="DL64" s="2178"/>
      <c r="DM64" s="2178"/>
      <c r="DN64" s="2178"/>
      <c r="DO64" s="2184"/>
      <c r="DP64" s="2184"/>
      <c r="DQ64" s="2184"/>
    </row>
    <row r="65" spans="1:121" ht="120" customHeight="1">
      <c r="A65" s="2177" t="s">
        <v>570</v>
      </c>
      <c r="B65" s="2990"/>
      <c r="C65" s="2178" t="s">
        <v>571</v>
      </c>
      <c r="D65" s="2990"/>
      <c r="E65" s="2184" t="s">
        <v>572</v>
      </c>
      <c r="F65" s="2184" t="s">
        <v>573</v>
      </c>
      <c r="G65" s="2184" t="s">
        <v>574</v>
      </c>
      <c r="H65" s="2184" t="s">
        <v>137</v>
      </c>
      <c r="I65" s="2184" t="s">
        <v>60</v>
      </c>
      <c r="J65" s="2199">
        <v>0.16</v>
      </c>
      <c r="K65" s="2184">
        <v>2017</v>
      </c>
      <c r="L65" s="2184">
        <v>2019</v>
      </c>
      <c r="M65" s="2184">
        <v>2034</v>
      </c>
      <c r="N65" s="2200">
        <f t="shared" si="15"/>
        <v>0.157</v>
      </c>
      <c r="O65" s="2200"/>
      <c r="P65" s="2200">
        <f t="shared" si="16"/>
        <v>0.154</v>
      </c>
      <c r="Q65" s="2200"/>
      <c r="R65" s="2200">
        <f t="shared" si="17"/>
        <v>0.151</v>
      </c>
      <c r="S65" s="2200"/>
      <c r="T65" s="2200">
        <f t="shared" si="18"/>
        <v>0.14799999999999999</v>
      </c>
      <c r="U65" s="2200"/>
      <c r="V65" s="2200">
        <f t="shared" si="19"/>
        <v>0.14499999999999999</v>
      </c>
      <c r="W65" s="2200"/>
      <c r="X65" s="2200">
        <f t="shared" si="20"/>
        <v>0.14199999999999999</v>
      </c>
      <c r="Y65" s="2200"/>
      <c r="Z65" s="2200">
        <f t="shared" si="21"/>
        <v>0.13899999999999998</v>
      </c>
      <c r="AA65" s="2200"/>
      <c r="AB65" s="2200">
        <f t="shared" si="22"/>
        <v>0.13599999999999998</v>
      </c>
      <c r="AC65" s="2200"/>
      <c r="AD65" s="2200">
        <v>0.13600000000000001</v>
      </c>
      <c r="AE65" s="2178" t="s">
        <v>599</v>
      </c>
      <c r="AF65" s="2180">
        <v>1.9E-2</v>
      </c>
      <c r="AG65" s="2178" t="s">
        <v>600</v>
      </c>
      <c r="AH65" s="2178" t="s">
        <v>601</v>
      </c>
      <c r="AI65" s="2178" t="s">
        <v>594</v>
      </c>
      <c r="AJ65" s="2178">
        <v>5.2</v>
      </c>
      <c r="AK65" s="2178" t="s">
        <v>236</v>
      </c>
      <c r="AL65" s="2178" t="s">
        <v>83</v>
      </c>
      <c r="AM65" s="2178" t="s">
        <v>69</v>
      </c>
      <c r="AN65" s="2178" t="s">
        <v>61</v>
      </c>
      <c r="AO65" s="2178" t="s">
        <v>61</v>
      </c>
      <c r="AP65" s="2178">
        <v>2020</v>
      </c>
      <c r="AQ65" s="2178">
        <v>2024</v>
      </c>
      <c r="AR65" s="2178"/>
      <c r="AS65" s="2178">
        <v>1</v>
      </c>
      <c r="AT65" s="2178">
        <v>1</v>
      </c>
      <c r="AU65" s="2178">
        <v>1</v>
      </c>
      <c r="AV65" s="2178">
        <v>1</v>
      </c>
      <c r="AW65" s="2178">
        <v>1</v>
      </c>
      <c r="AX65" s="2178"/>
      <c r="AY65" s="2178"/>
      <c r="AZ65" s="2178"/>
      <c r="BA65" s="2178"/>
      <c r="BB65" s="2178"/>
      <c r="BC65" s="2178"/>
      <c r="BD65" s="2178"/>
      <c r="BE65" s="2178"/>
      <c r="BF65" s="2178"/>
      <c r="BG65" s="2178"/>
      <c r="BH65" s="2178">
        <v>5</v>
      </c>
      <c r="BI65" s="2183"/>
      <c r="BJ65" s="2183"/>
      <c r="BK65" s="2183"/>
      <c r="BL65" s="2183">
        <v>14</v>
      </c>
      <c r="BM65" s="2183">
        <v>14</v>
      </c>
      <c r="BN65" s="2183" t="s">
        <v>70</v>
      </c>
      <c r="BO65" s="2183">
        <v>14</v>
      </c>
      <c r="BP65" s="2183"/>
      <c r="BQ65" s="2183" t="s">
        <v>70</v>
      </c>
      <c r="BR65" s="2183">
        <v>14.56</v>
      </c>
      <c r="BS65" s="2183"/>
      <c r="BT65" s="2183" t="s">
        <v>70</v>
      </c>
      <c r="BU65" s="2183">
        <v>15.1424</v>
      </c>
      <c r="BV65" s="2183"/>
      <c r="BW65" s="2183" t="s">
        <v>70</v>
      </c>
      <c r="BX65" s="2183">
        <v>15.748096</v>
      </c>
      <c r="BY65" s="2183"/>
      <c r="BZ65" s="2183" t="s">
        <v>70</v>
      </c>
      <c r="CA65" s="2183"/>
      <c r="CB65" s="2183"/>
      <c r="CC65" s="2183"/>
      <c r="CD65" s="2183"/>
      <c r="CE65" s="2183"/>
      <c r="CF65" s="2183"/>
      <c r="CG65" s="2183"/>
      <c r="CH65" s="2183"/>
      <c r="CI65" s="2183"/>
      <c r="CJ65" s="2183"/>
      <c r="CK65" s="2183"/>
      <c r="CL65" s="2183"/>
      <c r="CM65" s="2183"/>
      <c r="CN65" s="2183"/>
      <c r="CO65" s="2183"/>
      <c r="CP65" s="2183"/>
      <c r="CQ65" s="2183"/>
      <c r="CR65" s="2183"/>
      <c r="CS65" s="2183"/>
      <c r="CT65" s="2183"/>
      <c r="CU65" s="2183"/>
      <c r="CV65" s="2183"/>
      <c r="CW65" s="2183"/>
      <c r="CX65" s="2183"/>
      <c r="CY65" s="2183"/>
      <c r="CZ65" s="2183"/>
      <c r="DA65" s="2183"/>
      <c r="DB65" s="2183"/>
      <c r="DC65" s="2183"/>
      <c r="DD65" s="2183"/>
      <c r="DE65" s="2190">
        <f>SUM(BI65,BL65,BO65,BR65,BU65,BX65,CA65,CD65,CG65,CJ65,CM65,CP65,CS65,CV65,CY65,DB65)</f>
        <v>73.450496000000001</v>
      </c>
      <c r="DF65" s="2184" t="s">
        <v>237</v>
      </c>
      <c r="DG65" s="2184" t="s">
        <v>238</v>
      </c>
      <c r="DH65" s="2178" t="s">
        <v>602</v>
      </c>
      <c r="DI65" s="2178" t="s">
        <v>603</v>
      </c>
      <c r="DJ65" s="2178" t="s">
        <v>604</v>
      </c>
      <c r="DK65" s="2178" t="s">
        <v>605</v>
      </c>
      <c r="DL65" s="2184"/>
      <c r="DM65" s="2184"/>
      <c r="DN65" s="2184"/>
      <c r="DO65" s="2184"/>
      <c r="DP65" s="2184"/>
      <c r="DQ65" s="2184"/>
    </row>
    <row r="66" spans="1:121" ht="33.75" customHeight="1">
      <c r="A66" s="2177" t="s">
        <v>570</v>
      </c>
      <c r="B66" s="2990"/>
      <c r="C66" s="2178" t="s">
        <v>571</v>
      </c>
      <c r="D66" s="2990"/>
      <c r="E66" s="2184" t="s">
        <v>572</v>
      </c>
      <c r="F66" s="2184" t="s">
        <v>573</v>
      </c>
      <c r="G66" s="2184" t="s">
        <v>574</v>
      </c>
      <c r="H66" s="2184" t="s">
        <v>137</v>
      </c>
      <c r="I66" s="2184" t="s">
        <v>60</v>
      </c>
      <c r="J66" s="2199">
        <v>0.16</v>
      </c>
      <c r="K66" s="2184">
        <v>2017</v>
      </c>
      <c r="L66" s="2184">
        <v>2019</v>
      </c>
      <c r="M66" s="2184">
        <v>2034</v>
      </c>
      <c r="N66" s="2200">
        <f t="shared" si="15"/>
        <v>0.157</v>
      </c>
      <c r="O66" s="2200"/>
      <c r="P66" s="2200">
        <f t="shared" si="16"/>
        <v>0.154</v>
      </c>
      <c r="Q66" s="2200"/>
      <c r="R66" s="2200">
        <f t="shared" si="17"/>
        <v>0.151</v>
      </c>
      <c r="S66" s="2200"/>
      <c r="T66" s="2200">
        <f t="shared" si="18"/>
        <v>0.14799999999999999</v>
      </c>
      <c r="U66" s="2200"/>
      <c r="V66" s="2200">
        <f t="shared" si="19"/>
        <v>0.14499999999999999</v>
      </c>
      <c r="W66" s="2200"/>
      <c r="X66" s="2200">
        <f t="shared" si="20"/>
        <v>0.14199999999999999</v>
      </c>
      <c r="Y66" s="2200"/>
      <c r="Z66" s="2200">
        <f t="shared" si="21"/>
        <v>0.13899999999999998</v>
      </c>
      <c r="AA66" s="2200"/>
      <c r="AB66" s="2200">
        <f t="shared" si="22"/>
        <v>0.13599999999999998</v>
      </c>
      <c r="AC66" s="2200"/>
      <c r="AD66" s="2200">
        <v>0.13600000000000001</v>
      </c>
      <c r="AE66" s="2178" t="s">
        <v>606</v>
      </c>
      <c r="AF66" s="2180">
        <v>1.0800000000000001E-2</v>
      </c>
      <c r="AG66" s="2178" t="s">
        <v>607</v>
      </c>
      <c r="AH66" s="2178" t="s">
        <v>608</v>
      </c>
      <c r="AI66" s="2178" t="s">
        <v>565</v>
      </c>
      <c r="AJ66" s="2178" t="s">
        <v>463</v>
      </c>
      <c r="AK66" s="2178" t="s">
        <v>58</v>
      </c>
      <c r="AL66" s="2178" t="s">
        <v>68</v>
      </c>
      <c r="AM66" s="2178" t="s">
        <v>60</v>
      </c>
      <c r="AN66" s="2178">
        <v>0</v>
      </c>
      <c r="AO66" s="2178">
        <v>2018</v>
      </c>
      <c r="AP66" s="2178">
        <v>2019</v>
      </c>
      <c r="AQ66" s="2178">
        <v>2022</v>
      </c>
      <c r="AR66" s="2225">
        <v>0.25</v>
      </c>
      <c r="AS66" s="2225">
        <v>0.5</v>
      </c>
      <c r="AT66" s="2189">
        <v>0.75</v>
      </c>
      <c r="AU66" s="2189">
        <v>1</v>
      </c>
      <c r="AV66" s="2178"/>
      <c r="AW66" s="2178"/>
      <c r="AX66" s="2178"/>
      <c r="AY66" s="2178"/>
      <c r="AZ66" s="2178"/>
      <c r="BA66" s="2178"/>
      <c r="BB66" s="2178"/>
      <c r="BC66" s="2178"/>
      <c r="BD66" s="2178"/>
      <c r="BE66" s="2178"/>
      <c r="BF66" s="2178"/>
      <c r="BG66" s="2178"/>
      <c r="BH66" s="2189">
        <v>1</v>
      </c>
      <c r="BI66" s="2183">
        <v>20</v>
      </c>
      <c r="BJ66" s="2183">
        <v>20</v>
      </c>
      <c r="BK66" s="2183" t="s">
        <v>70</v>
      </c>
      <c r="BL66" s="2183">
        <v>20</v>
      </c>
      <c r="BM66" s="2183">
        <v>20</v>
      </c>
      <c r="BN66" s="2183" t="s">
        <v>70</v>
      </c>
      <c r="BO66" s="2183">
        <v>20</v>
      </c>
      <c r="BP66" s="2183"/>
      <c r="BQ66" s="2183" t="s">
        <v>70</v>
      </c>
      <c r="BR66" s="2183">
        <v>20</v>
      </c>
      <c r="BS66" s="2183"/>
      <c r="BT66" s="2183" t="s">
        <v>70</v>
      </c>
      <c r="BU66" s="2183"/>
      <c r="BV66" s="2183"/>
      <c r="BW66" s="2183"/>
      <c r="BX66" s="2183"/>
      <c r="BY66" s="2183"/>
      <c r="BZ66" s="2183"/>
      <c r="CA66" s="2183"/>
      <c r="CB66" s="2183"/>
      <c r="CC66" s="2183"/>
      <c r="CD66" s="2183"/>
      <c r="CE66" s="2183"/>
      <c r="CF66" s="2183"/>
      <c r="CG66" s="2183"/>
      <c r="CH66" s="2183"/>
      <c r="CI66" s="2183"/>
      <c r="CJ66" s="2183"/>
      <c r="CK66" s="2183"/>
      <c r="CL66" s="2183"/>
      <c r="CM66" s="2183"/>
      <c r="CN66" s="2183"/>
      <c r="CO66" s="2183"/>
      <c r="CP66" s="2183"/>
      <c r="CQ66" s="2183"/>
      <c r="CR66" s="2183"/>
      <c r="CS66" s="2183"/>
      <c r="CT66" s="2183"/>
      <c r="CU66" s="2183"/>
      <c r="CV66" s="2183"/>
      <c r="CW66" s="2183"/>
      <c r="CX66" s="2183"/>
      <c r="CY66" s="2183"/>
      <c r="CZ66" s="2183"/>
      <c r="DA66" s="2183"/>
      <c r="DB66" s="2183"/>
      <c r="DC66" s="2183"/>
      <c r="DD66" s="2183"/>
      <c r="DE66" s="2226">
        <f>+BI66+BL66+BO66+BR66</f>
        <v>80</v>
      </c>
      <c r="DF66" s="2222" t="s">
        <v>361</v>
      </c>
      <c r="DG66" s="2178" t="s">
        <v>362</v>
      </c>
      <c r="DH66" s="2178" t="s">
        <v>363</v>
      </c>
      <c r="DI66" s="2178" t="s">
        <v>364</v>
      </c>
      <c r="DJ66" s="2178" t="s">
        <v>365</v>
      </c>
      <c r="DK66" s="2178" t="s">
        <v>366</v>
      </c>
      <c r="DL66" s="2184" t="s">
        <v>71</v>
      </c>
      <c r="DM66" s="2184" t="s">
        <v>609</v>
      </c>
      <c r="DN66" s="2184"/>
      <c r="DO66" s="2184"/>
      <c r="DP66" s="2184"/>
      <c r="DQ66" s="2184"/>
    </row>
    <row r="67" spans="1:121" ht="33.75" customHeight="1">
      <c r="A67" s="2177" t="s">
        <v>570</v>
      </c>
      <c r="B67" s="2990"/>
      <c r="C67" s="2178" t="s">
        <v>571</v>
      </c>
      <c r="D67" s="2990"/>
      <c r="E67" s="2184" t="s">
        <v>572</v>
      </c>
      <c r="F67" s="2184" t="s">
        <v>573</v>
      </c>
      <c r="G67" s="2184" t="s">
        <v>574</v>
      </c>
      <c r="H67" s="2184" t="s">
        <v>137</v>
      </c>
      <c r="I67" s="2184" t="s">
        <v>422</v>
      </c>
      <c r="J67" s="2199">
        <v>0.16</v>
      </c>
      <c r="K67" s="2184">
        <v>2017</v>
      </c>
      <c r="L67" s="2184">
        <v>2019</v>
      </c>
      <c r="M67" s="2184">
        <v>2034</v>
      </c>
      <c r="N67" s="2200">
        <f t="shared" si="15"/>
        <v>0.157</v>
      </c>
      <c r="O67" s="2200"/>
      <c r="P67" s="2200">
        <f t="shared" si="16"/>
        <v>0.154</v>
      </c>
      <c r="Q67" s="2200"/>
      <c r="R67" s="2200">
        <f t="shared" si="17"/>
        <v>0.151</v>
      </c>
      <c r="S67" s="2200"/>
      <c r="T67" s="2200">
        <f t="shared" si="18"/>
        <v>0.14799999999999999</v>
      </c>
      <c r="U67" s="2200"/>
      <c r="V67" s="2200">
        <f t="shared" si="19"/>
        <v>0.14499999999999999</v>
      </c>
      <c r="W67" s="2200"/>
      <c r="X67" s="2200">
        <f t="shared" si="20"/>
        <v>0.14199999999999999</v>
      </c>
      <c r="Y67" s="2200"/>
      <c r="Z67" s="2200">
        <f t="shared" si="21"/>
        <v>0.13899999999999998</v>
      </c>
      <c r="AA67" s="2200"/>
      <c r="AB67" s="2200">
        <f t="shared" si="22"/>
        <v>0.13599999999999998</v>
      </c>
      <c r="AC67" s="2200"/>
      <c r="AD67" s="2200">
        <v>0.13600000000000001</v>
      </c>
      <c r="AE67" s="2178" t="s">
        <v>610</v>
      </c>
      <c r="AF67" s="2180">
        <v>5.7999999999999996E-3</v>
      </c>
      <c r="AG67" s="2178" t="s">
        <v>611</v>
      </c>
      <c r="AH67" s="2178" t="s">
        <v>612</v>
      </c>
      <c r="AI67" s="2178" t="s">
        <v>565</v>
      </c>
      <c r="AJ67" s="2178">
        <v>10.3</v>
      </c>
      <c r="AK67" s="2178" t="s">
        <v>58</v>
      </c>
      <c r="AL67" s="2178" t="s">
        <v>68</v>
      </c>
      <c r="AM67" s="2178" t="s">
        <v>482</v>
      </c>
      <c r="AN67" s="2178" t="s">
        <v>61</v>
      </c>
      <c r="AO67" s="2178" t="s">
        <v>61</v>
      </c>
      <c r="AP67" s="2178">
        <v>2019</v>
      </c>
      <c r="AQ67" s="2178">
        <v>2034</v>
      </c>
      <c r="AR67" s="2189">
        <v>0.25</v>
      </c>
      <c r="AS67" s="2189">
        <v>0.5</v>
      </c>
      <c r="AT67" s="2189">
        <v>0.75</v>
      </c>
      <c r="AU67" s="2189">
        <v>1</v>
      </c>
      <c r="AV67" s="2189">
        <v>0.25</v>
      </c>
      <c r="AW67" s="2189">
        <v>0.5</v>
      </c>
      <c r="AX67" s="2189">
        <v>0.75</v>
      </c>
      <c r="AY67" s="2189">
        <v>1</v>
      </c>
      <c r="AZ67" s="2189">
        <v>0.25</v>
      </c>
      <c r="BA67" s="2189">
        <v>0.5</v>
      </c>
      <c r="BB67" s="2189">
        <v>0.75</v>
      </c>
      <c r="BC67" s="2189">
        <v>1</v>
      </c>
      <c r="BD67" s="2189">
        <v>0.25</v>
      </c>
      <c r="BE67" s="2189">
        <v>0.5</v>
      </c>
      <c r="BF67" s="2189">
        <v>0.75</v>
      </c>
      <c r="BG67" s="2189">
        <v>1</v>
      </c>
      <c r="BH67" s="2189">
        <v>1</v>
      </c>
      <c r="BI67" s="2183">
        <v>884.76099999999997</v>
      </c>
      <c r="BJ67" s="2183">
        <v>884.76099999999997</v>
      </c>
      <c r="BK67" s="2183" t="s">
        <v>70</v>
      </c>
      <c r="BL67" s="2183">
        <f>BI67*0.03+BI67</f>
        <v>911.30382999999995</v>
      </c>
      <c r="BM67" s="2183">
        <v>0</v>
      </c>
      <c r="BN67" s="2183" t="s">
        <v>70</v>
      </c>
      <c r="BO67" s="2183">
        <f>BL67*0.03+BL67</f>
        <v>938.64294489999997</v>
      </c>
      <c r="BP67" s="2183"/>
      <c r="BQ67" s="2183" t="s">
        <v>70</v>
      </c>
      <c r="BR67" s="2183">
        <f>BO67*0.03+BO67</f>
        <v>966.802233247</v>
      </c>
      <c r="BS67" s="2183"/>
      <c r="BT67" s="2183" t="s">
        <v>70</v>
      </c>
      <c r="BU67" s="2183">
        <f>BR67*0.03+BR67</f>
        <v>995.80630024440995</v>
      </c>
      <c r="BV67" s="2183"/>
      <c r="BW67" s="2183" t="s">
        <v>70</v>
      </c>
      <c r="BX67" s="2183">
        <f>BU67*0.03+BU67</f>
        <v>1025.6804892517423</v>
      </c>
      <c r="BY67" s="2183"/>
      <c r="BZ67" s="2183" t="s">
        <v>70</v>
      </c>
      <c r="CA67" s="2183">
        <f>BX67*0.03+BX67</f>
        <v>1056.4509039292946</v>
      </c>
      <c r="CB67" s="2183"/>
      <c r="CC67" s="2183" t="s">
        <v>70</v>
      </c>
      <c r="CD67" s="2183">
        <f>CA67*0.03+CA67</f>
        <v>1088.1444310471734</v>
      </c>
      <c r="CE67" s="2183"/>
      <c r="CF67" s="2183" t="s">
        <v>70</v>
      </c>
      <c r="CG67" s="2183">
        <f>CD67*0.03+CD67</f>
        <v>1120.7887639785886</v>
      </c>
      <c r="CH67" s="2183"/>
      <c r="CI67" s="2183" t="s">
        <v>70</v>
      </c>
      <c r="CJ67" s="2183">
        <f>CG67*0.03+CG67</f>
        <v>1154.4124268979463</v>
      </c>
      <c r="CK67" s="2183"/>
      <c r="CL67" s="2183" t="s">
        <v>70</v>
      </c>
      <c r="CM67" s="2183">
        <f>CJ67*0.03+CJ67</f>
        <v>1189.0447997048846</v>
      </c>
      <c r="CN67" s="2183"/>
      <c r="CO67" s="2183" t="s">
        <v>70</v>
      </c>
      <c r="CP67" s="2183">
        <f>CM67*0.03+CM67</f>
        <v>1224.7161436960312</v>
      </c>
      <c r="CQ67" s="2183"/>
      <c r="CR67" s="2183" t="s">
        <v>70</v>
      </c>
      <c r="CS67" s="2183">
        <f>CP67*0.03+CP67</f>
        <v>1261.457628006912</v>
      </c>
      <c r="CT67" s="2183"/>
      <c r="CU67" s="2183" t="s">
        <v>70</v>
      </c>
      <c r="CV67" s="2183">
        <f>CS67*0.03+CS67</f>
        <v>1299.3013568471195</v>
      </c>
      <c r="CW67" s="2183"/>
      <c r="CX67" s="2183" t="s">
        <v>70</v>
      </c>
      <c r="CY67" s="2183">
        <f>CV67*0.03+CV67</f>
        <v>1338.280397552533</v>
      </c>
      <c r="CZ67" s="2183"/>
      <c r="DA67" s="2183" t="s">
        <v>70</v>
      </c>
      <c r="DB67" s="2183">
        <f>CY67*0.03+CY67</f>
        <v>1378.4288094791091</v>
      </c>
      <c r="DC67" s="2183"/>
      <c r="DD67" s="2183" t="s">
        <v>70</v>
      </c>
      <c r="DE67" s="2190">
        <f>SUM(DB67+CY67+CV67+CS67+CP67+CM67+CJ67+CG67+CD67+CA67+BX67+BU67+BR67+BO67+BL67+BI67)</f>
        <v>17834.022458782747</v>
      </c>
      <c r="DF67" s="2178" t="s">
        <v>112</v>
      </c>
      <c r="DG67" s="2178" t="s">
        <v>113</v>
      </c>
      <c r="DH67" s="2178" t="s">
        <v>483</v>
      </c>
      <c r="DI67" s="2178" t="s">
        <v>484</v>
      </c>
      <c r="DJ67" s="2178" t="s">
        <v>485</v>
      </c>
      <c r="DK67" s="2178" t="s">
        <v>486</v>
      </c>
      <c r="DL67" s="2184"/>
      <c r="DM67" s="2184"/>
      <c r="DN67" s="2184"/>
      <c r="DO67" s="2184"/>
      <c r="DP67" s="2184"/>
      <c r="DQ67" s="2184"/>
    </row>
    <row r="68" spans="1:121" ht="33.75" customHeight="1">
      <c r="A68" s="2177" t="s">
        <v>570</v>
      </c>
      <c r="B68" s="2990"/>
      <c r="C68" s="2178" t="s">
        <v>571</v>
      </c>
      <c r="D68" s="2990"/>
      <c r="E68" s="2184" t="s">
        <v>572</v>
      </c>
      <c r="F68" s="2184" t="s">
        <v>573</v>
      </c>
      <c r="G68" s="2184" t="s">
        <v>574</v>
      </c>
      <c r="H68" s="2184" t="s">
        <v>137</v>
      </c>
      <c r="I68" s="2184" t="s">
        <v>60</v>
      </c>
      <c r="J68" s="2199">
        <v>0.16</v>
      </c>
      <c r="K68" s="2184">
        <v>2017</v>
      </c>
      <c r="L68" s="2184">
        <v>2019</v>
      </c>
      <c r="M68" s="2184">
        <v>2034</v>
      </c>
      <c r="N68" s="2200">
        <f t="shared" si="15"/>
        <v>0.157</v>
      </c>
      <c r="O68" s="2200"/>
      <c r="P68" s="2200">
        <f t="shared" si="16"/>
        <v>0.154</v>
      </c>
      <c r="Q68" s="2200"/>
      <c r="R68" s="2200">
        <f t="shared" si="17"/>
        <v>0.151</v>
      </c>
      <c r="S68" s="2200"/>
      <c r="T68" s="2200">
        <f t="shared" si="18"/>
        <v>0.14799999999999999</v>
      </c>
      <c r="U68" s="2200"/>
      <c r="V68" s="2200">
        <f t="shared" si="19"/>
        <v>0.14499999999999999</v>
      </c>
      <c r="W68" s="2200"/>
      <c r="X68" s="2200">
        <f t="shared" si="20"/>
        <v>0.14199999999999999</v>
      </c>
      <c r="Y68" s="2200"/>
      <c r="Z68" s="2200">
        <f t="shared" si="21"/>
        <v>0.13899999999999998</v>
      </c>
      <c r="AA68" s="2200"/>
      <c r="AB68" s="2200">
        <f t="shared" si="22"/>
        <v>0.13599999999999998</v>
      </c>
      <c r="AC68" s="2200"/>
      <c r="AD68" s="2200">
        <v>0.13600000000000001</v>
      </c>
      <c r="AE68" s="2178" t="s">
        <v>613</v>
      </c>
      <c r="AF68" s="2180">
        <v>1.0800000000000001E-2</v>
      </c>
      <c r="AG68" s="2178" t="s">
        <v>614</v>
      </c>
      <c r="AH68" s="2178" t="s">
        <v>615</v>
      </c>
      <c r="AI68" s="2178" t="s">
        <v>594</v>
      </c>
      <c r="AJ68" s="2178" t="s">
        <v>616</v>
      </c>
      <c r="AK68" s="2178" t="s">
        <v>236</v>
      </c>
      <c r="AL68" s="2178" t="s">
        <v>137</v>
      </c>
      <c r="AM68" s="2178" t="s">
        <v>60</v>
      </c>
      <c r="AN68" s="2178" t="s">
        <v>61</v>
      </c>
      <c r="AO68" s="2178" t="s">
        <v>61</v>
      </c>
      <c r="AP68" s="2178">
        <v>2020</v>
      </c>
      <c r="AQ68" s="2178">
        <v>2024</v>
      </c>
      <c r="AR68" s="2189"/>
      <c r="AS68" s="2189">
        <v>1</v>
      </c>
      <c r="AT68" s="2189">
        <v>1</v>
      </c>
      <c r="AU68" s="2189">
        <v>1</v>
      </c>
      <c r="AV68" s="2189">
        <v>1</v>
      </c>
      <c r="AW68" s="2189">
        <v>1</v>
      </c>
      <c r="AX68" s="2178"/>
      <c r="AY68" s="2178"/>
      <c r="AZ68" s="2178"/>
      <c r="BA68" s="2178"/>
      <c r="BB68" s="2178"/>
      <c r="BC68" s="2178"/>
      <c r="BD68" s="2178"/>
      <c r="BE68" s="2178"/>
      <c r="BF68" s="2178"/>
      <c r="BG68" s="2178"/>
      <c r="BH68" s="2189">
        <v>1</v>
      </c>
      <c r="BI68" s="2183"/>
      <c r="BJ68" s="2183"/>
      <c r="BK68" s="2183"/>
      <c r="BL68" s="2183">
        <v>13.5</v>
      </c>
      <c r="BM68" s="2183">
        <v>13.5</v>
      </c>
      <c r="BN68" s="2183" t="s">
        <v>70</v>
      </c>
      <c r="BO68" s="2183">
        <v>14.040000000000001</v>
      </c>
      <c r="BP68" s="2183"/>
      <c r="BQ68" s="2183" t="s">
        <v>70</v>
      </c>
      <c r="BR68" s="2183">
        <v>14.601600000000001</v>
      </c>
      <c r="BS68" s="2183"/>
      <c r="BT68" s="2183" t="s">
        <v>70</v>
      </c>
      <c r="BU68" s="2183">
        <v>15.185664000000001</v>
      </c>
      <c r="BV68" s="2183"/>
      <c r="BW68" s="2183" t="s">
        <v>70</v>
      </c>
      <c r="BX68" s="2183">
        <v>15.793090560000001</v>
      </c>
      <c r="BY68" s="2183"/>
      <c r="BZ68" s="2183" t="s">
        <v>70</v>
      </c>
      <c r="CA68" s="2183"/>
      <c r="CB68" s="2183"/>
      <c r="CC68" s="2183"/>
      <c r="CD68" s="2183"/>
      <c r="CE68" s="2183"/>
      <c r="CF68" s="2183"/>
      <c r="CG68" s="2183"/>
      <c r="CH68" s="2183"/>
      <c r="CI68" s="2183"/>
      <c r="CJ68" s="2183"/>
      <c r="CK68" s="2183"/>
      <c r="CL68" s="2183"/>
      <c r="CM68" s="2183"/>
      <c r="CN68" s="2183"/>
      <c r="CO68" s="2183"/>
      <c r="CP68" s="2183"/>
      <c r="CQ68" s="2183"/>
      <c r="CR68" s="2183"/>
      <c r="CS68" s="2183"/>
      <c r="CT68" s="2183"/>
      <c r="CU68" s="2183"/>
      <c r="CV68" s="2183"/>
      <c r="CW68" s="2183"/>
      <c r="CX68" s="2183"/>
      <c r="CY68" s="2183"/>
      <c r="CZ68" s="2183"/>
      <c r="DA68" s="2183"/>
      <c r="DB68" s="2183"/>
      <c r="DC68" s="2183"/>
      <c r="DD68" s="2183"/>
      <c r="DE68" s="2190">
        <v>73.120354559999996</v>
      </c>
      <c r="DF68" s="2184" t="s">
        <v>237</v>
      </c>
      <c r="DG68" s="2184" t="s">
        <v>238</v>
      </c>
      <c r="DH68" s="2178" t="s">
        <v>602</v>
      </c>
      <c r="DI68" s="2178" t="s">
        <v>603</v>
      </c>
      <c r="DJ68" s="2178" t="s">
        <v>604</v>
      </c>
      <c r="DK68" s="2178" t="s">
        <v>605</v>
      </c>
      <c r="DL68" s="2184" t="s">
        <v>168</v>
      </c>
      <c r="DM68" s="2184" t="s">
        <v>169</v>
      </c>
      <c r="DN68" s="2184" t="s">
        <v>170</v>
      </c>
      <c r="DO68" s="2178" t="s">
        <v>171</v>
      </c>
      <c r="DP68" s="2178"/>
      <c r="DQ68" s="2184" t="s">
        <v>172</v>
      </c>
    </row>
    <row r="69" spans="1:121" ht="33.75" customHeight="1">
      <c r="A69" s="2177" t="s">
        <v>570</v>
      </c>
      <c r="B69" s="2990"/>
      <c r="C69" s="2178" t="s">
        <v>571</v>
      </c>
      <c r="D69" s="2991"/>
      <c r="E69" s="2184" t="s">
        <v>572</v>
      </c>
      <c r="F69" s="2184" t="s">
        <v>573</v>
      </c>
      <c r="G69" s="2184" t="s">
        <v>574</v>
      </c>
      <c r="H69" s="2184" t="s">
        <v>137</v>
      </c>
      <c r="I69" s="2184" t="s">
        <v>60</v>
      </c>
      <c r="J69" s="2199">
        <v>0.16</v>
      </c>
      <c r="K69" s="2184">
        <v>2017</v>
      </c>
      <c r="L69" s="2184">
        <v>2019</v>
      </c>
      <c r="M69" s="2184">
        <v>2034</v>
      </c>
      <c r="N69" s="2200">
        <f t="shared" si="15"/>
        <v>0.157</v>
      </c>
      <c r="O69" s="2200"/>
      <c r="P69" s="2200">
        <f t="shared" si="16"/>
        <v>0.154</v>
      </c>
      <c r="Q69" s="2200"/>
      <c r="R69" s="2200">
        <f t="shared" si="17"/>
        <v>0.151</v>
      </c>
      <c r="S69" s="2200"/>
      <c r="T69" s="2200">
        <f t="shared" si="18"/>
        <v>0.14799999999999999</v>
      </c>
      <c r="U69" s="2200"/>
      <c r="V69" s="2200">
        <f t="shared" si="19"/>
        <v>0.14499999999999999</v>
      </c>
      <c r="W69" s="2200"/>
      <c r="X69" s="2200">
        <f t="shared" si="20"/>
        <v>0.14199999999999999</v>
      </c>
      <c r="Y69" s="2200"/>
      <c r="Z69" s="2200">
        <f t="shared" si="21"/>
        <v>0.13899999999999998</v>
      </c>
      <c r="AA69" s="2200"/>
      <c r="AB69" s="2200">
        <f t="shared" si="22"/>
        <v>0.13599999999999998</v>
      </c>
      <c r="AC69" s="2200"/>
      <c r="AD69" s="2200">
        <v>0.13600000000000001</v>
      </c>
      <c r="AE69" s="2178" t="s">
        <v>617</v>
      </c>
      <c r="AF69" s="2180">
        <v>1.0800000000000001E-2</v>
      </c>
      <c r="AG69" s="2178" t="s">
        <v>618</v>
      </c>
      <c r="AH69" s="2178" t="s">
        <v>619</v>
      </c>
      <c r="AI69" s="2178" t="s">
        <v>620</v>
      </c>
      <c r="AJ69" s="2178">
        <v>1.3</v>
      </c>
      <c r="AK69" s="2178" t="s">
        <v>58</v>
      </c>
      <c r="AL69" s="2178" t="s">
        <v>83</v>
      </c>
      <c r="AM69" s="2178" t="s">
        <v>60</v>
      </c>
      <c r="AN69" s="2178">
        <v>0</v>
      </c>
      <c r="AO69" s="2178">
        <v>2017</v>
      </c>
      <c r="AP69" s="2178">
        <v>2020</v>
      </c>
      <c r="AQ69" s="2178">
        <v>2024</v>
      </c>
      <c r="AR69" s="2184"/>
      <c r="AS69" s="2184">
        <v>1</v>
      </c>
      <c r="AT69" s="2184">
        <v>1</v>
      </c>
      <c r="AU69" s="2184">
        <v>1</v>
      </c>
      <c r="AV69" s="2184">
        <v>1</v>
      </c>
      <c r="AW69" s="2184">
        <v>1</v>
      </c>
      <c r="AX69" s="2184"/>
      <c r="AY69" s="2184"/>
      <c r="AZ69" s="2184"/>
      <c r="BA69" s="2184"/>
      <c r="BB69" s="2184"/>
      <c r="BC69" s="2184"/>
      <c r="BD69" s="2184"/>
      <c r="BE69" s="2184"/>
      <c r="BF69" s="2184"/>
      <c r="BG69" s="2184"/>
      <c r="BH69" s="2184">
        <v>5</v>
      </c>
      <c r="BI69" s="2183"/>
      <c r="BJ69" s="2242"/>
      <c r="BK69" s="2184"/>
      <c r="BL69" s="2183">
        <v>25.527999999999999</v>
      </c>
      <c r="BM69" s="2242">
        <v>25.5</v>
      </c>
      <c r="BN69" s="2183" t="s">
        <v>70</v>
      </c>
      <c r="BO69" s="2183">
        <v>56.293999999999997</v>
      </c>
      <c r="BP69" s="2183"/>
      <c r="BQ69" s="2183" t="s">
        <v>70</v>
      </c>
      <c r="BR69" s="2183">
        <v>27.082999999999998</v>
      </c>
      <c r="BS69" s="2183"/>
      <c r="BT69" s="2183" t="s">
        <v>70</v>
      </c>
      <c r="BU69" s="2183">
        <v>27.895</v>
      </c>
      <c r="BV69" s="2183"/>
      <c r="BW69" s="2183" t="s">
        <v>70</v>
      </c>
      <c r="BX69" s="2183">
        <v>28.731999999999999</v>
      </c>
      <c r="BY69" s="2183"/>
      <c r="BZ69" s="2183" t="s">
        <v>70</v>
      </c>
      <c r="CA69" s="2183"/>
      <c r="CB69" s="2183"/>
      <c r="CC69" s="2183"/>
      <c r="CD69" s="2183"/>
      <c r="CE69" s="2183"/>
      <c r="CF69" s="2183"/>
      <c r="CG69" s="2183"/>
      <c r="CH69" s="2183"/>
      <c r="CI69" s="2183"/>
      <c r="CJ69" s="2183"/>
      <c r="CK69" s="2183"/>
      <c r="CL69" s="2183"/>
      <c r="CM69" s="2183"/>
      <c r="CN69" s="2183"/>
      <c r="CO69" s="2183"/>
      <c r="CP69" s="2183"/>
      <c r="CQ69" s="2183"/>
      <c r="CR69" s="2183"/>
      <c r="CS69" s="2183"/>
      <c r="CT69" s="2183"/>
      <c r="CU69" s="2183"/>
      <c r="CV69" s="2183"/>
      <c r="CW69" s="2183"/>
      <c r="CX69" s="2183"/>
      <c r="CY69" s="2183"/>
      <c r="CZ69" s="2183"/>
      <c r="DA69" s="2183"/>
      <c r="DB69" s="2183"/>
      <c r="DC69" s="2183"/>
      <c r="DD69" s="2183"/>
      <c r="DE69" s="2190">
        <f>BX69+BU69+BR69+BO69+BL69+BI69</f>
        <v>165.53199999999998</v>
      </c>
      <c r="DF69" s="2184" t="s">
        <v>621</v>
      </c>
      <c r="DG69" s="2184" t="s">
        <v>622</v>
      </c>
      <c r="DH69" s="2178" t="s">
        <v>623</v>
      </c>
      <c r="DI69" s="2178" t="s">
        <v>624</v>
      </c>
      <c r="DJ69" s="2178" t="s">
        <v>625</v>
      </c>
      <c r="DK69" s="2178" t="s">
        <v>626</v>
      </c>
      <c r="DL69" s="2184" t="s">
        <v>627</v>
      </c>
      <c r="DM69" s="2184" t="s">
        <v>628</v>
      </c>
      <c r="DN69" s="2184" t="s">
        <v>629</v>
      </c>
      <c r="DO69" s="2184" t="s">
        <v>630</v>
      </c>
      <c r="DP69" s="2184" t="s">
        <v>631</v>
      </c>
      <c r="DQ69" s="2184" t="s">
        <v>632</v>
      </c>
    </row>
    <row r="70" spans="1:121" ht="33.75" customHeight="1">
      <c r="A70" s="2177" t="s">
        <v>570</v>
      </c>
      <c r="B70" s="2990"/>
      <c r="C70" s="2184" t="s">
        <v>633</v>
      </c>
      <c r="D70" s="2989">
        <f>AF70+AF71</f>
        <v>2.98E-2</v>
      </c>
      <c r="E70" s="2184" t="s">
        <v>158</v>
      </c>
      <c r="F70" s="2178" t="s">
        <v>159</v>
      </c>
      <c r="G70" s="2184" t="s">
        <v>111</v>
      </c>
      <c r="H70" s="2184" t="s">
        <v>137</v>
      </c>
      <c r="I70" s="2184" t="s">
        <v>60</v>
      </c>
      <c r="J70" s="2194">
        <v>0.69599999999999995</v>
      </c>
      <c r="K70" s="2184">
        <v>2015</v>
      </c>
      <c r="L70" s="2184">
        <v>2019</v>
      </c>
      <c r="M70" s="2184">
        <v>2034</v>
      </c>
      <c r="N70" s="2195">
        <f>J70+0.3%</f>
        <v>0.69899999999999995</v>
      </c>
      <c r="O70" s="2195"/>
      <c r="P70" s="2195">
        <f>N70+0.3%</f>
        <v>0.70199999999999996</v>
      </c>
      <c r="Q70" s="2195"/>
      <c r="R70" s="2195">
        <f>P70+0.3%</f>
        <v>0.70499999999999996</v>
      </c>
      <c r="S70" s="2195"/>
      <c r="T70" s="2195">
        <f>R70+0.3%</f>
        <v>0.70799999999999996</v>
      </c>
      <c r="U70" s="2195"/>
      <c r="V70" s="2195">
        <f>T70+0.3%</f>
        <v>0.71099999999999997</v>
      </c>
      <c r="W70" s="2195"/>
      <c r="X70" s="2195">
        <f>V70+0.3%</f>
        <v>0.71399999999999997</v>
      </c>
      <c r="Y70" s="2195"/>
      <c r="Z70" s="2195">
        <f>X70+0.3%</f>
        <v>0.71699999999999997</v>
      </c>
      <c r="AA70" s="2195"/>
      <c r="AB70" s="2195">
        <f>Z70+0.3%</f>
        <v>0.72</v>
      </c>
      <c r="AC70" s="2195"/>
      <c r="AD70" s="2196">
        <v>0.72</v>
      </c>
      <c r="AE70" s="2178" t="s">
        <v>634</v>
      </c>
      <c r="AF70" s="2180">
        <v>1.9E-2</v>
      </c>
      <c r="AG70" s="2178" t="s">
        <v>635</v>
      </c>
      <c r="AH70" s="2178" t="s">
        <v>636</v>
      </c>
      <c r="AI70" s="2178" t="s">
        <v>594</v>
      </c>
      <c r="AJ70" s="2178">
        <v>5.5</v>
      </c>
      <c r="AK70" s="2178" t="s">
        <v>236</v>
      </c>
      <c r="AL70" s="2178" t="s">
        <v>68</v>
      </c>
      <c r="AM70" s="2178" t="s">
        <v>60</v>
      </c>
      <c r="AN70" s="2178" t="s">
        <v>61</v>
      </c>
      <c r="AO70" s="2178" t="s">
        <v>61</v>
      </c>
      <c r="AP70" s="2178">
        <v>2019</v>
      </c>
      <c r="AQ70" s="2178">
        <v>2034</v>
      </c>
      <c r="AR70" s="2189">
        <v>0.1</v>
      </c>
      <c r="AS70" s="2189">
        <v>0.35</v>
      </c>
      <c r="AT70" s="2189" t="s">
        <v>637</v>
      </c>
      <c r="AU70" s="2189" t="s">
        <v>637</v>
      </c>
      <c r="AV70" s="2189" t="s">
        <v>637</v>
      </c>
      <c r="AW70" s="2189" t="s">
        <v>637</v>
      </c>
      <c r="AX70" s="2189" t="s">
        <v>637</v>
      </c>
      <c r="AY70" s="2189" t="s">
        <v>637</v>
      </c>
      <c r="AZ70" s="2189" t="s">
        <v>637</v>
      </c>
      <c r="BA70" s="2189" t="s">
        <v>637</v>
      </c>
      <c r="BB70" s="2189" t="s">
        <v>637</v>
      </c>
      <c r="BC70" s="2189" t="s">
        <v>637</v>
      </c>
      <c r="BD70" s="2189" t="s">
        <v>637</v>
      </c>
      <c r="BE70" s="2189" t="s">
        <v>637</v>
      </c>
      <c r="BF70" s="2189" t="s">
        <v>637</v>
      </c>
      <c r="BG70" s="2189" t="s">
        <v>637</v>
      </c>
      <c r="BH70" s="2189" t="s">
        <v>637</v>
      </c>
      <c r="BI70" s="2183">
        <v>54.56</v>
      </c>
      <c r="BJ70" s="2183">
        <v>0</v>
      </c>
      <c r="BK70" s="2183" t="s">
        <v>70</v>
      </c>
      <c r="BL70" s="2183">
        <f>+BI70*1.03</f>
        <v>56.196800000000003</v>
      </c>
      <c r="BM70" s="2183">
        <v>0</v>
      </c>
      <c r="BN70" s="2183" t="s">
        <v>70</v>
      </c>
      <c r="BO70" s="2183">
        <f>+BL70*1.03</f>
        <v>57.882704000000004</v>
      </c>
      <c r="BP70" s="2183"/>
      <c r="BQ70" s="2183" t="s">
        <v>70</v>
      </c>
      <c r="BR70" s="2183">
        <f>+BO70*1.03</f>
        <v>59.619185120000004</v>
      </c>
      <c r="BS70" s="2183"/>
      <c r="BT70" s="2183" t="s">
        <v>70</v>
      </c>
      <c r="BU70" s="2183">
        <f>+BR70*1.03</f>
        <v>61.407760673600009</v>
      </c>
      <c r="BV70" s="2183"/>
      <c r="BW70" s="2183" t="s">
        <v>70</v>
      </c>
      <c r="BX70" s="2183">
        <f>+BU70*1.03</f>
        <v>63.249993493808013</v>
      </c>
      <c r="BY70" s="2183"/>
      <c r="BZ70" s="2183" t="s">
        <v>70</v>
      </c>
      <c r="CA70" s="2183">
        <f>+BX70*1.03</f>
        <v>65.147493298622251</v>
      </c>
      <c r="CB70" s="2183"/>
      <c r="CC70" s="2183" t="s">
        <v>70</v>
      </c>
      <c r="CD70" s="2183">
        <f>+CA70*1.03</f>
        <v>67.101918097580921</v>
      </c>
      <c r="CE70" s="2183"/>
      <c r="CF70" s="2183" t="s">
        <v>70</v>
      </c>
      <c r="CG70" s="2183">
        <f>+CD70*1.03</f>
        <v>69.114975640508348</v>
      </c>
      <c r="CH70" s="2183"/>
      <c r="CI70" s="2183" t="s">
        <v>70</v>
      </c>
      <c r="CJ70" s="2183">
        <f>+CG70*1.03</f>
        <v>71.188424909723594</v>
      </c>
      <c r="CK70" s="2183"/>
      <c r="CL70" s="2183" t="s">
        <v>70</v>
      </c>
      <c r="CM70" s="2183">
        <f>+CJ70*1.03</f>
        <v>73.324077657015309</v>
      </c>
      <c r="CN70" s="2183"/>
      <c r="CO70" s="2183" t="s">
        <v>70</v>
      </c>
      <c r="CP70" s="2183">
        <f>+CM70*1.03</f>
        <v>75.523799986725777</v>
      </c>
      <c r="CQ70" s="2183"/>
      <c r="CR70" s="2183" t="s">
        <v>70</v>
      </c>
      <c r="CS70" s="2183">
        <f>+CP70*1.03</f>
        <v>77.789513986327549</v>
      </c>
      <c r="CT70" s="2183"/>
      <c r="CU70" s="2183" t="s">
        <v>70</v>
      </c>
      <c r="CV70" s="2183">
        <f>+CS70*1.03</f>
        <v>80.123199405917376</v>
      </c>
      <c r="CW70" s="2183"/>
      <c r="CX70" s="2183" t="s">
        <v>70</v>
      </c>
      <c r="CY70" s="2183">
        <f>+CV70*1.03</f>
        <v>82.5268953880949</v>
      </c>
      <c r="CZ70" s="2183"/>
      <c r="DA70" s="2183" t="s">
        <v>70</v>
      </c>
      <c r="DB70" s="2183">
        <f>+CY70*1.03</f>
        <v>85.002702249737752</v>
      </c>
      <c r="DC70" s="2183"/>
      <c r="DD70" s="2183" t="s">
        <v>70</v>
      </c>
      <c r="DE70" s="2183">
        <f>SUM(DB70+CY70+CV70+CS70+CP70+CM70+CJ70+CG70+CD70+CA70+BX70+BU70+BR70+BO70+BL70+BI70)</f>
        <v>1099.7594439076618</v>
      </c>
      <c r="DF70" s="2184" t="s">
        <v>237</v>
      </c>
      <c r="DG70" s="2184" t="s">
        <v>238</v>
      </c>
      <c r="DH70" s="2178" t="s">
        <v>638</v>
      </c>
      <c r="DI70" s="2178" t="s">
        <v>639</v>
      </c>
      <c r="DJ70" s="2178" t="s">
        <v>640</v>
      </c>
      <c r="DK70" s="2178" t="s">
        <v>641</v>
      </c>
      <c r="DL70" s="2178"/>
      <c r="DM70" s="2178"/>
      <c r="DN70" s="2178"/>
      <c r="DO70" s="2184"/>
      <c r="DP70" s="2184"/>
      <c r="DQ70" s="2184"/>
    </row>
    <row r="71" spans="1:121" ht="33.75" customHeight="1">
      <c r="A71" s="2177" t="s">
        <v>570</v>
      </c>
      <c r="B71" s="2990"/>
      <c r="C71" s="2184" t="s">
        <v>633</v>
      </c>
      <c r="D71" s="2991"/>
      <c r="E71" s="2184" t="s">
        <v>158</v>
      </c>
      <c r="F71" s="2178" t="s">
        <v>159</v>
      </c>
      <c r="G71" s="2184" t="s">
        <v>111</v>
      </c>
      <c r="H71" s="2184" t="s">
        <v>137</v>
      </c>
      <c r="I71" s="2184" t="s">
        <v>60</v>
      </c>
      <c r="J71" s="2194">
        <v>0.69599999999999995</v>
      </c>
      <c r="K71" s="2184">
        <v>2015</v>
      </c>
      <c r="L71" s="2184">
        <v>2019</v>
      </c>
      <c r="M71" s="2184">
        <v>2034</v>
      </c>
      <c r="N71" s="2195">
        <f>J71+0.3%</f>
        <v>0.69899999999999995</v>
      </c>
      <c r="O71" s="2195"/>
      <c r="P71" s="2195">
        <f>N71+0.3%</f>
        <v>0.70199999999999996</v>
      </c>
      <c r="Q71" s="2195"/>
      <c r="R71" s="2195">
        <f>P71+0.3%</f>
        <v>0.70499999999999996</v>
      </c>
      <c r="S71" s="2195"/>
      <c r="T71" s="2195">
        <f>R71+0.3%</f>
        <v>0.70799999999999996</v>
      </c>
      <c r="U71" s="2195"/>
      <c r="V71" s="2195">
        <f>T71+0.3%</f>
        <v>0.71099999999999997</v>
      </c>
      <c r="W71" s="2195"/>
      <c r="X71" s="2195">
        <f>V71+0.3%</f>
        <v>0.71399999999999997</v>
      </c>
      <c r="Y71" s="2195"/>
      <c r="Z71" s="2195">
        <f>X71+0.3%</f>
        <v>0.71699999999999997</v>
      </c>
      <c r="AA71" s="2195"/>
      <c r="AB71" s="2195">
        <f>Z71+0.3%</f>
        <v>0.72</v>
      </c>
      <c r="AC71" s="2195"/>
      <c r="AD71" s="2196">
        <v>0.72</v>
      </c>
      <c r="AE71" s="2178" t="s">
        <v>642</v>
      </c>
      <c r="AF71" s="2180">
        <v>1.0800000000000001E-2</v>
      </c>
      <c r="AG71" s="2178" t="s">
        <v>643</v>
      </c>
      <c r="AH71" s="2178" t="s">
        <v>644</v>
      </c>
      <c r="AI71" s="2178" t="s">
        <v>565</v>
      </c>
      <c r="AJ71" s="2178">
        <v>10.199999999999999</v>
      </c>
      <c r="AK71" s="2178" t="s">
        <v>111</v>
      </c>
      <c r="AL71" s="2178" t="s">
        <v>83</v>
      </c>
      <c r="AM71" s="2178" t="s">
        <v>60</v>
      </c>
      <c r="AN71" s="2178" t="s">
        <v>61</v>
      </c>
      <c r="AO71" s="2178" t="s">
        <v>61</v>
      </c>
      <c r="AP71" s="2178">
        <v>2020</v>
      </c>
      <c r="AQ71" s="2178">
        <v>2034</v>
      </c>
      <c r="AR71" s="2189"/>
      <c r="AS71" s="2178">
        <v>8</v>
      </c>
      <c r="AT71" s="2178">
        <v>8</v>
      </c>
      <c r="AU71" s="2178">
        <v>8</v>
      </c>
      <c r="AV71" s="2178">
        <v>8</v>
      </c>
      <c r="AW71" s="2178">
        <v>8</v>
      </c>
      <c r="AX71" s="2178">
        <v>8</v>
      </c>
      <c r="AY71" s="2178">
        <v>8</v>
      </c>
      <c r="AZ71" s="2178">
        <v>8</v>
      </c>
      <c r="BA71" s="2178">
        <v>8</v>
      </c>
      <c r="BB71" s="2178">
        <v>8</v>
      </c>
      <c r="BC71" s="2178">
        <v>8</v>
      </c>
      <c r="BD71" s="2178">
        <v>8</v>
      </c>
      <c r="BE71" s="2178">
        <v>8</v>
      </c>
      <c r="BF71" s="2178">
        <v>8</v>
      </c>
      <c r="BG71" s="2178">
        <v>8</v>
      </c>
      <c r="BH71" s="2229">
        <f>SUM(AS71:BG71)</f>
        <v>120</v>
      </c>
      <c r="BI71" s="2183"/>
      <c r="BJ71" s="2183"/>
      <c r="BK71" s="2183"/>
      <c r="BL71" s="2183">
        <f>((76216+(76216/100*4.26))*800)/1000000</f>
        <v>63.570241280000005</v>
      </c>
      <c r="BM71" s="2183">
        <f>((76216+(76216/100*4.26))*800/1000000)</f>
        <v>63.570241280000005</v>
      </c>
      <c r="BN71" s="2178" t="s">
        <v>70</v>
      </c>
      <c r="BO71" s="2182">
        <f>BL71+(BL71/100*4.26)</f>
        <v>66.278333558528004</v>
      </c>
      <c r="BP71" s="2182"/>
      <c r="BQ71" s="2178" t="s">
        <v>70</v>
      </c>
      <c r="BR71" s="2182">
        <f>BO71+(BO71/100*4.26)</f>
        <v>69.101790568121302</v>
      </c>
      <c r="BS71" s="2182"/>
      <c r="BT71" s="2178" t="s">
        <v>70</v>
      </c>
      <c r="BU71" s="2182">
        <f>BR71+(BR71/100*4.26)</f>
        <v>72.04552684632327</v>
      </c>
      <c r="BV71" s="2182"/>
      <c r="BW71" s="2178" t="s">
        <v>70</v>
      </c>
      <c r="BX71" s="2182">
        <f>BU71+(BU71/100*4.26)</f>
        <v>75.11466628997664</v>
      </c>
      <c r="BY71" s="2182"/>
      <c r="BZ71" s="2178" t="s">
        <v>70</v>
      </c>
      <c r="CA71" s="2182">
        <f>BX71+(BX71/100*4.26)</f>
        <v>78.31455107392965</v>
      </c>
      <c r="CB71" s="2182"/>
      <c r="CC71" s="2178" t="s">
        <v>70</v>
      </c>
      <c r="CD71" s="2182">
        <f>CA71+(CA71/100*4.26)</f>
        <v>81.65075094967905</v>
      </c>
      <c r="CE71" s="2182"/>
      <c r="CF71" s="2178" t="s">
        <v>70</v>
      </c>
      <c r="CG71" s="2182">
        <f>CD71+(CD71/100*4.26)</f>
        <v>85.129072940135373</v>
      </c>
      <c r="CH71" s="2182"/>
      <c r="CI71" s="2178" t="s">
        <v>70</v>
      </c>
      <c r="CJ71" s="2182">
        <f>CG71+(CG71/100*4.26)</f>
        <v>88.755571447385137</v>
      </c>
      <c r="CK71" s="2182"/>
      <c r="CL71" s="2178" t="s">
        <v>70</v>
      </c>
      <c r="CM71" s="2182">
        <f>CJ71+(CJ71/100*4.26)</f>
        <v>92.536558791043745</v>
      </c>
      <c r="CN71" s="2182"/>
      <c r="CO71" s="2178" t="s">
        <v>70</v>
      </c>
      <c r="CP71" s="2182">
        <f>CM71+(CM71/100*4.26)</f>
        <v>96.478616195542202</v>
      </c>
      <c r="CQ71" s="2182"/>
      <c r="CR71" s="2178" t="s">
        <v>70</v>
      </c>
      <c r="CS71" s="2182">
        <f>CP71+(CP71/100*4.26)</f>
        <v>100.58860524547229</v>
      </c>
      <c r="CT71" s="2182"/>
      <c r="CU71" s="2178" t="s">
        <v>70</v>
      </c>
      <c r="CV71" s="2182">
        <f>CS71+(CS71/100*4.26)</f>
        <v>104.87367982892941</v>
      </c>
      <c r="CW71" s="2182"/>
      <c r="CX71" s="2178" t="s">
        <v>70</v>
      </c>
      <c r="CY71" s="2182">
        <f>CV71+(CV71/100*4.26)</f>
        <v>109.34129858964181</v>
      </c>
      <c r="CZ71" s="2182"/>
      <c r="DA71" s="2178" t="s">
        <v>70</v>
      </c>
      <c r="DB71" s="2182">
        <f>CY71+(CY71/100*4.26)</f>
        <v>113.99923790956055</v>
      </c>
      <c r="DC71" s="2182"/>
      <c r="DD71" s="2178" t="s">
        <v>70</v>
      </c>
      <c r="DE71" s="2243">
        <f>SUM(DB71,CY71,CV71,CS71,CP71,CM71,CJ71,CG71,CD71,CA71,BX71,BU71,BR71,BO71,BL71)</f>
        <v>1297.7785015142686</v>
      </c>
      <c r="DF71" s="2178" t="s">
        <v>71</v>
      </c>
      <c r="DG71" s="2184" t="s">
        <v>72</v>
      </c>
      <c r="DH71" s="2178" t="s">
        <v>73</v>
      </c>
      <c r="DI71" s="2184" t="s">
        <v>645</v>
      </c>
      <c r="DJ71" s="2184">
        <v>3877000</v>
      </c>
      <c r="DK71" s="2178" t="s">
        <v>228</v>
      </c>
      <c r="DL71" s="2184"/>
      <c r="DM71" s="2184"/>
      <c r="DN71" s="2184"/>
      <c r="DO71" s="2184"/>
      <c r="DP71" s="2184"/>
      <c r="DQ71" s="2184"/>
    </row>
    <row r="72" spans="1:121" ht="33.75" customHeight="1">
      <c r="A72" s="2177" t="s">
        <v>570</v>
      </c>
      <c r="B72" s="2990"/>
      <c r="C72" s="2178" t="s">
        <v>646</v>
      </c>
      <c r="D72" s="2989">
        <f>AF72+AF73+AF74</f>
        <v>3.56E-2</v>
      </c>
      <c r="E72" s="2184" t="s">
        <v>647</v>
      </c>
      <c r="F72" s="2184" t="s">
        <v>648</v>
      </c>
      <c r="G72" s="2184" t="s">
        <v>111</v>
      </c>
      <c r="H72" s="2184" t="s">
        <v>137</v>
      </c>
      <c r="I72" s="2184" t="s">
        <v>60</v>
      </c>
      <c r="J72" s="2184" t="s">
        <v>61</v>
      </c>
      <c r="K72" s="2184" t="s">
        <v>61</v>
      </c>
      <c r="L72" s="2184">
        <v>2019</v>
      </c>
      <c r="M72" s="2184">
        <v>2034</v>
      </c>
      <c r="N72" s="2181" t="s">
        <v>62</v>
      </c>
      <c r="O72" s="2181" t="s">
        <v>649</v>
      </c>
      <c r="P72" s="2181" t="s">
        <v>649</v>
      </c>
      <c r="Q72" s="2181" t="s">
        <v>649</v>
      </c>
      <c r="R72" s="2181" t="s">
        <v>649</v>
      </c>
      <c r="S72" s="2181" t="s">
        <v>649</v>
      </c>
      <c r="T72" s="2181" t="s">
        <v>649</v>
      </c>
      <c r="U72" s="2181" t="s">
        <v>649</v>
      </c>
      <c r="V72" s="2181" t="s">
        <v>649</v>
      </c>
      <c r="W72" s="2181" t="s">
        <v>649</v>
      </c>
      <c r="X72" s="2181" t="s">
        <v>649</v>
      </c>
      <c r="Y72" s="2181" t="s">
        <v>649</v>
      </c>
      <c r="Z72" s="2181" t="s">
        <v>649</v>
      </c>
      <c r="AA72" s="2181" t="s">
        <v>649</v>
      </c>
      <c r="AB72" s="2181" t="s">
        <v>649</v>
      </c>
      <c r="AC72" s="2181" t="s">
        <v>649</v>
      </c>
      <c r="AD72" s="2181" t="s">
        <v>650</v>
      </c>
      <c r="AE72" s="2178" t="s">
        <v>651</v>
      </c>
      <c r="AF72" s="2180">
        <v>1.9E-2</v>
      </c>
      <c r="AG72" s="2178" t="s">
        <v>652</v>
      </c>
      <c r="AH72" s="2178" t="s">
        <v>653</v>
      </c>
      <c r="AI72" s="2178" t="s">
        <v>517</v>
      </c>
      <c r="AJ72" s="2178" t="s">
        <v>654</v>
      </c>
      <c r="AK72" s="2178" t="s">
        <v>111</v>
      </c>
      <c r="AL72" s="2178" t="s">
        <v>137</v>
      </c>
      <c r="AM72" s="2178" t="s">
        <v>69</v>
      </c>
      <c r="AN72" s="2189">
        <v>1</v>
      </c>
      <c r="AO72" s="2178">
        <v>2019</v>
      </c>
      <c r="AP72" s="2178">
        <v>2019</v>
      </c>
      <c r="AQ72" s="2178">
        <v>2034</v>
      </c>
      <c r="AR72" s="2189">
        <v>1</v>
      </c>
      <c r="AS72" s="2199"/>
      <c r="AT72" s="2189">
        <v>1</v>
      </c>
      <c r="AU72" s="2199"/>
      <c r="AV72" s="2189">
        <v>1</v>
      </c>
      <c r="AW72" s="2199"/>
      <c r="AX72" s="2189">
        <v>1</v>
      </c>
      <c r="AY72" s="2199"/>
      <c r="AZ72" s="2189">
        <v>1</v>
      </c>
      <c r="BA72" s="2199"/>
      <c r="BB72" s="2189">
        <v>1</v>
      </c>
      <c r="BC72" s="2199"/>
      <c r="BD72" s="2189">
        <v>1</v>
      </c>
      <c r="BE72" s="2199"/>
      <c r="BF72" s="2189">
        <v>1</v>
      </c>
      <c r="BG72" s="2199"/>
      <c r="BH72" s="2189">
        <v>1</v>
      </c>
      <c r="BI72" s="2183">
        <v>49</v>
      </c>
      <c r="BJ72" s="2183">
        <v>49</v>
      </c>
      <c r="BK72" s="2183" t="s">
        <v>451</v>
      </c>
      <c r="BL72" s="2183"/>
      <c r="BM72" s="2183"/>
      <c r="BN72" s="2183"/>
      <c r="BO72" s="2183">
        <f>+(BI72*3%)+(BI72)</f>
        <v>50.47</v>
      </c>
      <c r="BP72" s="2183"/>
      <c r="BQ72" s="2183" t="s">
        <v>451</v>
      </c>
      <c r="BR72" s="2183"/>
      <c r="BS72" s="2183"/>
      <c r="BT72" s="2183"/>
      <c r="BU72" s="2183">
        <f>+(BO72*3%)+(BO72)</f>
        <v>51.984099999999998</v>
      </c>
      <c r="BV72" s="2183">
        <f>+(BP72*3%)+(BP72)</f>
        <v>0</v>
      </c>
      <c r="BW72" s="2183" t="s">
        <v>451</v>
      </c>
      <c r="BX72" s="2183"/>
      <c r="BY72" s="2183"/>
      <c r="BZ72" s="2183"/>
      <c r="CA72" s="2183">
        <f>+(BU72*3%)+(BU72)</f>
        <v>53.543622999999997</v>
      </c>
      <c r="CB72" s="2183"/>
      <c r="CC72" s="2183" t="s">
        <v>451</v>
      </c>
      <c r="CD72" s="2183"/>
      <c r="CE72" s="2183"/>
      <c r="CF72" s="2183"/>
      <c r="CG72" s="2183">
        <f>+(CA72*3%)+(CA72)</f>
        <v>55.149931689999995</v>
      </c>
      <c r="CH72" s="2183"/>
      <c r="CI72" s="2183" t="s">
        <v>451</v>
      </c>
      <c r="CJ72" s="2183"/>
      <c r="CK72" s="2183"/>
      <c r="CL72" s="2183"/>
      <c r="CM72" s="2183">
        <f>+(CG72*3%)+(CG72)</f>
        <v>56.804429640699993</v>
      </c>
      <c r="CN72" s="2183"/>
      <c r="CO72" s="2183" t="s">
        <v>451</v>
      </c>
      <c r="CP72" s="2183"/>
      <c r="CQ72" s="2183"/>
      <c r="CR72" s="2183"/>
      <c r="CS72" s="2183">
        <f>+(CM72*3%)+(CM72)</f>
        <v>58.508562529920994</v>
      </c>
      <c r="CT72" s="2183"/>
      <c r="CU72" s="2183" t="s">
        <v>451</v>
      </c>
      <c r="CV72" s="2183"/>
      <c r="CW72" s="2183"/>
      <c r="CX72" s="2183"/>
      <c r="CY72" s="2183">
        <f>+(CS72*3%)+(CS72)</f>
        <v>60.263819405818623</v>
      </c>
      <c r="CZ72" s="2183"/>
      <c r="DA72" s="2183" t="s">
        <v>451</v>
      </c>
      <c r="DB72" s="2183">
        <f>+(CY72*3%)+(CY72)</f>
        <v>62.071733987993184</v>
      </c>
      <c r="DC72" s="2183"/>
      <c r="DD72" s="2183" t="s">
        <v>451</v>
      </c>
      <c r="DE72" s="2190">
        <f>SUM(BI72,BL72,BO72,BR72,BU72,BX72,CA72,CD72,CG72,CJ72,CM72,CP72,CS72,CV72,CY72,DB72)</f>
        <v>497.79620025443273</v>
      </c>
      <c r="DF72" s="2178" t="s">
        <v>497</v>
      </c>
      <c r="DG72" s="2184" t="s">
        <v>578</v>
      </c>
      <c r="DH72" s="2178" t="s">
        <v>655</v>
      </c>
      <c r="DI72" s="2178" t="s">
        <v>656</v>
      </c>
      <c r="DJ72" s="2184" t="s">
        <v>657</v>
      </c>
      <c r="DK72" s="2185" t="s">
        <v>658</v>
      </c>
      <c r="DL72" s="2178"/>
      <c r="DM72" s="2178"/>
      <c r="DN72" s="2184"/>
      <c r="DO72" s="2184"/>
      <c r="DP72" s="2184"/>
      <c r="DQ72" s="2185"/>
    </row>
    <row r="73" spans="1:121" ht="33.75" customHeight="1">
      <c r="A73" s="2177" t="s">
        <v>570</v>
      </c>
      <c r="B73" s="2990"/>
      <c r="C73" s="2178" t="s">
        <v>646</v>
      </c>
      <c r="D73" s="2990"/>
      <c r="E73" s="2184" t="s">
        <v>647</v>
      </c>
      <c r="F73" s="2184" t="s">
        <v>648</v>
      </c>
      <c r="G73" s="2184" t="s">
        <v>111</v>
      </c>
      <c r="H73" s="2184" t="s">
        <v>137</v>
      </c>
      <c r="I73" s="2184" t="s">
        <v>60</v>
      </c>
      <c r="J73" s="2184" t="s">
        <v>61</v>
      </c>
      <c r="K73" s="2184" t="s">
        <v>61</v>
      </c>
      <c r="L73" s="2184">
        <v>2019</v>
      </c>
      <c r="M73" s="2184">
        <v>2034</v>
      </c>
      <c r="N73" s="2181" t="s">
        <v>62</v>
      </c>
      <c r="O73" s="2181" t="s">
        <v>649</v>
      </c>
      <c r="P73" s="2181" t="s">
        <v>649</v>
      </c>
      <c r="Q73" s="2181" t="s">
        <v>649</v>
      </c>
      <c r="R73" s="2181" t="s">
        <v>649</v>
      </c>
      <c r="S73" s="2181" t="s">
        <v>649</v>
      </c>
      <c r="T73" s="2181" t="s">
        <v>649</v>
      </c>
      <c r="U73" s="2181" t="s">
        <v>649</v>
      </c>
      <c r="V73" s="2181" t="s">
        <v>649</v>
      </c>
      <c r="W73" s="2181" t="s">
        <v>649</v>
      </c>
      <c r="X73" s="2181" t="s">
        <v>649</v>
      </c>
      <c r="Y73" s="2181" t="s">
        <v>649</v>
      </c>
      <c r="Z73" s="2181" t="s">
        <v>649</v>
      </c>
      <c r="AA73" s="2181" t="s">
        <v>649</v>
      </c>
      <c r="AB73" s="2181" t="s">
        <v>649</v>
      </c>
      <c r="AC73" s="2181" t="s">
        <v>649</v>
      </c>
      <c r="AD73" s="2181" t="s">
        <v>650</v>
      </c>
      <c r="AE73" s="2178" t="s">
        <v>659</v>
      </c>
      <c r="AF73" s="2180">
        <v>5.7999999999999996E-3</v>
      </c>
      <c r="AG73" s="2178" t="s">
        <v>660</v>
      </c>
      <c r="AH73" s="2178" t="s">
        <v>661</v>
      </c>
      <c r="AI73" s="2178" t="s">
        <v>517</v>
      </c>
      <c r="AJ73" s="2178" t="s">
        <v>662</v>
      </c>
      <c r="AK73" s="2178" t="s">
        <v>111</v>
      </c>
      <c r="AL73" s="2178" t="s">
        <v>83</v>
      </c>
      <c r="AM73" s="2178" t="s">
        <v>69</v>
      </c>
      <c r="AN73" s="2178">
        <v>100</v>
      </c>
      <c r="AO73" s="2178">
        <v>2019</v>
      </c>
      <c r="AP73" s="2178">
        <v>2019</v>
      </c>
      <c r="AQ73" s="2178">
        <v>2034</v>
      </c>
      <c r="AR73" s="2178">
        <v>100</v>
      </c>
      <c r="AS73" s="2184"/>
      <c r="AT73" s="2184">
        <v>103</v>
      </c>
      <c r="AU73" s="2184"/>
      <c r="AV73" s="2184">
        <v>106</v>
      </c>
      <c r="AW73" s="2184"/>
      <c r="AX73" s="2184">
        <v>109</v>
      </c>
      <c r="AY73" s="2184"/>
      <c r="AZ73" s="2184">
        <v>113</v>
      </c>
      <c r="BA73" s="2184"/>
      <c r="BB73" s="2184">
        <v>116</v>
      </c>
      <c r="BC73" s="2184"/>
      <c r="BD73" s="2184">
        <v>119</v>
      </c>
      <c r="BE73" s="2184"/>
      <c r="BF73" s="2184">
        <v>123</v>
      </c>
      <c r="BG73" s="2184"/>
      <c r="BH73" s="2178">
        <f>SUM(AR73:BG73)</f>
        <v>889</v>
      </c>
      <c r="BI73" s="2183">
        <v>56</v>
      </c>
      <c r="BJ73" s="2183">
        <v>56</v>
      </c>
      <c r="BK73" s="2183" t="s">
        <v>451</v>
      </c>
      <c r="BL73" s="2183"/>
      <c r="BM73" s="2183"/>
      <c r="BN73" s="2183"/>
      <c r="BO73" s="2183">
        <f>+(BI73*3%)+(BI73)</f>
        <v>57.68</v>
      </c>
      <c r="BP73" s="2183"/>
      <c r="BQ73" s="2183" t="s">
        <v>451</v>
      </c>
      <c r="BR73" s="2183"/>
      <c r="BS73" s="2183"/>
      <c r="BT73" s="2183"/>
      <c r="BU73" s="2183">
        <f>+(BO73*3%)+(BO73)</f>
        <v>59.410400000000003</v>
      </c>
      <c r="BV73" s="2183">
        <f>+(BP73*3%)+(BP73)</f>
        <v>0</v>
      </c>
      <c r="BW73" s="2183" t="s">
        <v>451</v>
      </c>
      <c r="BX73" s="2183"/>
      <c r="BY73" s="2183"/>
      <c r="BZ73" s="2183"/>
      <c r="CA73" s="2183">
        <f>+(BU73*3%)+(BU73)</f>
        <v>61.192712</v>
      </c>
      <c r="CB73" s="2183"/>
      <c r="CC73" s="2183" t="s">
        <v>451</v>
      </c>
      <c r="CD73" s="2183"/>
      <c r="CE73" s="2183"/>
      <c r="CF73" s="2183"/>
      <c r="CG73" s="2183">
        <f>+(CA73*3%)+(CA73)</f>
        <v>63.028493359999999</v>
      </c>
      <c r="CH73" s="2183"/>
      <c r="CI73" s="2183" t="s">
        <v>451</v>
      </c>
      <c r="CJ73" s="2183"/>
      <c r="CK73" s="2183"/>
      <c r="CL73" s="2183"/>
      <c r="CM73" s="2183">
        <f>+(CG73*3%)+(CG73)</f>
        <v>64.919348160799998</v>
      </c>
      <c r="CN73" s="2183"/>
      <c r="CO73" s="2183" t="s">
        <v>451</v>
      </c>
      <c r="CP73" s="2183"/>
      <c r="CQ73" s="2183"/>
      <c r="CR73" s="2183"/>
      <c r="CS73" s="2183">
        <f>+(CM73*3%)+(CM73)</f>
        <v>66.866928605623997</v>
      </c>
      <c r="CT73" s="2183"/>
      <c r="CU73" s="2183" t="s">
        <v>451</v>
      </c>
      <c r="CV73" s="2183"/>
      <c r="CW73" s="2183"/>
      <c r="CX73" s="2183"/>
      <c r="CY73" s="2183">
        <f>+(CS73*3%)+(CS73)</f>
        <v>68.872936463792712</v>
      </c>
      <c r="CZ73" s="2183"/>
      <c r="DA73" s="2183" t="s">
        <v>451</v>
      </c>
      <c r="DB73" s="2183">
        <f>+((CY73*3%)+(CY73))/2</f>
        <v>35.469562278853246</v>
      </c>
      <c r="DC73" s="2183"/>
      <c r="DD73" s="2183" t="s">
        <v>451</v>
      </c>
      <c r="DE73" s="2190">
        <f>SUM(BI73,BL73,BO73,BR73,BU73,BX73,CA73,CD73,CG73,CJ73,CM73,CP73,CS73,CV73,CY73,DB73)</f>
        <v>533.44038086906994</v>
      </c>
      <c r="DF73" s="2178" t="s">
        <v>497</v>
      </c>
      <c r="DG73" s="2184" t="s">
        <v>578</v>
      </c>
      <c r="DH73" s="2178" t="s">
        <v>579</v>
      </c>
      <c r="DI73" s="2178" t="s">
        <v>580</v>
      </c>
      <c r="DJ73" s="2184" t="s">
        <v>581</v>
      </c>
      <c r="DK73" s="2185" t="s">
        <v>582</v>
      </c>
      <c r="DL73" s="2178"/>
      <c r="DM73" s="2178"/>
      <c r="DN73" s="2178"/>
      <c r="DO73" s="2184"/>
      <c r="DP73" s="2184"/>
      <c r="DQ73" s="2184"/>
    </row>
    <row r="74" spans="1:121" ht="33.75" customHeight="1">
      <c r="A74" s="2177" t="s">
        <v>570</v>
      </c>
      <c r="B74" s="2990"/>
      <c r="C74" s="2178" t="s">
        <v>646</v>
      </c>
      <c r="D74" s="2990"/>
      <c r="E74" s="2184" t="s">
        <v>647</v>
      </c>
      <c r="F74" s="2184" t="s">
        <v>648</v>
      </c>
      <c r="G74" s="2184" t="s">
        <v>111</v>
      </c>
      <c r="H74" s="2184" t="s">
        <v>137</v>
      </c>
      <c r="I74" s="2184" t="s">
        <v>60</v>
      </c>
      <c r="J74" s="2178" t="s">
        <v>61</v>
      </c>
      <c r="K74" s="2178" t="s">
        <v>61</v>
      </c>
      <c r="L74" s="2184">
        <v>2019</v>
      </c>
      <c r="M74" s="2184">
        <v>2034</v>
      </c>
      <c r="N74" s="2181" t="s">
        <v>62</v>
      </c>
      <c r="O74" s="2181" t="s">
        <v>649</v>
      </c>
      <c r="P74" s="2181" t="s">
        <v>649</v>
      </c>
      <c r="Q74" s="2181" t="s">
        <v>649</v>
      </c>
      <c r="R74" s="2181" t="s">
        <v>649</v>
      </c>
      <c r="S74" s="2181" t="s">
        <v>649</v>
      </c>
      <c r="T74" s="2181" t="s">
        <v>649</v>
      </c>
      <c r="U74" s="2181" t="s">
        <v>649</v>
      </c>
      <c r="V74" s="2181" t="s">
        <v>649</v>
      </c>
      <c r="W74" s="2181" t="s">
        <v>649</v>
      </c>
      <c r="X74" s="2181" t="s">
        <v>649</v>
      </c>
      <c r="Y74" s="2181" t="s">
        <v>649</v>
      </c>
      <c r="Z74" s="2181" t="s">
        <v>649</v>
      </c>
      <c r="AA74" s="2181" t="s">
        <v>649</v>
      </c>
      <c r="AB74" s="2181" t="s">
        <v>649</v>
      </c>
      <c r="AC74" s="2181" t="s">
        <v>649</v>
      </c>
      <c r="AD74" s="2181" t="s">
        <v>650</v>
      </c>
      <c r="AE74" s="2178" t="s">
        <v>663</v>
      </c>
      <c r="AF74" s="2180">
        <v>1.0800000000000001E-2</v>
      </c>
      <c r="AG74" s="2178" t="s">
        <v>664</v>
      </c>
      <c r="AH74" s="2178" t="s">
        <v>665</v>
      </c>
      <c r="AI74" s="2178" t="s">
        <v>517</v>
      </c>
      <c r="AJ74" s="2178" t="s">
        <v>662</v>
      </c>
      <c r="AK74" s="2178" t="s">
        <v>111</v>
      </c>
      <c r="AL74" s="2178" t="s">
        <v>83</v>
      </c>
      <c r="AM74" s="2178" t="s">
        <v>60</v>
      </c>
      <c r="AN74" s="2178">
        <v>0</v>
      </c>
      <c r="AO74" s="2178">
        <v>2017</v>
      </c>
      <c r="AP74" s="2178">
        <v>2019</v>
      </c>
      <c r="AQ74" s="2178">
        <v>2034</v>
      </c>
      <c r="AR74" s="2178">
        <v>1</v>
      </c>
      <c r="AS74" s="2178">
        <v>1</v>
      </c>
      <c r="AT74" s="2178">
        <v>1</v>
      </c>
      <c r="AU74" s="2178">
        <v>1</v>
      </c>
      <c r="AV74" s="2178">
        <v>1</v>
      </c>
      <c r="AW74" s="2178">
        <v>1</v>
      </c>
      <c r="AX74" s="2178">
        <v>1</v>
      </c>
      <c r="AY74" s="2178">
        <v>1</v>
      </c>
      <c r="AZ74" s="2178">
        <v>1</v>
      </c>
      <c r="BA74" s="2178">
        <v>1</v>
      </c>
      <c r="BB74" s="2178">
        <v>1</v>
      </c>
      <c r="BC74" s="2178">
        <v>1</v>
      </c>
      <c r="BD74" s="2178">
        <v>1</v>
      </c>
      <c r="BE74" s="2178">
        <v>1</v>
      </c>
      <c r="BF74" s="2178">
        <v>1</v>
      </c>
      <c r="BG74" s="2178">
        <v>1</v>
      </c>
      <c r="BH74" s="2178">
        <f>SUM(AR74:BG74)</f>
        <v>16</v>
      </c>
      <c r="BI74" s="2183">
        <v>5.6150000000000002</v>
      </c>
      <c r="BJ74" s="2183"/>
      <c r="BK74" s="2183" t="s">
        <v>70</v>
      </c>
      <c r="BL74" s="2183">
        <v>5.508</v>
      </c>
      <c r="BM74" s="2183"/>
      <c r="BN74" s="2183"/>
      <c r="BO74" s="2183">
        <v>5.6680000000000001</v>
      </c>
      <c r="BP74" s="2183"/>
      <c r="BQ74" s="2183"/>
      <c r="BR74" s="2183">
        <v>5.8289999999999997</v>
      </c>
      <c r="BS74" s="2183"/>
      <c r="BT74" s="2183"/>
      <c r="BU74" s="2183">
        <v>5.9889999999999999</v>
      </c>
      <c r="BV74" s="2183"/>
      <c r="BW74" s="2183"/>
      <c r="BX74" s="2183">
        <v>6.149</v>
      </c>
      <c r="BY74" s="2183"/>
      <c r="BZ74" s="2183"/>
      <c r="CA74" s="2183">
        <v>6.31</v>
      </c>
      <c r="CB74" s="2183"/>
      <c r="CC74" s="2183"/>
      <c r="CD74" s="2183">
        <v>6.47</v>
      </c>
      <c r="CE74" s="2183"/>
      <c r="CF74" s="2183"/>
      <c r="CG74" s="2183">
        <v>6.6310000000000002</v>
      </c>
      <c r="CH74" s="2183"/>
      <c r="CI74" s="2183"/>
      <c r="CJ74" s="2183">
        <v>6.7910000000000004</v>
      </c>
      <c r="CK74" s="2183"/>
      <c r="CL74" s="2183"/>
      <c r="CM74" s="2183">
        <v>6.952</v>
      </c>
      <c r="CN74" s="2183"/>
      <c r="CO74" s="2183"/>
      <c r="CP74" s="2183">
        <v>7.1120000000000001</v>
      </c>
      <c r="CQ74" s="2183"/>
      <c r="CR74" s="2183"/>
      <c r="CS74" s="2183">
        <v>7.2729999999999997</v>
      </c>
      <c r="CT74" s="2183"/>
      <c r="CU74" s="2183"/>
      <c r="CV74" s="2183">
        <v>7.4329999999999998</v>
      </c>
      <c r="CW74" s="2183"/>
      <c r="CX74" s="2183"/>
      <c r="CY74" s="2183">
        <v>7.593</v>
      </c>
      <c r="CZ74" s="2183"/>
      <c r="DA74" s="2183"/>
      <c r="DB74" s="2183">
        <v>7.7590000000000003</v>
      </c>
      <c r="DC74" s="2183"/>
      <c r="DD74" s="2183"/>
      <c r="DE74" s="2190">
        <f>SUM(BI74,BL74,BO74,BR74,BU74,BX74,CA74,CD74,CG74,CJ74,CM74,CP74,CS74,CV74,CY74,DB74)</f>
        <v>105.08199999999999</v>
      </c>
      <c r="DF74" s="2178" t="s">
        <v>497</v>
      </c>
      <c r="DG74" s="2184" t="s">
        <v>666</v>
      </c>
      <c r="DH74" s="2178" t="s">
        <v>667</v>
      </c>
      <c r="DI74" s="2178" t="s">
        <v>668</v>
      </c>
      <c r="DJ74" s="2178" t="s">
        <v>669</v>
      </c>
      <c r="DK74" s="2185" t="s">
        <v>670</v>
      </c>
      <c r="DL74" s="2178"/>
      <c r="DM74" s="2178"/>
      <c r="DN74" s="2178"/>
      <c r="DO74" s="2178"/>
      <c r="DP74" s="2184"/>
      <c r="DQ74" s="2184"/>
    </row>
    <row r="75" spans="1:121" ht="33.75" customHeight="1">
      <c r="A75" s="2177" t="s">
        <v>570</v>
      </c>
      <c r="B75" s="2990"/>
      <c r="C75" s="2178" t="s">
        <v>671</v>
      </c>
      <c r="D75" s="2195">
        <f>AF75</f>
        <v>1.0800000000000001E-2</v>
      </c>
      <c r="E75" s="2184" t="s">
        <v>672</v>
      </c>
      <c r="F75" s="2184" t="s">
        <v>673</v>
      </c>
      <c r="G75" s="2184" t="s">
        <v>99</v>
      </c>
      <c r="H75" s="2184" t="s">
        <v>68</v>
      </c>
      <c r="I75" s="2184" t="s">
        <v>60</v>
      </c>
      <c r="J75" s="2180">
        <v>0.48799999999999999</v>
      </c>
      <c r="K75" s="2178">
        <v>2017</v>
      </c>
      <c r="L75" s="2184">
        <v>2020</v>
      </c>
      <c r="M75" s="2184">
        <v>2021</v>
      </c>
      <c r="N75" s="2184"/>
      <c r="O75" s="2195">
        <v>0.49299999999999999</v>
      </c>
      <c r="P75" s="2195">
        <f>O75+0.5%</f>
        <v>0.498</v>
      </c>
      <c r="Q75" s="2184"/>
      <c r="R75" s="2200"/>
      <c r="S75" s="2184"/>
      <c r="T75" s="2184"/>
      <c r="U75" s="2200"/>
      <c r="V75" s="2184"/>
      <c r="W75" s="2184"/>
      <c r="X75" s="2200"/>
      <c r="Y75" s="2184"/>
      <c r="Z75" s="2184"/>
      <c r="AA75" s="2200"/>
      <c r="AB75" s="2184"/>
      <c r="AC75" s="2184"/>
      <c r="AD75" s="2200">
        <f>P75</f>
        <v>0.498</v>
      </c>
      <c r="AE75" s="2178" t="s">
        <v>674</v>
      </c>
      <c r="AF75" s="2180">
        <v>1.0800000000000001E-2</v>
      </c>
      <c r="AG75" s="2178" t="s">
        <v>675</v>
      </c>
      <c r="AH75" s="2178" t="s">
        <v>676</v>
      </c>
      <c r="AI75" s="2178" t="s">
        <v>565</v>
      </c>
      <c r="AJ75" s="2178">
        <v>10.3</v>
      </c>
      <c r="AK75" s="2178" t="s">
        <v>58</v>
      </c>
      <c r="AL75" s="2178" t="s">
        <v>68</v>
      </c>
      <c r="AM75" s="2178" t="s">
        <v>60</v>
      </c>
      <c r="AN75" s="2178" t="s">
        <v>61</v>
      </c>
      <c r="AO75" s="2178" t="s">
        <v>61</v>
      </c>
      <c r="AP75" s="2178">
        <v>2020</v>
      </c>
      <c r="AQ75" s="2178">
        <v>2021</v>
      </c>
      <c r="AR75" s="2199"/>
      <c r="AS75" s="2198">
        <v>0.5</v>
      </c>
      <c r="AT75" s="2198">
        <v>1</v>
      </c>
      <c r="AU75" s="2239"/>
      <c r="AV75" s="2239"/>
      <c r="AW75" s="2239"/>
      <c r="AX75" s="2239"/>
      <c r="AY75" s="2239"/>
      <c r="AZ75" s="2239"/>
      <c r="BA75" s="2239"/>
      <c r="BB75" s="2239"/>
      <c r="BC75" s="2239"/>
      <c r="BD75" s="2239"/>
      <c r="BE75" s="2239"/>
      <c r="BF75" s="2239"/>
      <c r="BG75" s="2239"/>
      <c r="BH75" s="2199">
        <v>1</v>
      </c>
      <c r="BI75" s="2183"/>
      <c r="BJ75" s="2183"/>
      <c r="BK75" s="2178"/>
      <c r="BL75" s="2183">
        <f>+BM75</f>
        <v>65</v>
      </c>
      <c r="BM75" s="2183">
        <f>(6500000*10)/1000000</f>
        <v>65</v>
      </c>
      <c r="BN75" s="2178" t="s">
        <v>70</v>
      </c>
      <c r="BO75" s="2182">
        <f>BL75+(BL75/100*4.26)</f>
        <v>67.769000000000005</v>
      </c>
      <c r="BP75" s="2182"/>
      <c r="BQ75" s="2178" t="s">
        <v>70</v>
      </c>
      <c r="BR75" s="2183"/>
      <c r="BS75" s="2183"/>
      <c r="BT75" s="2178"/>
      <c r="BU75" s="2183"/>
      <c r="BV75" s="2183"/>
      <c r="BW75" s="2178"/>
      <c r="BX75" s="2183"/>
      <c r="BY75" s="2183"/>
      <c r="BZ75" s="2178"/>
      <c r="CA75" s="2183"/>
      <c r="CB75" s="2183"/>
      <c r="CC75" s="2178"/>
      <c r="CD75" s="2183"/>
      <c r="CE75" s="2183"/>
      <c r="CF75" s="2178"/>
      <c r="CG75" s="2178"/>
      <c r="CH75" s="2178"/>
      <c r="CI75" s="2178"/>
      <c r="CJ75" s="2178"/>
      <c r="CK75" s="2178"/>
      <c r="CL75" s="2178"/>
      <c r="CM75" s="2178"/>
      <c r="CN75" s="2178"/>
      <c r="CO75" s="2178"/>
      <c r="CP75" s="2178"/>
      <c r="CQ75" s="2178"/>
      <c r="CR75" s="2178"/>
      <c r="CS75" s="2178"/>
      <c r="CT75" s="2178"/>
      <c r="CU75" s="2178"/>
      <c r="CV75" s="2178"/>
      <c r="CW75" s="2178"/>
      <c r="CX75" s="2178"/>
      <c r="CY75" s="2183"/>
      <c r="CZ75" s="2183"/>
      <c r="DA75" s="2178"/>
      <c r="DB75" s="2184"/>
      <c r="DC75" s="2184"/>
      <c r="DD75" s="2184"/>
      <c r="DE75" s="2190">
        <f>SUM(BI75,BL75,BO75,BR75,BU75,BX75,CA75,CD75,CG75,CJ75,CM75,CP75,CS75,CV75,CY75,DB75)</f>
        <v>132.76900000000001</v>
      </c>
      <c r="DF75" s="2178" t="s">
        <v>71</v>
      </c>
      <c r="DG75" s="2184" t="s">
        <v>677</v>
      </c>
      <c r="DH75" s="2178" t="s">
        <v>588</v>
      </c>
      <c r="DI75" s="2184" t="s">
        <v>645</v>
      </c>
      <c r="DJ75" s="2184">
        <v>3877000</v>
      </c>
      <c r="DK75" s="2178" t="s">
        <v>228</v>
      </c>
      <c r="DL75" s="2184" t="s">
        <v>678</v>
      </c>
      <c r="DM75" s="2184" t="s">
        <v>679</v>
      </c>
      <c r="DN75" s="2178" t="s">
        <v>680</v>
      </c>
      <c r="DO75" s="2184" t="s">
        <v>681</v>
      </c>
      <c r="DP75" s="2184">
        <v>3358000</v>
      </c>
      <c r="DQ75" s="2185" t="s">
        <v>682</v>
      </c>
    </row>
    <row r="76" spans="1:121" ht="33.75" customHeight="1">
      <c r="A76" s="2177" t="s">
        <v>570</v>
      </c>
      <c r="B76" s="2990"/>
      <c r="C76" s="2184" t="s">
        <v>683</v>
      </c>
      <c r="D76" s="2244">
        <f>AF76</f>
        <v>5.7999999999999996E-3</v>
      </c>
      <c r="E76" s="2184" t="s">
        <v>684</v>
      </c>
      <c r="F76" s="2184" t="s">
        <v>685</v>
      </c>
      <c r="G76" s="2184" t="s">
        <v>111</v>
      </c>
      <c r="H76" s="2184" t="s">
        <v>68</v>
      </c>
      <c r="I76" s="2184" t="s">
        <v>60</v>
      </c>
      <c r="J76" s="2195" t="s">
        <v>61</v>
      </c>
      <c r="K76" s="2184">
        <v>2018</v>
      </c>
      <c r="L76" s="2184">
        <v>2019</v>
      </c>
      <c r="M76" s="2184">
        <v>2034</v>
      </c>
      <c r="N76" s="2200">
        <v>0.1</v>
      </c>
      <c r="O76" s="2200">
        <v>0.15</v>
      </c>
      <c r="P76" s="2200">
        <v>0.2</v>
      </c>
      <c r="Q76" s="2200">
        <v>0.2</v>
      </c>
      <c r="R76" s="2200">
        <v>0.25</v>
      </c>
      <c r="S76" s="2200">
        <v>0.25</v>
      </c>
      <c r="T76" s="2200">
        <v>0.3</v>
      </c>
      <c r="U76" s="2200">
        <v>0.3</v>
      </c>
      <c r="V76" s="2200">
        <v>0.3</v>
      </c>
      <c r="W76" s="2200">
        <v>0.3</v>
      </c>
      <c r="X76" s="2200">
        <v>0.3</v>
      </c>
      <c r="Y76" s="2200">
        <v>0.3</v>
      </c>
      <c r="Z76" s="2200">
        <v>0.3</v>
      </c>
      <c r="AA76" s="2200">
        <v>0.3</v>
      </c>
      <c r="AB76" s="2200">
        <v>0.3</v>
      </c>
      <c r="AC76" s="2200">
        <v>0.3</v>
      </c>
      <c r="AD76" s="2200">
        <v>0.3</v>
      </c>
      <c r="AE76" s="2178" t="s">
        <v>686</v>
      </c>
      <c r="AF76" s="2180">
        <v>5.7999999999999996E-3</v>
      </c>
      <c r="AG76" s="2178" t="s">
        <v>687</v>
      </c>
      <c r="AH76" s="2178" t="s">
        <v>688</v>
      </c>
      <c r="AI76" s="2178" t="s">
        <v>147</v>
      </c>
      <c r="AJ76" s="2178">
        <v>8.5</v>
      </c>
      <c r="AK76" s="2178" t="s">
        <v>689</v>
      </c>
      <c r="AL76" s="2178" t="s">
        <v>137</v>
      </c>
      <c r="AM76" s="2178" t="s">
        <v>69</v>
      </c>
      <c r="AN76" s="2178">
        <v>9</v>
      </c>
      <c r="AO76" s="2178">
        <v>2018</v>
      </c>
      <c r="AP76" s="2178">
        <v>2019</v>
      </c>
      <c r="AQ76" s="2178">
        <v>2034</v>
      </c>
      <c r="AR76" s="2178">
        <v>9</v>
      </c>
      <c r="AS76" s="2178">
        <v>9</v>
      </c>
      <c r="AT76" s="2178">
        <v>9</v>
      </c>
      <c r="AU76" s="2178">
        <v>9</v>
      </c>
      <c r="AV76" s="2178">
        <v>9</v>
      </c>
      <c r="AW76" s="2178">
        <v>9</v>
      </c>
      <c r="AX76" s="2178">
        <v>9</v>
      </c>
      <c r="AY76" s="2178">
        <v>9</v>
      </c>
      <c r="AZ76" s="2178">
        <v>9</v>
      </c>
      <c r="BA76" s="2178">
        <v>9</v>
      </c>
      <c r="BB76" s="2178">
        <v>9</v>
      </c>
      <c r="BC76" s="2178">
        <v>9</v>
      </c>
      <c r="BD76" s="2178">
        <v>9</v>
      </c>
      <c r="BE76" s="2178">
        <v>9</v>
      </c>
      <c r="BF76" s="2178">
        <v>9</v>
      </c>
      <c r="BG76" s="2178">
        <v>9</v>
      </c>
      <c r="BH76" s="2178">
        <v>9</v>
      </c>
      <c r="BI76" s="2210">
        <v>572.33333333333337</v>
      </c>
      <c r="BJ76" s="2183">
        <v>572.33333333333337</v>
      </c>
      <c r="BK76" s="2178" t="s">
        <v>70</v>
      </c>
      <c r="BL76" s="2210">
        <v>600.66666666666663</v>
      </c>
      <c r="BM76" s="2210">
        <v>600.66666666666663</v>
      </c>
      <c r="BN76" s="2178" t="s">
        <v>70</v>
      </c>
      <c r="BO76" s="2210">
        <v>631</v>
      </c>
      <c r="BP76" s="2210"/>
      <c r="BQ76" s="2178" t="s">
        <v>70</v>
      </c>
      <c r="BR76" s="2210">
        <v>662.66666666666663</v>
      </c>
      <c r="BS76" s="2210"/>
      <c r="BT76" s="2178" t="s">
        <v>70</v>
      </c>
      <c r="BU76" s="2210">
        <v>695.66666666666663</v>
      </c>
      <c r="BV76" s="2210"/>
      <c r="BW76" s="2178" t="s">
        <v>70</v>
      </c>
      <c r="BX76" s="2210">
        <v>730.33333333333337</v>
      </c>
      <c r="BY76" s="2210"/>
      <c r="BZ76" s="2178" t="s">
        <v>70</v>
      </c>
      <c r="CA76" s="2210">
        <v>767</v>
      </c>
      <c r="CB76" s="2210"/>
      <c r="CC76" s="2178" t="s">
        <v>70</v>
      </c>
      <c r="CD76" s="2210">
        <v>805.33333333333337</v>
      </c>
      <c r="CE76" s="2210"/>
      <c r="CF76" s="2178" t="s">
        <v>70</v>
      </c>
      <c r="CG76" s="2210">
        <v>845.66666666666663</v>
      </c>
      <c r="CH76" s="2210"/>
      <c r="CI76" s="2178" t="s">
        <v>70</v>
      </c>
      <c r="CJ76" s="2210">
        <v>888</v>
      </c>
      <c r="CK76" s="2210"/>
      <c r="CL76" s="2178" t="s">
        <v>70</v>
      </c>
      <c r="CM76" s="2210">
        <v>932.33333333333337</v>
      </c>
      <c r="CN76" s="2210"/>
      <c r="CO76" s="2178" t="s">
        <v>70</v>
      </c>
      <c r="CP76" s="2210">
        <v>979</v>
      </c>
      <c r="CQ76" s="2210"/>
      <c r="CR76" s="2178" t="s">
        <v>70</v>
      </c>
      <c r="CS76" s="2210">
        <v>1027.6666666666667</v>
      </c>
      <c r="CT76" s="2210"/>
      <c r="CU76" s="2178" t="s">
        <v>70</v>
      </c>
      <c r="CV76" s="2210">
        <v>1079.3333333333333</v>
      </c>
      <c r="CW76" s="2210"/>
      <c r="CX76" s="2178" t="s">
        <v>70</v>
      </c>
      <c r="CY76" s="2210">
        <v>1133</v>
      </c>
      <c r="CZ76" s="2210"/>
      <c r="DA76" s="2178" t="s">
        <v>70</v>
      </c>
      <c r="DB76" s="2210">
        <v>1189.6666666666667</v>
      </c>
      <c r="DC76" s="2210"/>
      <c r="DD76" s="2178" t="s">
        <v>70</v>
      </c>
      <c r="DE76" s="2183">
        <f>SUM(BI76,BL76,BO76,BR76,BU76,BX76,CA76,CD76,CG76,CJ76,CM76,CP76,CS76,CV76,CY76,DB76)</f>
        <v>13539.666666666666</v>
      </c>
      <c r="DF76" s="2209" t="s">
        <v>307</v>
      </c>
      <c r="DG76" s="2209" t="s">
        <v>308</v>
      </c>
      <c r="DH76" s="2209" t="s">
        <v>309</v>
      </c>
      <c r="DI76" s="2209" t="s">
        <v>310</v>
      </c>
      <c r="DJ76" s="2209" t="s">
        <v>311</v>
      </c>
      <c r="DK76" s="2215" t="s">
        <v>312</v>
      </c>
      <c r="DL76" s="2209" t="s">
        <v>307</v>
      </c>
      <c r="DM76" s="2209" t="s">
        <v>308</v>
      </c>
      <c r="DN76" s="2178" t="s">
        <v>690</v>
      </c>
      <c r="DO76" s="2178" t="s">
        <v>324</v>
      </c>
      <c r="DP76" s="2178" t="s">
        <v>325</v>
      </c>
      <c r="DQ76" s="2188" t="s">
        <v>326</v>
      </c>
    </row>
    <row r="77" spans="1:121" ht="33.75" customHeight="1">
      <c r="A77" s="2177" t="s">
        <v>570</v>
      </c>
      <c r="B77" s="2990"/>
      <c r="C77" s="2184" t="s">
        <v>691</v>
      </c>
      <c r="D77" s="2989">
        <f>AF77+AF79+AF80+AF78</f>
        <v>4.6399999999999997E-2</v>
      </c>
      <c r="E77" s="2184" t="s">
        <v>692</v>
      </c>
      <c r="F77" s="2184" t="s">
        <v>693</v>
      </c>
      <c r="G77" s="2184" t="s">
        <v>111</v>
      </c>
      <c r="H77" s="2184" t="s">
        <v>59</v>
      </c>
      <c r="I77" s="2184" t="s">
        <v>60</v>
      </c>
      <c r="J77" s="2200">
        <v>0.35849999999999999</v>
      </c>
      <c r="K77" s="2184">
        <v>2015</v>
      </c>
      <c r="L77" s="2184">
        <v>2019</v>
      </c>
      <c r="M77" s="2184">
        <v>2034</v>
      </c>
      <c r="N77" s="2200">
        <v>0.35649999999999998</v>
      </c>
      <c r="O77" s="2200">
        <v>0.35399999999999998</v>
      </c>
      <c r="P77" s="2200">
        <v>0.35099999999999998</v>
      </c>
      <c r="Q77" s="2200">
        <v>0.34749999999999998</v>
      </c>
      <c r="R77" s="2200">
        <v>0.34399999999999997</v>
      </c>
      <c r="S77" s="2200">
        <v>0.33700000000000002</v>
      </c>
      <c r="T77" s="2200">
        <v>0.33350000000000002</v>
      </c>
      <c r="U77" s="2200">
        <v>0.33</v>
      </c>
      <c r="V77" s="2200">
        <v>0.32650000000000001</v>
      </c>
      <c r="W77" s="2200">
        <v>0.32300000000000001</v>
      </c>
      <c r="X77" s="2200">
        <v>0.32650000000000001</v>
      </c>
      <c r="Y77" s="2200">
        <v>0.31950000000000001</v>
      </c>
      <c r="Z77" s="2200">
        <v>0.30599999999999999</v>
      </c>
      <c r="AA77" s="2200">
        <v>0.3125</v>
      </c>
      <c r="AB77" s="2200">
        <v>0.309</v>
      </c>
      <c r="AC77" s="2200">
        <v>0.30549999999999999</v>
      </c>
      <c r="AD77" s="2200">
        <v>0.30549999999999999</v>
      </c>
      <c r="AE77" s="2178" t="s">
        <v>694</v>
      </c>
      <c r="AF77" s="2180">
        <v>5.7999999999999996E-3</v>
      </c>
      <c r="AG77" s="2184" t="s">
        <v>695</v>
      </c>
      <c r="AH77" s="2184" t="s">
        <v>696</v>
      </c>
      <c r="AI77" s="2178" t="s">
        <v>217</v>
      </c>
      <c r="AJ77" s="2178">
        <v>3.5</v>
      </c>
      <c r="AK77" s="2178" t="s">
        <v>111</v>
      </c>
      <c r="AL77" s="2184" t="s">
        <v>68</v>
      </c>
      <c r="AM77" s="2184" t="s">
        <v>60</v>
      </c>
      <c r="AN77" s="2178" t="s">
        <v>61</v>
      </c>
      <c r="AO77" s="2178" t="s">
        <v>61</v>
      </c>
      <c r="AP77" s="2178">
        <v>2020</v>
      </c>
      <c r="AQ77" s="2178">
        <v>2020</v>
      </c>
      <c r="AR77" s="2189"/>
      <c r="AS77" s="2189">
        <v>1</v>
      </c>
      <c r="AT77" s="2189"/>
      <c r="AU77" s="2189"/>
      <c r="AV77" s="2189"/>
      <c r="AW77" s="2189"/>
      <c r="AX77" s="2189"/>
      <c r="AY77" s="2189"/>
      <c r="AZ77" s="2189"/>
      <c r="BA77" s="2189"/>
      <c r="BB77" s="2189"/>
      <c r="BC77" s="2189"/>
      <c r="BD77" s="2189"/>
      <c r="BE77" s="2189"/>
      <c r="BF77" s="2189"/>
      <c r="BG77" s="2189"/>
      <c r="BH77" s="2189">
        <v>1</v>
      </c>
      <c r="BI77" s="2183"/>
      <c r="BJ77" s="2183"/>
      <c r="BK77" s="2178"/>
      <c r="BL77" s="2201">
        <v>18.792000000000002</v>
      </c>
      <c r="BM77" s="2201">
        <v>18.792000000000002</v>
      </c>
      <c r="BN77" s="2178" t="s">
        <v>70</v>
      </c>
      <c r="BO77" s="2201"/>
      <c r="BP77" s="2201"/>
      <c r="BQ77" s="2178"/>
      <c r="BR77" s="2201"/>
      <c r="BS77" s="2183"/>
      <c r="BT77" s="2178"/>
      <c r="BU77" s="2201"/>
      <c r="BV77" s="2183"/>
      <c r="BW77" s="2178"/>
      <c r="BX77" s="2201"/>
      <c r="BY77" s="2183"/>
      <c r="BZ77" s="2178"/>
      <c r="CA77" s="2201"/>
      <c r="CB77" s="2183"/>
      <c r="CC77" s="2178"/>
      <c r="CD77" s="2201"/>
      <c r="CE77" s="2183"/>
      <c r="CF77" s="2178"/>
      <c r="CG77" s="2201"/>
      <c r="CH77" s="2183"/>
      <c r="CI77" s="2178"/>
      <c r="CJ77" s="2201"/>
      <c r="CK77" s="2183"/>
      <c r="CL77" s="2178"/>
      <c r="CM77" s="2201"/>
      <c r="CN77" s="2183"/>
      <c r="CO77" s="2178"/>
      <c r="CP77" s="2201"/>
      <c r="CQ77" s="2183"/>
      <c r="CR77" s="2178"/>
      <c r="CS77" s="2201"/>
      <c r="CT77" s="2183"/>
      <c r="CU77" s="2178"/>
      <c r="CV77" s="2201"/>
      <c r="CW77" s="2183"/>
      <c r="CX77" s="2178"/>
      <c r="CY77" s="2201"/>
      <c r="CZ77" s="2183"/>
      <c r="DA77" s="2178"/>
      <c r="DB77" s="2201"/>
      <c r="DC77" s="2245"/>
      <c r="DD77" s="2178"/>
      <c r="DE77" s="2183">
        <f>SUM(DB77+CY77+CV77+CS77+CP77+CM77+CJ77+CG77+CD77+CA77+BX77+BU77+BR77+BO77+BL77)</f>
        <v>18.792000000000002</v>
      </c>
      <c r="DF77" s="2184" t="s">
        <v>219</v>
      </c>
      <c r="DG77" s="2184" t="s">
        <v>220</v>
      </c>
      <c r="DH77" s="2184" t="s">
        <v>221</v>
      </c>
      <c r="DI77" s="2184" t="s">
        <v>697</v>
      </c>
      <c r="DJ77" s="2184">
        <v>3017932069</v>
      </c>
      <c r="DK77" s="2186" t="s">
        <v>698</v>
      </c>
      <c r="DL77" s="2184"/>
      <c r="DM77" s="2184"/>
      <c r="DN77" s="2184"/>
      <c r="DO77" s="2184"/>
      <c r="DP77" s="2184"/>
      <c r="DQ77" s="2184"/>
    </row>
    <row r="78" spans="1:121" ht="33.75" customHeight="1">
      <c r="A78" s="2177" t="s">
        <v>570</v>
      </c>
      <c r="B78" s="2990"/>
      <c r="C78" s="2184" t="s">
        <v>691</v>
      </c>
      <c r="D78" s="2990"/>
      <c r="E78" s="2184" t="s">
        <v>692</v>
      </c>
      <c r="F78" s="2184" t="s">
        <v>693</v>
      </c>
      <c r="G78" s="2184" t="s">
        <v>111</v>
      </c>
      <c r="H78" s="2184" t="s">
        <v>59</v>
      </c>
      <c r="I78" s="2184" t="s">
        <v>60</v>
      </c>
      <c r="J78" s="2200">
        <v>0.35849999999999999</v>
      </c>
      <c r="K78" s="2184">
        <v>2015</v>
      </c>
      <c r="L78" s="2184">
        <v>2019</v>
      </c>
      <c r="M78" s="2184">
        <v>2034</v>
      </c>
      <c r="N78" s="2200">
        <v>0.35649999999999998</v>
      </c>
      <c r="O78" s="2200">
        <v>0.35399999999999998</v>
      </c>
      <c r="P78" s="2246">
        <v>0.35099999999999998</v>
      </c>
      <c r="Q78" s="2200">
        <v>0.34749999999999998</v>
      </c>
      <c r="R78" s="2200">
        <v>0.34399999999999997</v>
      </c>
      <c r="S78" s="2200">
        <v>0.33700000000000002</v>
      </c>
      <c r="T78" s="2200">
        <v>0.33350000000000002</v>
      </c>
      <c r="U78" s="2200">
        <v>0.33</v>
      </c>
      <c r="V78" s="2200">
        <v>0.32650000000000001</v>
      </c>
      <c r="W78" s="2200">
        <v>0.32300000000000001</v>
      </c>
      <c r="X78" s="2200">
        <v>0.32650000000000001</v>
      </c>
      <c r="Y78" s="2200">
        <v>0.31950000000000001</v>
      </c>
      <c r="Z78" s="2200">
        <v>0.30599999999999999</v>
      </c>
      <c r="AA78" s="2200">
        <v>0.3125</v>
      </c>
      <c r="AB78" s="2200">
        <v>0.309</v>
      </c>
      <c r="AC78" s="2200">
        <v>0.30549999999999999</v>
      </c>
      <c r="AD78" s="2200">
        <v>0.30549999999999999</v>
      </c>
      <c r="AE78" s="2178" t="s">
        <v>699</v>
      </c>
      <c r="AF78" s="2180">
        <v>1.0800000000000001E-2</v>
      </c>
      <c r="AG78" s="2184" t="s">
        <v>700</v>
      </c>
      <c r="AH78" s="2184" t="s">
        <v>701</v>
      </c>
      <c r="AI78" s="2178" t="s">
        <v>217</v>
      </c>
      <c r="AJ78" s="2178">
        <v>3.5</v>
      </c>
      <c r="AK78" s="2178" t="s">
        <v>111</v>
      </c>
      <c r="AL78" s="2184" t="s">
        <v>83</v>
      </c>
      <c r="AM78" s="2184" t="s">
        <v>60</v>
      </c>
      <c r="AN78" s="2178" t="s">
        <v>61</v>
      </c>
      <c r="AO78" s="2178" t="s">
        <v>61</v>
      </c>
      <c r="AP78" s="2178">
        <v>2021</v>
      </c>
      <c r="AQ78" s="2178">
        <v>2034</v>
      </c>
      <c r="AR78" s="2189"/>
      <c r="AS78" s="2189"/>
      <c r="AT78" s="2178">
        <v>200</v>
      </c>
      <c r="AU78" s="2178">
        <v>200</v>
      </c>
      <c r="AV78" s="2178">
        <v>200</v>
      </c>
      <c r="AW78" s="2178">
        <v>200</v>
      </c>
      <c r="AX78" s="2178">
        <v>200</v>
      </c>
      <c r="AY78" s="2178">
        <v>200</v>
      </c>
      <c r="AZ78" s="2178">
        <v>200</v>
      </c>
      <c r="BA78" s="2178">
        <v>200</v>
      </c>
      <c r="BB78" s="2178">
        <v>200</v>
      </c>
      <c r="BC78" s="2178">
        <v>200</v>
      </c>
      <c r="BD78" s="2178">
        <v>200</v>
      </c>
      <c r="BE78" s="2178">
        <v>200</v>
      </c>
      <c r="BF78" s="2178">
        <v>200</v>
      </c>
      <c r="BG78" s="2178">
        <v>200</v>
      </c>
      <c r="BH78" s="2178">
        <f>SUM(AT78:BG78)</f>
        <v>2800</v>
      </c>
      <c r="BI78" s="2183"/>
      <c r="BJ78" s="2183"/>
      <c r="BK78" s="2178"/>
      <c r="BL78" s="2201"/>
      <c r="BM78" s="2201"/>
      <c r="BN78" s="2178"/>
      <c r="BO78" s="2201">
        <v>18.792000000000002</v>
      </c>
      <c r="BP78" s="2201"/>
      <c r="BQ78" s="2178" t="s">
        <v>70</v>
      </c>
      <c r="BR78" s="2201">
        <v>18.792000000000002</v>
      </c>
      <c r="BS78" s="2183"/>
      <c r="BT78" s="2178" t="s">
        <v>70</v>
      </c>
      <c r="BU78" s="2201">
        <v>18.792000000000002</v>
      </c>
      <c r="BV78" s="2183"/>
      <c r="BW78" s="2178" t="s">
        <v>70</v>
      </c>
      <c r="BX78" s="2201">
        <v>18.792000000000002</v>
      </c>
      <c r="BY78" s="2183"/>
      <c r="BZ78" s="2178" t="s">
        <v>70</v>
      </c>
      <c r="CA78" s="2201">
        <v>18.792000000000002</v>
      </c>
      <c r="CB78" s="2183"/>
      <c r="CC78" s="2178" t="s">
        <v>70</v>
      </c>
      <c r="CD78" s="2201">
        <v>18.792000000000002</v>
      </c>
      <c r="CE78" s="2183"/>
      <c r="CF78" s="2178" t="s">
        <v>70</v>
      </c>
      <c r="CG78" s="2201">
        <v>18.792000000000002</v>
      </c>
      <c r="CH78" s="2183"/>
      <c r="CI78" s="2178" t="s">
        <v>70</v>
      </c>
      <c r="CJ78" s="2201">
        <v>18.792000000000002</v>
      </c>
      <c r="CK78" s="2183"/>
      <c r="CL78" s="2178" t="s">
        <v>70</v>
      </c>
      <c r="CM78" s="2201">
        <v>18.792000000000002</v>
      </c>
      <c r="CN78" s="2183"/>
      <c r="CO78" s="2178" t="s">
        <v>70</v>
      </c>
      <c r="CP78" s="2201">
        <v>18.792000000000002</v>
      </c>
      <c r="CQ78" s="2183"/>
      <c r="CR78" s="2178" t="s">
        <v>70</v>
      </c>
      <c r="CS78" s="2201">
        <v>18.792000000000002</v>
      </c>
      <c r="CT78" s="2183"/>
      <c r="CU78" s="2178" t="s">
        <v>70</v>
      </c>
      <c r="CV78" s="2201">
        <v>18.792000000000002</v>
      </c>
      <c r="CW78" s="2183"/>
      <c r="CX78" s="2178" t="s">
        <v>70</v>
      </c>
      <c r="CY78" s="2201">
        <v>18.792000000000002</v>
      </c>
      <c r="CZ78" s="2183"/>
      <c r="DA78" s="2178" t="s">
        <v>70</v>
      </c>
      <c r="DB78" s="2201">
        <v>18.792000000000002</v>
      </c>
      <c r="DC78" s="2245"/>
      <c r="DD78" s="2178" t="s">
        <v>70</v>
      </c>
      <c r="DE78" s="2183">
        <f>SUM(DB78+CY78+CV78+CS78+CP78+CM78+CJ78+CG78+CD78+CA78+BX78+BU78+BR78+BO78+BL78)</f>
        <v>263.08800000000002</v>
      </c>
      <c r="DF78" s="2184" t="s">
        <v>219</v>
      </c>
      <c r="DG78" s="2184" t="s">
        <v>220</v>
      </c>
      <c r="DH78" s="2184" t="s">
        <v>221</v>
      </c>
      <c r="DI78" s="2184" t="s">
        <v>697</v>
      </c>
      <c r="DJ78" s="2184">
        <v>3017932069</v>
      </c>
      <c r="DK78" s="2186" t="s">
        <v>698</v>
      </c>
      <c r="DL78" s="2184"/>
      <c r="DM78" s="2184"/>
      <c r="DN78" s="2184"/>
      <c r="DO78" s="2184"/>
      <c r="DP78" s="2184"/>
      <c r="DQ78" s="2184"/>
    </row>
    <row r="79" spans="1:121" ht="33.75" customHeight="1">
      <c r="A79" s="2177" t="s">
        <v>570</v>
      </c>
      <c r="B79" s="2990"/>
      <c r="C79" s="2184" t="s">
        <v>702</v>
      </c>
      <c r="D79" s="2990"/>
      <c r="E79" s="2184" t="s">
        <v>692</v>
      </c>
      <c r="F79" s="2184" t="s">
        <v>693</v>
      </c>
      <c r="G79" s="2184" t="s">
        <v>111</v>
      </c>
      <c r="H79" s="2184" t="s">
        <v>59</v>
      </c>
      <c r="I79" s="2184" t="s">
        <v>60</v>
      </c>
      <c r="J79" s="2200">
        <v>0.35849999999999999</v>
      </c>
      <c r="K79" s="2184">
        <v>2015</v>
      </c>
      <c r="L79" s="2184">
        <v>2019</v>
      </c>
      <c r="M79" s="2184">
        <v>2034</v>
      </c>
      <c r="N79" s="2200">
        <v>0.35649999999999998</v>
      </c>
      <c r="O79" s="2200">
        <v>0.35399999999999998</v>
      </c>
      <c r="P79" s="2246">
        <v>0.35099999999999998</v>
      </c>
      <c r="Q79" s="2200">
        <v>0.34749999999999998</v>
      </c>
      <c r="R79" s="2200">
        <v>0.34399999999999997</v>
      </c>
      <c r="S79" s="2200">
        <v>0.33700000000000002</v>
      </c>
      <c r="T79" s="2200">
        <v>0.33350000000000002</v>
      </c>
      <c r="U79" s="2200">
        <v>0.33</v>
      </c>
      <c r="V79" s="2200">
        <v>0.32650000000000001</v>
      </c>
      <c r="W79" s="2200">
        <v>0.32300000000000001</v>
      </c>
      <c r="X79" s="2200">
        <v>0.32650000000000001</v>
      </c>
      <c r="Y79" s="2200">
        <v>0.31950000000000001</v>
      </c>
      <c r="Z79" s="2200">
        <v>0.30599999999999999</v>
      </c>
      <c r="AA79" s="2200">
        <v>0.3125</v>
      </c>
      <c r="AB79" s="2200">
        <v>0.309</v>
      </c>
      <c r="AC79" s="2200">
        <v>0.30549999999999999</v>
      </c>
      <c r="AD79" s="2200">
        <v>0.30549999999999999</v>
      </c>
      <c r="AE79" s="2178" t="s">
        <v>703</v>
      </c>
      <c r="AF79" s="2180">
        <v>1.0800000000000001E-2</v>
      </c>
      <c r="AG79" s="2184" t="s">
        <v>704</v>
      </c>
      <c r="AH79" s="2184" t="s">
        <v>705</v>
      </c>
      <c r="AI79" s="2178" t="s">
        <v>565</v>
      </c>
      <c r="AJ79" s="2178">
        <v>10.199999999999999</v>
      </c>
      <c r="AK79" s="2178" t="s">
        <v>58</v>
      </c>
      <c r="AL79" s="2184" t="s">
        <v>137</v>
      </c>
      <c r="AM79" s="2184" t="s">
        <v>60</v>
      </c>
      <c r="AN79" s="2178" t="s">
        <v>61</v>
      </c>
      <c r="AO79" s="2178" t="s">
        <v>61</v>
      </c>
      <c r="AP79" s="2178">
        <v>2019</v>
      </c>
      <c r="AQ79" s="2178">
        <v>2034</v>
      </c>
      <c r="AR79" s="2199">
        <v>1</v>
      </c>
      <c r="AS79" s="2199">
        <v>1</v>
      </c>
      <c r="AT79" s="2199">
        <v>1</v>
      </c>
      <c r="AU79" s="2199">
        <v>1</v>
      </c>
      <c r="AV79" s="2199">
        <v>1</v>
      </c>
      <c r="AW79" s="2199">
        <v>1</v>
      </c>
      <c r="AX79" s="2199">
        <v>1</v>
      </c>
      <c r="AY79" s="2199">
        <v>1</v>
      </c>
      <c r="AZ79" s="2199">
        <v>1</v>
      </c>
      <c r="BA79" s="2199">
        <v>1</v>
      </c>
      <c r="BB79" s="2199">
        <v>1</v>
      </c>
      <c r="BC79" s="2199">
        <v>1</v>
      </c>
      <c r="BD79" s="2199">
        <v>1</v>
      </c>
      <c r="BE79" s="2199">
        <v>1</v>
      </c>
      <c r="BF79" s="2199">
        <v>1</v>
      </c>
      <c r="BG79" s="2199">
        <v>1</v>
      </c>
      <c r="BH79" s="2199">
        <v>1</v>
      </c>
      <c r="BI79" s="2235">
        <f>+BJ79</f>
        <v>60.194958799999995</v>
      </c>
      <c r="BJ79" s="2235">
        <f>((55469+(55469/100*(4.26*2)))*1000)/1000000</f>
        <v>60.194958799999995</v>
      </c>
      <c r="BK79" s="2178" t="s">
        <v>70</v>
      </c>
      <c r="BL79" s="2182">
        <f>+BM79</f>
        <v>62.759264044879998</v>
      </c>
      <c r="BM79" s="2182">
        <f>BJ79+(BJ79/100*4.26)</f>
        <v>62.759264044879998</v>
      </c>
      <c r="BN79" s="2178" t="s">
        <v>70</v>
      </c>
      <c r="BO79" s="2182">
        <f>BL79+(BL79/100*4.26)</f>
        <v>65.432808693191888</v>
      </c>
      <c r="BP79" s="2182"/>
      <c r="BQ79" s="2178" t="s">
        <v>70</v>
      </c>
      <c r="BR79" s="2182">
        <f>BO79+(BO79/100*4.26)</f>
        <v>68.220246343521865</v>
      </c>
      <c r="BS79" s="2182"/>
      <c r="BT79" s="2178" t="s">
        <v>70</v>
      </c>
      <c r="BU79" s="2182">
        <f>BR79+(BR79/100*4.26)</f>
        <v>71.126428837755896</v>
      </c>
      <c r="BV79" s="2182"/>
      <c r="BW79" s="2178" t="s">
        <v>70</v>
      </c>
      <c r="BX79" s="2182">
        <f>BU79+(BU79/100*4.26)</f>
        <v>74.156414706244291</v>
      </c>
      <c r="BY79" s="2182"/>
      <c r="BZ79" s="2178" t="s">
        <v>70</v>
      </c>
      <c r="CA79" s="2182">
        <f>BX79+(BX79/100*4.26)</f>
        <v>77.315477972730292</v>
      </c>
      <c r="CB79" s="2182"/>
      <c r="CC79" s="2178" t="s">
        <v>70</v>
      </c>
      <c r="CD79" s="2182">
        <f>CA79+(CA79/100*4.26)</f>
        <v>80.609117334368605</v>
      </c>
      <c r="CE79" s="2182"/>
      <c r="CF79" s="2178" t="s">
        <v>70</v>
      </c>
      <c r="CG79" s="2182">
        <f>CD79+(CD79/100*4.26)</f>
        <v>84.043065732812707</v>
      </c>
      <c r="CH79" s="2182"/>
      <c r="CI79" s="2178" t="s">
        <v>70</v>
      </c>
      <c r="CJ79" s="2182">
        <f>CG79+(CG79/100*4.26)</f>
        <v>87.623300333030528</v>
      </c>
      <c r="CK79" s="2182"/>
      <c r="CL79" s="2178" t="s">
        <v>70</v>
      </c>
      <c r="CM79" s="2182">
        <f>CJ79+(CJ79/100*4.26)</f>
        <v>91.356052927217632</v>
      </c>
      <c r="CN79" s="2182"/>
      <c r="CO79" s="2178" t="s">
        <v>70</v>
      </c>
      <c r="CP79" s="2182">
        <f>CM79+(CM79/100*4.26)</f>
        <v>95.247820781917099</v>
      </c>
      <c r="CQ79" s="2182"/>
      <c r="CR79" s="2178" t="s">
        <v>70</v>
      </c>
      <c r="CS79" s="2182">
        <f>CP79+(CP79/100*4.26)</f>
        <v>99.305377947226773</v>
      </c>
      <c r="CT79" s="2182"/>
      <c r="CU79" s="2178" t="s">
        <v>70</v>
      </c>
      <c r="CV79" s="2182">
        <f>CS79+(CS79/100*4.26)</f>
        <v>103.53578704777863</v>
      </c>
      <c r="CW79" s="2182"/>
      <c r="CX79" s="2178" t="s">
        <v>70</v>
      </c>
      <c r="CY79" s="2182">
        <f>CV79+(CV79/100*4.26)</f>
        <v>107.946411576014</v>
      </c>
      <c r="CZ79" s="2182"/>
      <c r="DA79" s="2178" t="s">
        <v>70</v>
      </c>
      <c r="DB79" s="2182">
        <f>CY79+(CY79/100*4.26)</f>
        <v>112.5449287091522</v>
      </c>
      <c r="DC79" s="2182"/>
      <c r="DD79" s="2178" t="s">
        <v>70</v>
      </c>
      <c r="DE79" s="2190">
        <f>SUM(BI79,BL79,BO79,BR79,BU79,BX79,CA79,CD79,CG79,CJ79,CM79,CP79,CS79,CV79,CY79,DB79)</f>
        <v>1341.4174617878425</v>
      </c>
      <c r="DF79" s="2184" t="s">
        <v>71</v>
      </c>
      <c r="DG79" s="2184" t="s">
        <v>72</v>
      </c>
      <c r="DH79" s="2178" t="s">
        <v>588</v>
      </c>
      <c r="DI79" s="2184" t="s">
        <v>74</v>
      </c>
      <c r="DJ79" s="2184" t="s">
        <v>490</v>
      </c>
      <c r="DK79" s="2178" t="s">
        <v>228</v>
      </c>
      <c r="DL79" s="2184"/>
      <c r="DM79" s="2184"/>
      <c r="DN79" s="2184"/>
      <c r="DO79" s="2184"/>
      <c r="DP79" s="2184"/>
      <c r="DQ79" s="2184"/>
    </row>
    <row r="80" spans="1:121" ht="33.75" customHeight="1">
      <c r="A80" s="2177" t="s">
        <v>570</v>
      </c>
      <c r="B80" s="2990"/>
      <c r="C80" s="2184" t="s">
        <v>691</v>
      </c>
      <c r="D80" s="2991"/>
      <c r="E80" s="2184" t="s">
        <v>692</v>
      </c>
      <c r="F80" s="2184" t="s">
        <v>693</v>
      </c>
      <c r="G80" s="2184" t="s">
        <v>111</v>
      </c>
      <c r="H80" s="2184" t="s">
        <v>59</v>
      </c>
      <c r="I80" s="2184" t="s">
        <v>60</v>
      </c>
      <c r="J80" s="2200">
        <v>0.35849999999999999</v>
      </c>
      <c r="K80" s="2184">
        <v>2015</v>
      </c>
      <c r="L80" s="2184">
        <v>2019</v>
      </c>
      <c r="M80" s="2184">
        <v>2034</v>
      </c>
      <c r="N80" s="2200">
        <v>0.35649999999999998</v>
      </c>
      <c r="O80" s="2200">
        <v>0.35399999999999998</v>
      </c>
      <c r="P80" s="2246">
        <v>0.35099999999999998</v>
      </c>
      <c r="Q80" s="2200">
        <v>0.34749999999999998</v>
      </c>
      <c r="R80" s="2200">
        <v>0.34399999999999997</v>
      </c>
      <c r="S80" s="2200">
        <v>0.33700000000000002</v>
      </c>
      <c r="T80" s="2200">
        <v>0.33350000000000002</v>
      </c>
      <c r="U80" s="2200">
        <v>0.33</v>
      </c>
      <c r="V80" s="2200">
        <v>0.32650000000000001</v>
      </c>
      <c r="W80" s="2200">
        <v>0.32300000000000001</v>
      </c>
      <c r="X80" s="2200">
        <v>0.32650000000000001</v>
      </c>
      <c r="Y80" s="2200">
        <v>0.31950000000000001</v>
      </c>
      <c r="Z80" s="2200">
        <v>0.30599999999999999</v>
      </c>
      <c r="AA80" s="2200">
        <v>0.3125</v>
      </c>
      <c r="AB80" s="2200">
        <v>0.309</v>
      </c>
      <c r="AC80" s="2200">
        <v>0.30549999999999999</v>
      </c>
      <c r="AD80" s="2200">
        <v>0.30549999999999999</v>
      </c>
      <c r="AE80" s="2178" t="s">
        <v>706</v>
      </c>
      <c r="AF80" s="2180">
        <v>1.9E-2</v>
      </c>
      <c r="AG80" s="2178" t="s">
        <v>707</v>
      </c>
      <c r="AH80" s="2178" t="s">
        <v>708</v>
      </c>
      <c r="AI80" s="2178" t="s">
        <v>217</v>
      </c>
      <c r="AJ80" s="2178">
        <v>3.5</v>
      </c>
      <c r="AK80" s="2184" t="s">
        <v>111</v>
      </c>
      <c r="AL80" s="2178" t="s">
        <v>83</v>
      </c>
      <c r="AM80" s="2178" t="s">
        <v>69</v>
      </c>
      <c r="AN80" s="2178" t="s">
        <v>61</v>
      </c>
      <c r="AO80" s="2178" t="s">
        <v>61</v>
      </c>
      <c r="AP80" s="2178">
        <v>2019</v>
      </c>
      <c r="AQ80" s="2178">
        <v>2034</v>
      </c>
      <c r="AR80" s="2241">
        <v>9800</v>
      </c>
      <c r="AS80" s="2241">
        <v>10300</v>
      </c>
      <c r="AT80" s="2241">
        <v>10800</v>
      </c>
      <c r="AU80" s="2241">
        <v>11300</v>
      </c>
      <c r="AV80" s="2241">
        <v>11800</v>
      </c>
      <c r="AW80" s="2241">
        <v>12300</v>
      </c>
      <c r="AX80" s="2241">
        <v>12800</v>
      </c>
      <c r="AY80" s="2241">
        <v>13300</v>
      </c>
      <c r="AZ80" s="2241">
        <v>13800</v>
      </c>
      <c r="BA80" s="2241">
        <v>14300</v>
      </c>
      <c r="BB80" s="2241">
        <v>14800</v>
      </c>
      <c r="BC80" s="2241">
        <v>15300</v>
      </c>
      <c r="BD80" s="2241">
        <v>15800</v>
      </c>
      <c r="BE80" s="2241">
        <v>16300</v>
      </c>
      <c r="BF80" s="2241">
        <v>16800</v>
      </c>
      <c r="BG80" s="2241">
        <v>17300</v>
      </c>
      <c r="BH80" s="2241">
        <f>SUM(AR80:BG80)</f>
        <v>216800</v>
      </c>
      <c r="BI80" s="2183">
        <v>729.00599999999997</v>
      </c>
      <c r="BJ80" s="2183">
        <v>729.00599999999997</v>
      </c>
      <c r="BK80" s="2178" t="s">
        <v>70</v>
      </c>
      <c r="BL80" s="2183">
        <f>BI80+20</f>
        <v>749.00599999999997</v>
      </c>
      <c r="BM80" s="2183">
        <v>729.00599999999997</v>
      </c>
      <c r="BN80" s="2178" t="s">
        <v>70</v>
      </c>
      <c r="BO80" s="2183">
        <f>BL80+2</f>
        <v>751.00599999999997</v>
      </c>
      <c r="BP80" s="2183"/>
      <c r="BQ80" s="2178" t="s">
        <v>70</v>
      </c>
      <c r="BR80" s="2183">
        <f>BO80+20</f>
        <v>771.00599999999997</v>
      </c>
      <c r="BS80" s="2183"/>
      <c r="BT80" s="2178" t="s">
        <v>70</v>
      </c>
      <c r="BU80" s="2183">
        <f>BR80+20</f>
        <v>791.00599999999997</v>
      </c>
      <c r="BV80" s="2183">
        <v>0</v>
      </c>
      <c r="BW80" s="2178" t="s">
        <v>70</v>
      </c>
      <c r="BX80" s="2183">
        <f>BU80+20</f>
        <v>811.00599999999997</v>
      </c>
      <c r="BY80" s="2183"/>
      <c r="BZ80" s="2178" t="s">
        <v>70</v>
      </c>
      <c r="CA80" s="2183">
        <f>BX80+20</f>
        <v>831.00599999999997</v>
      </c>
      <c r="CB80" s="2183"/>
      <c r="CC80" s="2178" t="s">
        <v>70</v>
      </c>
      <c r="CD80" s="2183">
        <f>CA80+20</f>
        <v>851.00599999999997</v>
      </c>
      <c r="CE80" s="2183"/>
      <c r="CF80" s="2178" t="s">
        <v>70</v>
      </c>
      <c r="CG80" s="2183">
        <f>CD80+20</f>
        <v>871.00599999999997</v>
      </c>
      <c r="CH80" s="2183"/>
      <c r="CI80" s="2178" t="s">
        <v>70</v>
      </c>
      <c r="CJ80" s="2183">
        <f>CG80+20</f>
        <v>891.00599999999997</v>
      </c>
      <c r="CK80" s="2183"/>
      <c r="CL80" s="2178" t="s">
        <v>70</v>
      </c>
      <c r="CM80" s="2183">
        <f>CJ80+20</f>
        <v>911.00599999999997</v>
      </c>
      <c r="CN80" s="2183"/>
      <c r="CO80" s="2178" t="s">
        <v>70</v>
      </c>
      <c r="CP80" s="2183">
        <f>CM80+20</f>
        <v>931.00599999999997</v>
      </c>
      <c r="CQ80" s="2183"/>
      <c r="CR80" s="2178" t="s">
        <v>70</v>
      </c>
      <c r="CS80" s="2183">
        <f>CP80+20</f>
        <v>951.00599999999997</v>
      </c>
      <c r="CT80" s="2183"/>
      <c r="CU80" s="2178" t="s">
        <v>70</v>
      </c>
      <c r="CV80" s="2183">
        <f>CS80+20</f>
        <v>971.00599999999997</v>
      </c>
      <c r="CW80" s="2183"/>
      <c r="CX80" s="2178" t="s">
        <v>70</v>
      </c>
      <c r="CY80" s="2183">
        <f>CV80+20</f>
        <v>991.00599999999997</v>
      </c>
      <c r="CZ80" s="2183"/>
      <c r="DA80" s="2178" t="s">
        <v>70</v>
      </c>
      <c r="DB80" s="2183">
        <f>CY80+20</f>
        <v>1011.006</v>
      </c>
      <c r="DC80" s="2183"/>
      <c r="DD80" s="2178" t="s">
        <v>70</v>
      </c>
      <c r="DE80" s="2190">
        <f>SUM(BI80,BL80,BO80,BR80,BU80,BX80,CA80,CD80,CG80,CJ80,CM80,CP80,CS80,CV80,CY80,DB80)</f>
        <v>13812.095999999998</v>
      </c>
      <c r="DF80" s="2178" t="s">
        <v>112</v>
      </c>
      <c r="DG80" s="2178" t="s">
        <v>113</v>
      </c>
      <c r="DH80" s="2178" t="s">
        <v>114</v>
      </c>
      <c r="DI80" s="2178" t="s">
        <v>115</v>
      </c>
      <c r="DJ80" s="2178" t="s">
        <v>116</v>
      </c>
      <c r="DK80" s="2185" t="s">
        <v>117</v>
      </c>
      <c r="DL80" s="2184"/>
      <c r="DM80" s="2184"/>
      <c r="DN80" s="2184"/>
      <c r="DO80" s="2184"/>
      <c r="DP80" s="2184"/>
      <c r="DQ80" s="2184"/>
    </row>
    <row r="81" spans="1:121" ht="33.75" customHeight="1">
      <c r="A81" s="2177" t="s">
        <v>570</v>
      </c>
      <c r="B81" s="2990"/>
      <c r="C81" s="2184" t="s">
        <v>709</v>
      </c>
      <c r="D81" s="2989">
        <f>SUM(AF81:AF85)</f>
        <v>6.8599999999999994E-2</v>
      </c>
      <c r="E81" s="2184" t="s">
        <v>710</v>
      </c>
      <c r="F81" s="2184" t="s">
        <v>711</v>
      </c>
      <c r="G81" s="2184" t="s">
        <v>58</v>
      </c>
      <c r="H81" s="2184" t="s">
        <v>137</v>
      </c>
      <c r="I81" s="2184" t="s">
        <v>60</v>
      </c>
      <c r="J81" s="2184" t="s">
        <v>61</v>
      </c>
      <c r="K81" s="2184" t="s">
        <v>61</v>
      </c>
      <c r="L81" s="2178">
        <v>2020</v>
      </c>
      <c r="M81" s="2184">
        <v>2034</v>
      </c>
      <c r="N81" s="2184" t="s">
        <v>62</v>
      </c>
      <c r="O81" s="2184" t="s">
        <v>649</v>
      </c>
      <c r="P81" s="2184" t="s">
        <v>649</v>
      </c>
      <c r="Q81" s="2184" t="s">
        <v>649</v>
      </c>
      <c r="R81" s="2184" t="s">
        <v>649</v>
      </c>
      <c r="S81" s="2184" t="s">
        <v>649</v>
      </c>
      <c r="T81" s="2184" t="s">
        <v>649</v>
      </c>
      <c r="U81" s="2184" t="s">
        <v>649</v>
      </c>
      <c r="V81" s="2184" t="s">
        <v>649</v>
      </c>
      <c r="W81" s="2184" t="s">
        <v>649</v>
      </c>
      <c r="X81" s="2184" t="s">
        <v>649</v>
      </c>
      <c r="Y81" s="2184" t="s">
        <v>649</v>
      </c>
      <c r="Z81" s="2184" t="s">
        <v>649</v>
      </c>
      <c r="AA81" s="2184" t="s">
        <v>649</v>
      </c>
      <c r="AB81" s="2184" t="s">
        <v>649</v>
      </c>
      <c r="AC81" s="2184" t="s">
        <v>649</v>
      </c>
      <c r="AD81" s="2199" t="s">
        <v>712</v>
      </c>
      <c r="AE81" s="2178" t="s">
        <v>713</v>
      </c>
      <c r="AF81" s="2180">
        <v>5.7999999999999996E-3</v>
      </c>
      <c r="AG81" s="2184" t="s">
        <v>714</v>
      </c>
      <c r="AH81" s="2177" t="s">
        <v>715</v>
      </c>
      <c r="AI81" s="2178" t="s">
        <v>565</v>
      </c>
      <c r="AJ81" s="2178">
        <v>10.199999999999999</v>
      </c>
      <c r="AK81" s="2178" t="s">
        <v>58</v>
      </c>
      <c r="AL81" s="2184" t="s">
        <v>83</v>
      </c>
      <c r="AM81" s="2184" t="s">
        <v>60</v>
      </c>
      <c r="AN81" s="2184" t="s">
        <v>61</v>
      </c>
      <c r="AO81" s="2184" t="s">
        <v>61</v>
      </c>
      <c r="AP81" s="2178">
        <v>2019</v>
      </c>
      <c r="AQ81" s="2178">
        <v>2034</v>
      </c>
      <c r="AR81" s="2247" t="s">
        <v>716</v>
      </c>
      <c r="AS81" s="2247" t="s">
        <v>716</v>
      </c>
      <c r="AT81" s="2247" t="s">
        <v>716</v>
      </c>
      <c r="AU81" s="2247" t="s">
        <v>716</v>
      </c>
      <c r="AV81" s="2247" t="s">
        <v>716</v>
      </c>
      <c r="AW81" s="2247" t="s">
        <v>716</v>
      </c>
      <c r="AX81" s="2247" t="s">
        <v>716</v>
      </c>
      <c r="AY81" s="2247" t="s">
        <v>716</v>
      </c>
      <c r="AZ81" s="2247" t="s">
        <v>716</v>
      </c>
      <c r="BA81" s="2247" t="s">
        <v>716</v>
      </c>
      <c r="BB81" s="2247" t="s">
        <v>716</v>
      </c>
      <c r="BC81" s="2247" t="s">
        <v>716</v>
      </c>
      <c r="BD81" s="2247" t="s">
        <v>716</v>
      </c>
      <c r="BE81" s="2247" t="s">
        <v>716</v>
      </c>
      <c r="BF81" s="2247" t="s">
        <v>716</v>
      </c>
      <c r="BG81" s="2247" t="s">
        <v>716</v>
      </c>
      <c r="BH81" s="2184">
        <v>16</v>
      </c>
      <c r="BI81" s="2248">
        <v>6</v>
      </c>
      <c r="BJ81" s="2248">
        <v>6</v>
      </c>
      <c r="BK81" s="2184" t="s">
        <v>451</v>
      </c>
      <c r="BL81" s="2248">
        <v>6</v>
      </c>
      <c r="BM81" s="2248">
        <v>6</v>
      </c>
      <c r="BN81" s="2184" t="s">
        <v>451</v>
      </c>
      <c r="BO81" s="2248">
        <v>20</v>
      </c>
      <c r="BP81" s="2248"/>
      <c r="BQ81" s="2184" t="s">
        <v>70</v>
      </c>
      <c r="BR81" s="2248">
        <v>20</v>
      </c>
      <c r="BS81" s="2248"/>
      <c r="BT81" s="2184" t="s">
        <v>70</v>
      </c>
      <c r="BU81" s="2248">
        <v>20</v>
      </c>
      <c r="BV81" s="2248">
        <v>0</v>
      </c>
      <c r="BW81" s="2184" t="s">
        <v>70</v>
      </c>
      <c r="BX81" s="2248">
        <v>20</v>
      </c>
      <c r="BY81" s="2248"/>
      <c r="BZ81" s="2184" t="s">
        <v>70</v>
      </c>
      <c r="CA81" s="2248">
        <v>20</v>
      </c>
      <c r="CB81" s="2248"/>
      <c r="CC81" s="2184" t="s">
        <v>70</v>
      </c>
      <c r="CD81" s="2248">
        <v>20</v>
      </c>
      <c r="CE81" s="2248"/>
      <c r="CF81" s="2184" t="s">
        <v>70</v>
      </c>
      <c r="CG81" s="2248">
        <v>20</v>
      </c>
      <c r="CH81" s="2248"/>
      <c r="CI81" s="2184" t="s">
        <v>70</v>
      </c>
      <c r="CJ81" s="2248">
        <v>20</v>
      </c>
      <c r="CK81" s="2248"/>
      <c r="CL81" s="2184" t="s">
        <v>70</v>
      </c>
      <c r="CM81" s="2248">
        <v>20</v>
      </c>
      <c r="CN81" s="2248"/>
      <c r="CO81" s="2184" t="s">
        <v>70</v>
      </c>
      <c r="CP81" s="2248">
        <v>20</v>
      </c>
      <c r="CQ81" s="2248"/>
      <c r="CR81" s="2184" t="s">
        <v>70</v>
      </c>
      <c r="CS81" s="2248">
        <v>20</v>
      </c>
      <c r="CT81" s="2248"/>
      <c r="CU81" s="2184" t="s">
        <v>70</v>
      </c>
      <c r="CV81" s="2248">
        <v>20</v>
      </c>
      <c r="CW81" s="2248"/>
      <c r="CX81" s="2184" t="s">
        <v>70</v>
      </c>
      <c r="CY81" s="2248">
        <v>20</v>
      </c>
      <c r="CZ81" s="2248"/>
      <c r="DA81" s="2184" t="s">
        <v>70</v>
      </c>
      <c r="DB81" s="2248">
        <v>20</v>
      </c>
      <c r="DC81" s="2248"/>
      <c r="DD81" s="2184" t="s">
        <v>70</v>
      </c>
      <c r="DE81" s="2190">
        <f>BI81+BL81+BO81+BR81+BU81+BX81+CA81+CD81+CG81+CJ81+CM81+CP81+CS81+CV81+CY81+DB81</f>
        <v>292</v>
      </c>
      <c r="DF81" s="2184" t="s">
        <v>717</v>
      </c>
      <c r="DG81" s="2184" t="s">
        <v>718</v>
      </c>
      <c r="DH81" s="2184" t="s">
        <v>719</v>
      </c>
      <c r="DI81" s="2184" t="s">
        <v>720</v>
      </c>
      <c r="DJ81" s="2184">
        <v>3813000</v>
      </c>
      <c r="DK81" s="2185" t="s">
        <v>721</v>
      </c>
      <c r="DL81" s="2184" t="s">
        <v>71</v>
      </c>
      <c r="DM81" s="2184" t="s">
        <v>677</v>
      </c>
      <c r="DN81" s="2184" t="s">
        <v>73</v>
      </c>
      <c r="DO81" s="2184" t="s">
        <v>74</v>
      </c>
      <c r="DP81" s="2184">
        <v>3820660</v>
      </c>
      <c r="DQ81" s="2249" t="s">
        <v>228</v>
      </c>
    </row>
    <row r="82" spans="1:121" ht="33.75" customHeight="1">
      <c r="A82" s="2177" t="s">
        <v>570</v>
      </c>
      <c r="B82" s="2990"/>
      <c r="C82" s="2184" t="s">
        <v>709</v>
      </c>
      <c r="D82" s="2990"/>
      <c r="E82" s="2184" t="s">
        <v>722</v>
      </c>
      <c r="F82" s="2184" t="s">
        <v>711</v>
      </c>
      <c r="G82" s="2184" t="s">
        <v>58</v>
      </c>
      <c r="H82" s="2184" t="s">
        <v>137</v>
      </c>
      <c r="I82" s="2184" t="s">
        <v>60</v>
      </c>
      <c r="J82" s="2184" t="s">
        <v>61</v>
      </c>
      <c r="K82" s="2184" t="s">
        <v>61</v>
      </c>
      <c r="L82" s="2178">
        <v>2020</v>
      </c>
      <c r="M82" s="2184">
        <v>2034</v>
      </c>
      <c r="N82" s="2184" t="s">
        <v>62</v>
      </c>
      <c r="O82" s="2184" t="s">
        <v>649</v>
      </c>
      <c r="P82" s="2184" t="s">
        <v>649</v>
      </c>
      <c r="Q82" s="2184" t="s">
        <v>649</v>
      </c>
      <c r="R82" s="2184" t="s">
        <v>649</v>
      </c>
      <c r="S82" s="2184" t="s">
        <v>649</v>
      </c>
      <c r="T82" s="2184" t="s">
        <v>649</v>
      </c>
      <c r="U82" s="2184" t="s">
        <v>649</v>
      </c>
      <c r="V82" s="2184" t="s">
        <v>649</v>
      </c>
      <c r="W82" s="2184" t="s">
        <v>649</v>
      </c>
      <c r="X82" s="2184" t="s">
        <v>649</v>
      </c>
      <c r="Y82" s="2184" t="s">
        <v>649</v>
      </c>
      <c r="Z82" s="2184" t="s">
        <v>649</v>
      </c>
      <c r="AA82" s="2184" t="s">
        <v>649</v>
      </c>
      <c r="AB82" s="2184" t="s">
        <v>649</v>
      </c>
      <c r="AC82" s="2184" t="s">
        <v>649</v>
      </c>
      <c r="AD82" s="2199" t="s">
        <v>712</v>
      </c>
      <c r="AE82" s="2178" t="s">
        <v>723</v>
      </c>
      <c r="AF82" s="2180">
        <v>1.9E-2</v>
      </c>
      <c r="AG82" s="2178" t="s">
        <v>724</v>
      </c>
      <c r="AH82" s="2178" t="s">
        <v>725</v>
      </c>
      <c r="AI82" s="2178" t="s">
        <v>594</v>
      </c>
      <c r="AJ82" s="2178">
        <v>5.0999999999999996</v>
      </c>
      <c r="AK82" s="2184" t="s">
        <v>236</v>
      </c>
      <c r="AL82" s="2184" t="s">
        <v>68</v>
      </c>
      <c r="AM82" s="2178" t="s">
        <v>60</v>
      </c>
      <c r="AN82" s="2184" t="s">
        <v>61</v>
      </c>
      <c r="AO82" s="2184" t="s">
        <v>61</v>
      </c>
      <c r="AP82" s="2184">
        <v>2019</v>
      </c>
      <c r="AQ82" s="2184">
        <v>2034</v>
      </c>
      <c r="AR82" s="2189">
        <v>0</v>
      </c>
      <c r="AS82" s="2189">
        <v>0.01</v>
      </c>
      <c r="AT82" s="2189">
        <v>0.03</v>
      </c>
      <c r="AU82" s="2189">
        <v>0.06</v>
      </c>
      <c r="AV82" s="2189">
        <v>0.08</v>
      </c>
      <c r="AW82" s="2189">
        <v>0.09</v>
      </c>
      <c r="AX82" s="2189">
        <v>0.1</v>
      </c>
      <c r="AY82" s="2189">
        <v>0.2</v>
      </c>
      <c r="AZ82" s="2189">
        <v>0.3</v>
      </c>
      <c r="BA82" s="2189">
        <v>0.4</v>
      </c>
      <c r="BB82" s="2189">
        <v>0.5</v>
      </c>
      <c r="BC82" s="2189">
        <v>0.6</v>
      </c>
      <c r="BD82" s="2189">
        <v>0.7</v>
      </c>
      <c r="BE82" s="2189">
        <v>0.8</v>
      </c>
      <c r="BF82" s="2189">
        <v>0.9</v>
      </c>
      <c r="BG82" s="2189">
        <v>1</v>
      </c>
      <c r="BH82" s="2189">
        <v>1</v>
      </c>
      <c r="BI82" s="2183">
        <v>99</v>
      </c>
      <c r="BJ82" s="2183">
        <v>99</v>
      </c>
      <c r="BK82" s="2183" t="s">
        <v>70</v>
      </c>
      <c r="BL82" s="2183">
        <f>+BI82*1.04</f>
        <v>102.96000000000001</v>
      </c>
      <c r="BM82" s="2183">
        <f>+BL82</f>
        <v>102.96000000000001</v>
      </c>
      <c r="BN82" s="2183" t="s">
        <v>70</v>
      </c>
      <c r="BO82" s="2183">
        <f>+BL82*1.04</f>
        <v>107.07840000000002</v>
      </c>
      <c r="BP82" s="2183"/>
      <c r="BQ82" s="2183" t="s">
        <v>70</v>
      </c>
      <c r="BR82" s="2183">
        <f>+BO82*1.04</f>
        <v>111.36153600000002</v>
      </c>
      <c r="BS82" s="2183"/>
      <c r="BT82" s="2183" t="s">
        <v>70</v>
      </c>
      <c r="BU82" s="2183">
        <f>+BR82*1.04</f>
        <v>115.81599744000002</v>
      </c>
      <c r="BV82" s="2183">
        <v>0</v>
      </c>
      <c r="BW82" s="2183" t="s">
        <v>70</v>
      </c>
      <c r="BX82" s="2183">
        <f>+BU82*1.04</f>
        <v>120.44863733760002</v>
      </c>
      <c r="BY82" s="2183"/>
      <c r="BZ82" s="2183" t="s">
        <v>70</v>
      </c>
      <c r="CA82" s="2183">
        <f>+BX82*1.04</f>
        <v>125.26658283110402</v>
      </c>
      <c r="CB82" s="2183"/>
      <c r="CC82" s="2183" t="s">
        <v>70</v>
      </c>
      <c r="CD82" s="2183">
        <f>+CA82*1.04</f>
        <v>130.27724614434817</v>
      </c>
      <c r="CE82" s="2183"/>
      <c r="CF82" s="2183" t="s">
        <v>70</v>
      </c>
      <c r="CG82" s="2183">
        <f>+CD82*1.04</f>
        <v>135.4883359901221</v>
      </c>
      <c r="CH82" s="2183"/>
      <c r="CI82" s="2183" t="s">
        <v>70</v>
      </c>
      <c r="CJ82" s="2183">
        <f>+CG82*1.04</f>
        <v>140.90786942972699</v>
      </c>
      <c r="CK82" s="2183"/>
      <c r="CL82" s="2183" t="s">
        <v>70</v>
      </c>
      <c r="CM82" s="2183">
        <f>+CJ82*1.04</f>
        <v>146.54418420691607</v>
      </c>
      <c r="CN82" s="2183"/>
      <c r="CO82" s="2183" t="s">
        <v>70</v>
      </c>
      <c r="CP82" s="2183">
        <f>+CM82*1.04</f>
        <v>152.40595157519272</v>
      </c>
      <c r="CQ82" s="2183"/>
      <c r="CR82" s="2183" t="s">
        <v>70</v>
      </c>
      <c r="CS82" s="2183">
        <f>+CP82*1.04</f>
        <v>158.50218963820043</v>
      </c>
      <c r="CT82" s="2183"/>
      <c r="CU82" s="2183" t="s">
        <v>70</v>
      </c>
      <c r="CV82" s="2183">
        <f>+CS82*1.04</f>
        <v>164.84227722372844</v>
      </c>
      <c r="CW82" s="2183"/>
      <c r="CX82" s="2183" t="s">
        <v>70</v>
      </c>
      <c r="CY82" s="2183">
        <f>+CV82*1.04</f>
        <v>171.4359683126776</v>
      </c>
      <c r="CZ82" s="2183"/>
      <c r="DA82" s="2183" t="s">
        <v>70</v>
      </c>
      <c r="DB82" s="2183">
        <f>+CY82*1.04</f>
        <v>178.29340704518472</v>
      </c>
      <c r="DC82" s="2183"/>
      <c r="DD82" s="2183" t="s">
        <v>70</v>
      </c>
      <c r="DE82" s="2183">
        <f>SUM(BI82,BL82,BO82,BR82,BU82,BX82,CA82,CD82,CG82,CJ82,CM82,CP82,CS82,CV82,CY82,DB82)</f>
        <v>2160.6285831748019</v>
      </c>
      <c r="DF82" s="2184" t="s">
        <v>237</v>
      </c>
      <c r="DG82" s="2184" t="s">
        <v>238</v>
      </c>
      <c r="DH82" s="2178" t="s">
        <v>726</v>
      </c>
      <c r="DI82" s="2178" t="s">
        <v>727</v>
      </c>
      <c r="DJ82" s="2178" t="s">
        <v>640</v>
      </c>
      <c r="DK82" s="2185" t="s">
        <v>728</v>
      </c>
      <c r="DL82" s="2184"/>
      <c r="DM82" s="2184"/>
      <c r="DN82" s="2184"/>
      <c r="DO82" s="2184"/>
      <c r="DP82" s="2184"/>
      <c r="DQ82" s="2184"/>
    </row>
    <row r="83" spans="1:121" ht="33.75" customHeight="1">
      <c r="A83" s="2177" t="s">
        <v>570</v>
      </c>
      <c r="B83" s="2990"/>
      <c r="C83" s="2184" t="s">
        <v>709</v>
      </c>
      <c r="D83" s="2990"/>
      <c r="E83" s="2184" t="s">
        <v>722</v>
      </c>
      <c r="F83" s="2184" t="s">
        <v>711</v>
      </c>
      <c r="G83" s="2184" t="s">
        <v>58</v>
      </c>
      <c r="H83" s="2184" t="s">
        <v>137</v>
      </c>
      <c r="I83" s="2184" t="s">
        <v>60</v>
      </c>
      <c r="J83" s="2184" t="s">
        <v>61</v>
      </c>
      <c r="K83" s="2184" t="s">
        <v>61</v>
      </c>
      <c r="L83" s="2178">
        <v>2020</v>
      </c>
      <c r="M83" s="2184">
        <v>2034</v>
      </c>
      <c r="N83" s="2184" t="s">
        <v>62</v>
      </c>
      <c r="O83" s="2184" t="s">
        <v>649</v>
      </c>
      <c r="P83" s="2184" t="s">
        <v>649</v>
      </c>
      <c r="Q83" s="2184" t="s">
        <v>649</v>
      </c>
      <c r="R83" s="2184" t="s">
        <v>649</v>
      </c>
      <c r="S83" s="2184" t="s">
        <v>649</v>
      </c>
      <c r="T83" s="2184" t="s">
        <v>649</v>
      </c>
      <c r="U83" s="2184" t="s">
        <v>649</v>
      </c>
      <c r="V83" s="2184" t="s">
        <v>649</v>
      </c>
      <c r="W83" s="2184" t="s">
        <v>649</v>
      </c>
      <c r="X83" s="2184" t="s">
        <v>649</v>
      </c>
      <c r="Y83" s="2184" t="s">
        <v>649</v>
      </c>
      <c r="Z83" s="2184" t="s">
        <v>649</v>
      </c>
      <c r="AA83" s="2184" t="s">
        <v>649</v>
      </c>
      <c r="AB83" s="2184" t="s">
        <v>649</v>
      </c>
      <c r="AC83" s="2184" t="s">
        <v>649</v>
      </c>
      <c r="AD83" s="2199" t="s">
        <v>712</v>
      </c>
      <c r="AE83" s="2178" t="s">
        <v>729</v>
      </c>
      <c r="AF83" s="2180">
        <v>1.9E-2</v>
      </c>
      <c r="AG83" s="2184" t="s">
        <v>730</v>
      </c>
      <c r="AH83" s="2178" t="s">
        <v>731</v>
      </c>
      <c r="AI83" s="2178" t="s">
        <v>66</v>
      </c>
      <c r="AJ83" s="2178">
        <v>16.7</v>
      </c>
      <c r="AK83" s="2184" t="s">
        <v>58</v>
      </c>
      <c r="AL83" s="2184" t="s">
        <v>68</v>
      </c>
      <c r="AM83" s="2184" t="s">
        <v>60</v>
      </c>
      <c r="AN83" s="2178" t="s">
        <v>61</v>
      </c>
      <c r="AO83" s="2184" t="s">
        <v>61</v>
      </c>
      <c r="AP83" s="2184">
        <v>2020</v>
      </c>
      <c r="AQ83" s="2184">
        <v>2021</v>
      </c>
      <c r="AR83" s="2199"/>
      <c r="AS83" s="2184">
        <v>7</v>
      </c>
      <c r="AT83" s="2184">
        <v>8</v>
      </c>
      <c r="AU83" s="2184"/>
      <c r="AV83" s="2184"/>
      <c r="AW83" s="2184"/>
      <c r="AX83" s="2184"/>
      <c r="AY83" s="2184"/>
      <c r="AZ83" s="2184"/>
      <c r="BA83" s="2184"/>
      <c r="BB83" s="2184"/>
      <c r="BC83" s="2184"/>
      <c r="BD83" s="2184"/>
      <c r="BE83" s="2184"/>
      <c r="BF83" s="2184"/>
      <c r="BG83" s="2184"/>
      <c r="BH83" s="2184">
        <v>15</v>
      </c>
      <c r="BI83" s="2184"/>
      <c r="BJ83" s="2184"/>
      <c r="BK83" s="2184"/>
      <c r="BL83" s="2235">
        <f>(5000000*12)/1000000</f>
        <v>60</v>
      </c>
      <c r="BM83" s="2235">
        <f>+BL83</f>
        <v>60</v>
      </c>
      <c r="BN83" s="2178" t="s">
        <v>451</v>
      </c>
      <c r="BO83" s="2182">
        <f>BL83+(BL83/100*4.26)</f>
        <v>62.555999999999997</v>
      </c>
      <c r="BP83" s="2182"/>
      <c r="BQ83" s="2178" t="s">
        <v>451</v>
      </c>
      <c r="BR83" s="2184"/>
      <c r="BS83" s="2184"/>
      <c r="BT83" s="2184"/>
      <c r="BU83" s="2184"/>
      <c r="BV83" s="2184"/>
      <c r="BW83" s="2184"/>
      <c r="BX83" s="2184"/>
      <c r="BY83" s="2184"/>
      <c r="BZ83" s="2184"/>
      <c r="CA83" s="2184"/>
      <c r="CB83" s="2184"/>
      <c r="CC83" s="2184"/>
      <c r="CD83" s="2184"/>
      <c r="CE83" s="2184"/>
      <c r="CF83" s="2184"/>
      <c r="CG83" s="2184"/>
      <c r="CH83" s="2184"/>
      <c r="CI83" s="2184"/>
      <c r="CJ83" s="2184"/>
      <c r="CK83" s="2184"/>
      <c r="CL83" s="2184"/>
      <c r="CM83" s="2184"/>
      <c r="CN83" s="2184"/>
      <c r="CO83" s="2184"/>
      <c r="CP83" s="2184"/>
      <c r="CQ83" s="2184"/>
      <c r="CR83" s="2184"/>
      <c r="CS83" s="2184"/>
      <c r="CT83" s="2184"/>
      <c r="CU83" s="2184"/>
      <c r="CV83" s="2184"/>
      <c r="CW83" s="2184"/>
      <c r="CX83" s="2184"/>
      <c r="CY83" s="2184"/>
      <c r="CZ83" s="2184"/>
      <c r="DA83" s="2184"/>
      <c r="DB83" s="2222"/>
      <c r="DC83" s="2184"/>
      <c r="DD83" s="2184"/>
      <c r="DE83" s="2190">
        <f>SUM(BI83,BL83,BO83,BR83,BU83,BX83,CA83,CD83,CG83,CJ83,CM83,CP83,CS83,CV83,CY83,DB83)</f>
        <v>122.556</v>
      </c>
      <c r="DF83" s="2184" t="s">
        <v>71</v>
      </c>
      <c r="DG83" s="2184" t="s">
        <v>72</v>
      </c>
      <c r="DH83" s="2184" t="s">
        <v>73</v>
      </c>
      <c r="DI83" s="2184" t="s">
        <v>74</v>
      </c>
      <c r="DJ83" s="2184" t="s">
        <v>490</v>
      </c>
      <c r="DK83" s="2188" t="s">
        <v>228</v>
      </c>
      <c r="DL83" s="2184" t="s">
        <v>732</v>
      </c>
      <c r="DM83" s="2184"/>
      <c r="DN83" s="2184"/>
      <c r="DO83" s="2184"/>
      <c r="DP83" s="2184"/>
      <c r="DQ83" s="2184"/>
    </row>
    <row r="84" spans="1:121" ht="33.75" customHeight="1">
      <c r="A84" s="2177" t="s">
        <v>570</v>
      </c>
      <c r="B84" s="2990"/>
      <c r="C84" s="2184" t="s">
        <v>709</v>
      </c>
      <c r="D84" s="2990"/>
      <c r="E84" s="2184" t="s">
        <v>722</v>
      </c>
      <c r="F84" s="2184" t="s">
        <v>711</v>
      </c>
      <c r="G84" s="2184" t="s">
        <v>58</v>
      </c>
      <c r="H84" s="2184" t="s">
        <v>137</v>
      </c>
      <c r="I84" s="2184" t="s">
        <v>60</v>
      </c>
      <c r="J84" s="2184" t="s">
        <v>61</v>
      </c>
      <c r="K84" s="2184" t="s">
        <v>61</v>
      </c>
      <c r="L84" s="2178">
        <v>2020</v>
      </c>
      <c r="M84" s="2184">
        <v>2034</v>
      </c>
      <c r="N84" s="2184" t="s">
        <v>62</v>
      </c>
      <c r="O84" s="2184" t="s">
        <v>649</v>
      </c>
      <c r="P84" s="2184" t="s">
        <v>649</v>
      </c>
      <c r="Q84" s="2184" t="s">
        <v>649</v>
      </c>
      <c r="R84" s="2184" t="s">
        <v>649</v>
      </c>
      <c r="S84" s="2184" t="s">
        <v>649</v>
      </c>
      <c r="T84" s="2184" t="s">
        <v>649</v>
      </c>
      <c r="U84" s="2184" t="s">
        <v>649</v>
      </c>
      <c r="V84" s="2184" t="s">
        <v>649</v>
      </c>
      <c r="W84" s="2184" t="s">
        <v>649</v>
      </c>
      <c r="X84" s="2184" t="s">
        <v>649</v>
      </c>
      <c r="Y84" s="2184" t="s">
        <v>649</v>
      </c>
      <c r="Z84" s="2184" t="s">
        <v>649</v>
      </c>
      <c r="AA84" s="2184" t="s">
        <v>649</v>
      </c>
      <c r="AB84" s="2184" t="s">
        <v>649</v>
      </c>
      <c r="AC84" s="2184" t="s">
        <v>649</v>
      </c>
      <c r="AD84" s="2199" t="s">
        <v>712</v>
      </c>
      <c r="AE84" s="2184" t="s">
        <v>733</v>
      </c>
      <c r="AF84" s="2180">
        <v>5.7999999999999996E-3</v>
      </c>
      <c r="AG84" s="2184" t="s">
        <v>734</v>
      </c>
      <c r="AH84" s="2184" t="s">
        <v>735</v>
      </c>
      <c r="AI84" s="2178" t="s">
        <v>66</v>
      </c>
      <c r="AJ84" s="2178">
        <v>16.7</v>
      </c>
      <c r="AK84" s="2178" t="s">
        <v>58</v>
      </c>
      <c r="AL84" s="2184" t="s">
        <v>83</v>
      </c>
      <c r="AM84" s="2184" t="s">
        <v>60</v>
      </c>
      <c r="AN84" s="2184" t="s">
        <v>61</v>
      </c>
      <c r="AO84" s="2184" t="s">
        <v>61</v>
      </c>
      <c r="AP84" s="2178">
        <v>2019</v>
      </c>
      <c r="AQ84" s="2184">
        <v>2034</v>
      </c>
      <c r="AR84" s="2227">
        <v>1</v>
      </c>
      <c r="AS84" s="2227">
        <v>1</v>
      </c>
      <c r="AT84" s="2227">
        <v>1</v>
      </c>
      <c r="AU84" s="2227">
        <v>1</v>
      </c>
      <c r="AV84" s="2227">
        <v>1</v>
      </c>
      <c r="AW84" s="2227">
        <v>1</v>
      </c>
      <c r="AX84" s="2227">
        <v>1</v>
      </c>
      <c r="AY84" s="2227">
        <v>1</v>
      </c>
      <c r="AZ84" s="2227">
        <v>1</v>
      </c>
      <c r="BA84" s="2227">
        <v>1</v>
      </c>
      <c r="BB84" s="2227">
        <v>1</v>
      </c>
      <c r="BC84" s="2227">
        <v>1</v>
      </c>
      <c r="BD84" s="2227">
        <v>1</v>
      </c>
      <c r="BE84" s="2227">
        <v>1</v>
      </c>
      <c r="BF84" s="2227">
        <v>1</v>
      </c>
      <c r="BG84" s="2227">
        <v>1</v>
      </c>
      <c r="BH84" s="2227">
        <f>SUM(AR84:BG84)</f>
        <v>16</v>
      </c>
      <c r="BI84" s="2250">
        <v>0.9</v>
      </c>
      <c r="BJ84" s="2250">
        <v>0.9</v>
      </c>
      <c r="BK84" s="2184" t="s">
        <v>736</v>
      </c>
      <c r="BL84" s="2250">
        <v>0.92700000000000005</v>
      </c>
      <c r="BM84" s="2250">
        <v>0.92700000000000005</v>
      </c>
      <c r="BN84" s="2184" t="s">
        <v>736</v>
      </c>
      <c r="BO84" s="2250">
        <v>0.95499999999999996</v>
      </c>
      <c r="BP84" s="2250"/>
      <c r="BQ84" s="2184" t="s">
        <v>70</v>
      </c>
      <c r="BR84" s="2250">
        <v>0.98399999999999999</v>
      </c>
      <c r="BS84" s="2250"/>
      <c r="BT84" s="2184" t="s">
        <v>70</v>
      </c>
      <c r="BU84" s="2222">
        <v>1.0129999999999999</v>
      </c>
      <c r="BV84" s="2222">
        <v>0</v>
      </c>
      <c r="BW84" s="2184" t="s">
        <v>70</v>
      </c>
      <c r="BX84" s="2222">
        <v>1.044</v>
      </c>
      <c r="BY84" s="2222"/>
      <c r="BZ84" s="2184" t="s">
        <v>70</v>
      </c>
      <c r="CA84" s="2222">
        <v>1.075</v>
      </c>
      <c r="CB84" s="2222"/>
      <c r="CC84" s="2184" t="s">
        <v>70</v>
      </c>
      <c r="CD84" s="2222">
        <v>1.1399999999999999</v>
      </c>
      <c r="CE84" s="2222"/>
      <c r="CF84" s="2184" t="s">
        <v>70</v>
      </c>
      <c r="CG84" s="2222">
        <v>1.1739999999999999</v>
      </c>
      <c r="CH84" s="2222"/>
      <c r="CI84" s="2184" t="s">
        <v>70</v>
      </c>
      <c r="CJ84" s="2222">
        <v>1.2090000000000001</v>
      </c>
      <c r="CK84" s="2222"/>
      <c r="CL84" s="2184" t="s">
        <v>70</v>
      </c>
      <c r="CM84" s="2222">
        <v>1.2450000000000001</v>
      </c>
      <c r="CN84" s="2222"/>
      <c r="CO84" s="2184" t="s">
        <v>70</v>
      </c>
      <c r="CP84" s="2222">
        <v>1.2829999999999999</v>
      </c>
      <c r="CQ84" s="2222"/>
      <c r="CR84" s="2184" t="s">
        <v>70</v>
      </c>
      <c r="CS84" s="2222">
        <v>1.321</v>
      </c>
      <c r="CT84" s="2222"/>
      <c r="CU84" s="2184" t="s">
        <v>70</v>
      </c>
      <c r="CV84" s="2222">
        <v>1.361</v>
      </c>
      <c r="CW84" s="2222"/>
      <c r="CX84" s="2184" t="s">
        <v>70</v>
      </c>
      <c r="CY84" s="2222">
        <v>1.4019999999999999</v>
      </c>
      <c r="CZ84" s="2222"/>
      <c r="DA84" s="2184" t="s">
        <v>445</v>
      </c>
      <c r="DB84" s="2222">
        <v>1.444</v>
      </c>
      <c r="DC84" s="2222"/>
      <c r="DD84" s="2184" t="s">
        <v>445</v>
      </c>
      <c r="DE84" s="2190">
        <f>SUM(BI84,BL84,BO84,BR84,BU84,BX84,CA84,CD84,CG84,CJ84,CM84,CP84,CS84,CV84,CY84,DB84)</f>
        <v>18.477</v>
      </c>
      <c r="DF84" s="2184" t="s">
        <v>717</v>
      </c>
      <c r="DG84" s="2184" t="s">
        <v>718</v>
      </c>
      <c r="DH84" s="2184" t="s">
        <v>737</v>
      </c>
      <c r="DI84" s="2184" t="s">
        <v>738</v>
      </c>
      <c r="DJ84" s="2184" t="s">
        <v>739</v>
      </c>
      <c r="DK84" s="2185" t="s">
        <v>740</v>
      </c>
      <c r="DL84" s="2184" t="s">
        <v>71</v>
      </c>
      <c r="DM84" s="2184" t="s">
        <v>741</v>
      </c>
      <c r="DN84" s="2184" t="s">
        <v>73</v>
      </c>
      <c r="DO84" s="2184" t="s">
        <v>74</v>
      </c>
      <c r="DP84" s="2184">
        <v>3820660</v>
      </c>
      <c r="DQ84" s="2184" t="s">
        <v>228</v>
      </c>
    </row>
    <row r="85" spans="1:121" ht="33.75" customHeight="1">
      <c r="A85" s="2177" t="s">
        <v>570</v>
      </c>
      <c r="B85" s="2990"/>
      <c r="C85" s="2184" t="s">
        <v>709</v>
      </c>
      <c r="D85" s="2991"/>
      <c r="E85" s="2184" t="s">
        <v>722</v>
      </c>
      <c r="F85" s="2184" t="s">
        <v>711</v>
      </c>
      <c r="G85" s="2184" t="s">
        <v>58</v>
      </c>
      <c r="H85" s="2184" t="s">
        <v>137</v>
      </c>
      <c r="I85" s="2184" t="s">
        <v>60</v>
      </c>
      <c r="J85" s="2184" t="s">
        <v>61</v>
      </c>
      <c r="K85" s="2184" t="s">
        <v>61</v>
      </c>
      <c r="L85" s="2178">
        <v>2020</v>
      </c>
      <c r="M85" s="2184">
        <v>2034</v>
      </c>
      <c r="N85" s="2184" t="s">
        <v>62</v>
      </c>
      <c r="O85" s="2184" t="s">
        <v>649</v>
      </c>
      <c r="P85" s="2184" t="s">
        <v>649</v>
      </c>
      <c r="Q85" s="2184" t="s">
        <v>649</v>
      </c>
      <c r="R85" s="2184" t="s">
        <v>649</v>
      </c>
      <c r="S85" s="2184" t="s">
        <v>649</v>
      </c>
      <c r="T85" s="2184" t="s">
        <v>649</v>
      </c>
      <c r="U85" s="2184" t="s">
        <v>649</v>
      </c>
      <c r="V85" s="2184" t="s">
        <v>649</v>
      </c>
      <c r="W85" s="2184" t="s">
        <v>649</v>
      </c>
      <c r="X85" s="2184" t="s">
        <v>649</v>
      </c>
      <c r="Y85" s="2184" t="s">
        <v>649</v>
      </c>
      <c r="Z85" s="2184" t="s">
        <v>649</v>
      </c>
      <c r="AA85" s="2184" t="s">
        <v>649</v>
      </c>
      <c r="AB85" s="2184" t="s">
        <v>649</v>
      </c>
      <c r="AC85" s="2184" t="s">
        <v>649</v>
      </c>
      <c r="AD85" s="2199" t="s">
        <v>712</v>
      </c>
      <c r="AE85" s="2184" t="s">
        <v>742</v>
      </c>
      <c r="AF85" s="2180">
        <v>1.9E-2</v>
      </c>
      <c r="AG85" s="2184" t="s">
        <v>743</v>
      </c>
      <c r="AH85" s="2184" t="s">
        <v>744</v>
      </c>
      <c r="AI85" s="2178" t="s">
        <v>565</v>
      </c>
      <c r="AJ85" s="2251">
        <v>10.7</v>
      </c>
      <c r="AK85" s="2184" t="s">
        <v>58</v>
      </c>
      <c r="AL85" s="2178" t="s">
        <v>68</v>
      </c>
      <c r="AM85" s="2178" t="s">
        <v>60</v>
      </c>
      <c r="AN85" s="2178" t="s">
        <v>61</v>
      </c>
      <c r="AO85" s="2178" t="s">
        <v>61</v>
      </c>
      <c r="AP85" s="2178">
        <v>2019</v>
      </c>
      <c r="AQ85" s="2178">
        <v>2029</v>
      </c>
      <c r="AR85" s="2181">
        <v>0.25</v>
      </c>
      <c r="AS85" s="2181">
        <v>0.5</v>
      </c>
      <c r="AT85" s="2181">
        <v>0.75</v>
      </c>
      <c r="AU85" s="2181">
        <v>1</v>
      </c>
      <c r="AV85" s="2181">
        <v>1</v>
      </c>
      <c r="AW85" s="2181">
        <v>1</v>
      </c>
      <c r="AX85" s="2181">
        <v>1</v>
      </c>
      <c r="AY85" s="2181">
        <v>1</v>
      </c>
      <c r="AZ85" s="2181">
        <v>1</v>
      </c>
      <c r="BA85" s="2181">
        <v>1</v>
      </c>
      <c r="BB85" s="2181">
        <v>1</v>
      </c>
      <c r="BC85" s="2199"/>
      <c r="BD85" s="2199"/>
      <c r="BE85" s="2199"/>
      <c r="BF85" s="2199"/>
      <c r="BG85" s="2199"/>
      <c r="BH85" s="2181">
        <v>1</v>
      </c>
      <c r="BI85" s="2182">
        <v>70.438000000000002</v>
      </c>
      <c r="BJ85" s="2182">
        <v>70.438000000000002</v>
      </c>
      <c r="BK85" s="2178" t="s">
        <v>70</v>
      </c>
      <c r="BL85" s="2182">
        <f>+BM85</f>
        <v>73.438658799999999</v>
      </c>
      <c r="BM85" s="2182">
        <f>BJ85+(BJ85/100*4.26)</f>
        <v>73.438658799999999</v>
      </c>
      <c r="BN85" s="2178" t="s">
        <v>70</v>
      </c>
      <c r="BO85" s="2182">
        <f>BL85+(BL85/100*4.26)</f>
        <v>76.567145664880002</v>
      </c>
      <c r="BP85" s="2182"/>
      <c r="BQ85" s="2178" t="s">
        <v>70</v>
      </c>
      <c r="BR85" s="2182">
        <f>BO85+(BO85/100*4.26)</f>
        <v>79.828906070203885</v>
      </c>
      <c r="BS85" s="2182"/>
      <c r="BT85" s="2178" t="s">
        <v>70</v>
      </c>
      <c r="BU85" s="2182">
        <f>BR85+(BR85/100*4.26)</f>
        <v>83.229617468794572</v>
      </c>
      <c r="BV85" s="2182"/>
      <c r="BW85" s="2178" t="s">
        <v>70</v>
      </c>
      <c r="BX85" s="2182">
        <f>BU85+(BU85/100*4.26)</f>
        <v>86.775199172965216</v>
      </c>
      <c r="BY85" s="2182"/>
      <c r="BZ85" s="2178" t="s">
        <v>70</v>
      </c>
      <c r="CA85" s="2182">
        <f>BX85+(BX85/100*4.26)</f>
        <v>90.47182265773354</v>
      </c>
      <c r="CB85" s="2182"/>
      <c r="CC85" s="2178" t="s">
        <v>70</v>
      </c>
      <c r="CD85" s="2182">
        <f>CA85+(CA85/100*4.26)</f>
        <v>94.325922302952989</v>
      </c>
      <c r="CE85" s="2182"/>
      <c r="CF85" s="2178" t="s">
        <v>70</v>
      </c>
      <c r="CG85" s="2182">
        <f>CD85+(CD85/100*4.26)</f>
        <v>98.344206593058786</v>
      </c>
      <c r="CH85" s="2182"/>
      <c r="CI85" s="2178" t="s">
        <v>70</v>
      </c>
      <c r="CJ85" s="2182">
        <f>CG85+(CG85/100*4.26)</f>
        <v>102.5336697939231</v>
      </c>
      <c r="CK85" s="2182"/>
      <c r="CL85" s="2178" t="s">
        <v>70</v>
      </c>
      <c r="CM85" s="2182">
        <f>CJ85+(CJ85/100*4.26)</f>
        <v>106.90160412714422</v>
      </c>
      <c r="CN85" s="2182"/>
      <c r="CO85" s="2178" t="s">
        <v>70</v>
      </c>
      <c r="CP85" s="2182">
        <f>CM85+(CM85/100*4.26)</f>
        <v>111.45561246296057</v>
      </c>
      <c r="CQ85" s="2182"/>
      <c r="CR85" s="2178" t="s">
        <v>70</v>
      </c>
      <c r="CS85" s="2182">
        <f>CP85+(CP85/100*4.26)</f>
        <v>116.2036215538827</v>
      </c>
      <c r="CT85" s="2182"/>
      <c r="CU85" s="2178" t="s">
        <v>70</v>
      </c>
      <c r="CV85" s="2182">
        <f>CS85+(CS85/100*4.26)</f>
        <v>121.15389583207811</v>
      </c>
      <c r="CW85" s="2182"/>
      <c r="CX85" s="2182" t="s">
        <v>70</v>
      </c>
      <c r="CY85" s="2182">
        <f>CV85+(CV85/100*4.26)</f>
        <v>126.31505179452463</v>
      </c>
      <c r="CZ85" s="2182"/>
      <c r="DA85" s="2182" t="s">
        <v>70</v>
      </c>
      <c r="DB85" s="2182">
        <f>CY85+(CY85/100*4.26)</f>
        <v>131.69607300097138</v>
      </c>
      <c r="DC85" s="2182"/>
      <c r="DD85" s="2182" t="s">
        <v>70</v>
      </c>
      <c r="DE85" s="2190">
        <f>DB85+CY85+CV85+CS85+CP85+CM85+CJ85+CG85+CD85+CA85+BX85+BU85+BR85+BO85+BL85+BI85</f>
        <v>1569.6790072960737</v>
      </c>
      <c r="DF85" s="2178" t="s">
        <v>71</v>
      </c>
      <c r="DG85" s="2178" t="s">
        <v>72</v>
      </c>
      <c r="DH85" s="2178" t="s">
        <v>745</v>
      </c>
      <c r="DI85" s="2178" t="s">
        <v>746</v>
      </c>
      <c r="DJ85" s="2178" t="s">
        <v>747</v>
      </c>
      <c r="DK85" s="2185" t="s">
        <v>748</v>
      </c>
      <c r="DL85" s="2184"/>
      <c r="DM85" s="2184"/>
      <c r="DN85" s="2184"/>
      <c r="DO85" s="2184"/>
      <c r="DP85" s="2184"/>
      <c r="DQ85" s="2184"/>
    </row>
    <row r="86" spans="1:121" ht="33.75" customHeight="1" thickBot="1">
      <c r="A86" s="2177" t="s">
        <v>570</v>
      </c>
      <c r="B86" s="2991"/>
      <c r="C86" s="2184" t="s">
        <v>749</v>
      </c>
      <c r="D86" s="2195">
        <f>AF86</f>
        <v>0.03</v>
      </c>
      <c r="E86" s="2184" t="s">
        <v>750</v>
      </c>
      <c r="F86" s="2184" t="s">
        <v>751</v>
      </c>
      <c r="G86" s="2184" t="s">
        <v>58</v>
      </c>
      <c r="H86" s="2184" t="s">
        <v>137</v>
      </c>
      <c r="I86" s="2184" t="s">
        <v>752</v>
      </c>
      <c r="J86" s="2184" t="s">
        <v>61</v>
      </c>
      <c r="K86" s="2184" t="s">
        <v>61</v>
      </c>
      <c r="L86" s="2184">
        <v>2019</v>
      </c>
      <c r="M86" s="2184">
        <v>2034</v>
      </c>
      <c r="N86" s="2184" t="s">
        <v>61</v>
      </c>
      <c r="O86" s="2184" t="s">
        <v>61</v>
      </c>
      <c r="P86" s="2184" t="s">
        <v>62</v>
      </c>
      <c r="Q86" s="2184" t="s">
        <v>649</v>
      </c>
      <c r="R86" s="2184" t="s">
        <v>649</v>
      </c>
      <c r="S86" s="2184" t="s">
        <v>649</v>
      </c>
      <c r="T86" s="2184" t="s">
        <v>649</v>
      </c>
      <c r="U86" s="2184" t="s">
        <v>649</v>
      </c>
      <c r="V86" s="2184" t="s">
        <v>649</v>
      </c>
      <c r="W86" s="2184" t="s">
        <v>649</v>
      </c>
      <c r="X86" s="2184" t="s">
        <v>649</v>
      </c>
      <c r="Y86" s="2184" t="s">
        <v>649</v>
      </c>
      <c r="Z86" s="2184" t="s">
        <v>649</v>
      </c>
      <c r="AA86" s="2184" t="s">
        <v>649</v>
      </c>
      <c r="AB86" s="2184" t="s">
        <v>649</v>
      </c>
      <c r="AC86" s="2184" t="s">
        <v>649</v>
      </c>
      <c r="AD86" s="2199" t="s">
        <v>753</v>
      </c>
      <c r="AE86" s="2184" t="s">
        <v>754</v>
      </c>
      <c r="AF86" s="2180">
        <v>0.03</v>
      </c>
      <c r="AG86" s="2178" t="s">
        <v>755</v>
      </c>
      <c r="AH86" s="2178" t="s">
        <v>756</v>
      </c>
      <c r="AI86" s="2178" t="s">
        <v>66</v>
      </c>
      <c r="AJ86" s="2252">
        <v>16.100000000000001</v>
      </c>
      <c r="AK86" s="2184" t="s">
        <v>58</v>
      </c>
      <c r="AL86" s="2184" t="s">
        <v>68</v>
      </c>
      <c r="AM86" s="2184" t="s">
        <v>509</v>
      </c>
      <c r="AN86" s="2178" t="s">
        <v>61</v>
      </c>
      <c r="AO86" s="2184" t="s">
        <v>61</v>
      </c>
      <c r="AP86" s="2178">
        <v>2019</v>
      </c>
      <c r="AQ86" s="2178">
        <v>2034</v>
      </c>
      <c r="AR86" s="2199">
        <v>0.1</v>
      </c>
      <c r="AS86" s="2199">
        <v>0.2</v>
      </c>
      <c r="AT86" s="2199">
        <v>0.35</v>
      </c>
      <c r="AU86" s="2199">
        <v>1</v>
      </c>
      <c r="AV86" s="2199">
        <v>1</v>
      </c>
      <c r="AW86" s="2199">
        <v>1</v>
      </c>
      <c r="AX86" s="2199">
        <v>1</v>
      </c>
      <c r="AY86" s="2199">
        <v>1</v>
      </c>
      <c r="AZ86" s="2199">
        <v>1</v>
      </c>
      <c r="BA86" s="2199">
        <v>1</v>
      </c>
      <c r="BB86" s="2199">
        <v>1</v>
      </c>
      <c r="BC86" s="2199">
        <v>1</v>
      </c>
      <c r="BD86" s="2199">
        <v>1</v>
      </c>
      <c r="BE86" s="2199">
        <v>1</v>
      </c>
      <c r="BF86" s="2199">
        <v>1</v>
      </c>
      <c r="BG86" s="2199">
        <v>1</v>
      </c>
      <c r="BH86" s="2199">
        <v>1</v>
      </c>
      <c r="BI86" s="2221">
        <f>+BJ86</f>
        <v>1441.029</v>
      </c>
      <c r="BJ86" s="2235">
        <v>1441.029</v>
      </c>
      <c r="BK86" s="2184" t="s">
        <v>70</v>
      </c>
      <c r="BL86" s="2253">
        <f>+BM86</f>
        <v>1502.4168354000001</v>
      </c>
      <c r="BM86" s="2253">
        <f>BJ86+(BJ86/100*4.26)</f>
        <v>1502.4168354000001</v>
      </c>
      <c r="BN86" s="2184" t="s">
        <v>70</v>
      </c>
      <c r="BO86" s="2253">
        <f>BL86+(BL86/100*4.26)</f>
        <v>1566.4197925880401</v>
      </c>
      <c r="BP86" s="2253"/>
      <c r="BQ86" s="2184" t="s">
        <v>70</v>
      </c>
      <c r="BR86" s="2253">
        <f>BO86+(BO86/100*4.26)</f>
        <v>1633.1492757522906</v>
      </c>
      <c r="BS86" s="2253"/>
      <c r="BT86" s="2184" t="s">
        <v>70</v>
      </c>
      <c r="BU86" s="2253">
        <f>BR86+(BR86/100*4.26)</f>
        <v>1702.7214348993382</v>
      </c>
      <c r="BV86" s="2253"/>
      <c r="BW86" s="2184" t="s">
        <v>70</v>
      </c>
      <c r="BX86" s="2253">
        <f>BU86+(BU86/100*4.26)</f>
        <v>1775.25736802605</v>
      </c>
      <c r="BY86" s="2253"/>
      <c r="BZ86" s="2184" t="s">
        <v>70</v>
      </c>
      <c r="CA86" s="2253">
        <f>(177525855+(177525855/100*4.26))/1000000</f>
        <v>185.088456423</v>
      </c>
      <c r="CB86" s="2253"/>
      <c r="CC86" s="2184" t="s">
        <v>70</v>
      </c>
      <c r="CD86" s="2182">
        <f>CA86+(CA86/100*4.26)</f>
        <v>192.97322466661979</v>
      </c>
      <c r="CE86" s="2182"/>
      <c r="CF86" s="2184" t="s">
        <v>70</v>
      </c>
      <c r="CG86" s="2182">
        <f>CD86+(CD86/100*4.26)</f>
        <v>201.19388403741777</v>
      </c>
      <c r="CH86" s="2182"/>
      <c r="CI86" s="2184" t="s">
        <v>70</v>
      </c>
      <c r="CJ86" s="2182">
        <f>CG86+(CG86/100*4.26)</f>
        <v>209.76474349741176</v>
      </c>
      <c r="CK86" s="2182"/>
      <c r="CL86" s="2184" t="s">
        <v>70</v>
      </c>
      <c r="CM86" s="2182">
        <f>CJ86+(CJ86/100*4.26)</f>
        <v>218.7007215704015</v>
      </c>
      <c r="CN86" s="2182"/>
      <c r="CO86" s="2184" t="s">
        <v>70</v>
      </c>
      <c r="CP86" s="2182">
        <f>CM86+(CM86/100*4.26)</f>
        <v>228.01737230930061</v>
      </c>
      <c r="CQ86" s="2182"/>
      <c r="CR86" s="2184" t="s">
        <v>70</v>
      </c>
      <c r="CS86" s="2182">
        <f>CP86+(CP86/100*4.26)</f>
        <v>237.73091236967682</v>
      </c>
      <c r="CT86" s="2182"/>
      <c r="CU86" s="2184" t="s">
        <v>70</v>
      </c>
      <c r="CV86" s="2182">
        <f>CS86+(CS86/100*4.26)</f>
        <v>247.85824923662506</v>
      </c>
      <c r="CW86" s="2182"/>
      <c r="CX86" s="2184" t="s">
        <v>70</v>
      </c>
      <c r="CY86" s="2182">
        <f>CV86+(CV86/100*4.26)</f>
        <v>258.4170106541053</v>
      </c>
      <c r="CZ86" s="2182"/>
      <c r="DA86" s="2184" t="s">
        <v>70</v>
      </c>
      <c r="DB86" s="2182">
        <f>CY86+(CY86/100*4.26)</f>
        <v>269.42557530797018</v>
      </c>
      <c r="DC86" s="2182"/>
      <c r="DD86" s="2184" t="s">
        <v>70</v>
      </c>
      <c r="DE86" s="2190">
        <f>SUM(BI86,BL86,BO86,BR86,BU86,BX86,CA86,CD86,CG86,CJ86,CM86,CP86,CS86,CV86,CY86,DB86)</f>
        <v>11870.163856738249</v>
      </c>
      <c r="DF86" s="2184" t="s">
        <v>71</v>
      </c>
      <c r="DG86" s="2184" t="s">
        <v>72</v>
      </c>
      <c r="DH86" s="2184" t="s">
        <v>73</v>
      </c>
      <c r="DI86" s="2184" t="s">
        <v>74</v>
      </c>
      <c r="DJ86" s="2184" t="s">
        <v>490</v>
      </c>
      <c r="DK86" s="2188" t="s">
        <v>228</v>
      </c>
      <c r="DL86" s="2184" t="s">
        <v>732</v>
      </c>
      <c r="DM86" s="2184"/>
      <c r="DN86" s="2184"/>
      <c r="DO86" s="2184"/>
      <c r="DP86" s="2184"/>
      <c r="DQ86" s="2184"/>
    </row>
    <row r="87" spans="1:121" ht="33.75" customHeight="1">
      <c r="D87" s="2754">
        <f>SUM(D4:D86)</f>
        <v>1</v>
      </c>
      <c r="N87" s="2988" t="s">
        <v>757</v>
      </c>
      <c r="O87" s="2988"/>
      <c r="P87" s="2988"/>
      <c r="Q87" s="2988"/>
      <c r="R87" s="2988"/>
      <c r="S87" s="2988"/>
      <c r="T87" s="2988"/>
      <c r="U87" s="2988"/>
      <c r="V87" s="2988"/>
      <c r="W87" s="2988"/>
      <c r="X87" s="2988"/>
      <c r="Y87" s="2988"/>
      <c r="Z87" s="2988"/>
      <c r="AA87" s="2988"/>
      <c r="AB87" s="2988"/>
      <c r="AC87" s="2988"/>
      <c r="AD87" s="2755" t="s">
        <v>5</v>
      </c>
      <c r="AF87" s="2754">
        <f>SUM(AF4:AF86)</f>
        <v>1.0000000000000009</v>
      </c>
      <c r="AR87" s="2988" t="s">
        <v>757</v>
      </c>
      <c r="AS87" s="2988"/>
      <c r="AT87" s="2988"/>
      <c r="AU87" s="2988"/>
      <c r="AV87" s="2988"/>
      <c r="AW87" s="2988"/>
      <c r="AX87" s="2988"/>
      <c r="AY87" s="2988"/>
      <c r="AZ87" s="2988"/>
      <c r="BA87" s="2988"/>
      <c r="BB87" s="2988"/>
      <c r="BC87" s="2988"/>
      <c r="BD87" s="2988"/>
      <c r="BE87" s="2988"/>
      <c r="BF87" s="2988"/>
      <c r="BG87" s="2988"/>
      <c r="BH87" s="2755" t="s">
        <v>5</v>
      </c>
    </row>
  </sheetData>
  <autoFilter ref="A3:DQ87" xr:uid="{00000000-0009-0000-0000-000000000000}"/>
  <mergeCells count="89">
    <mergeCell ref="A1:A3"/>
    <mergeCell ref="B1:B3"/>
    <mergeCell ref="C1:AD1"/>
    <mergeCell ref="AE1:AO1"/>
    <mergeCell ref="AP1:AQ1"/>
    <mergeCell ref="L2:M2"/>
    <mergeCell ref="N2:AC2"/>
    <mergeCell ref="AD2:AD3"/>
    <mergeCell ref="AE2:AE3"/>
    <mergeCell ref="AJ2:AJ3"/>
    <mergeCell ref="AK2:AK3"/>
    <mergeCell ref="AL2:AL3"/>
    <mergeCell ref="AM2:AM3"/>
    <mergeCell ref="AP2:AP3"/>
    <mergeCell ref="AQ2:AQ3"/>
    <mergeCell ref="DF1:DK1"/>
    <mergeCell ref="DL1:DQ1"/>
    <mergeCell ref="C2:C3"/>
    <mergeCell ref="D2:D3"/>
    <mergeCell ref="E2:E3"/>
    <mergeCell ref="F2:F3"/>
    <mergeCell ref="G2:G3"/>
    <mergeCell ref="H2:H3"/>
    <mergeCell ref="I2:I3"/>
    <mergeCell ref="J2:K2"/>
    <mergeCell ref="AR1:BG1"/>
    <mergeCell ref="BI2:BK2"/>
    <mergeCell ref="AF2:AF3"/>
    <mergeCell ref="AG2:AG3"/>
    <mergeCell ref="AH2:AH3"/>
    <mergeCell ref="AI2:AI3"/>
    <mergeCell ref="AR2:BG2"/>
    <mergeCell ref="CS2:CU2"/>
    <mergeCell ref="BL2:BN2"/>
    <mergeCell ref="BO2:BQ2"/>
    <mergeCell ref="BR2:BT2"/>
    <mergeCell ref="BU2:BW2"/>
    <mergeCell ref="BX2:BZ2"/>
    <mergeCell ref="CA2:CC2"/>
    <mergeCell ref="CD2:CF2"/>
    <mergeCell ref="CG2:CI2"/>
    <mergeCell ref="CJ2:CL2"/>
    <mergeCell ref="CM2:CO2"/>
    <mergeCell ref="CP2:CR2"/>
    <mergeCell ref="CY2:DA2"/>
    <mergeCell ref="DB2:DD2"/>
    <mergeCell ref="DE2:DE3"/>
    <mergeCell ref="DF2:DF3"/>
    <mergeCell ref="DG2:DG3"/>
    <mergeCell ref="DN2:DN3"/>
    <mergeCell ref="DO2:DO3"/>
    <mergeCell ref="DP2:DP3"/>
    <mergeCell ref="DQ2:DQ3"/>
    <mergeCell ref="B4:B19"/>
    <mergeCell ref="D4:D6"/>
    <mergeCell ref="D7:D10"/>
    <mergeCell ref="D13:D17"/>
    <mergeCell ref="D18:D19"/>
    <mergeCell ref="DH2:DH3"/>
    <mergeCell ref="DI2:DI3"/>
    <mergeCell ref="DJ2:DJ3"/>
    <mergeCell ref="DK2:DK3"/>
    <mergeCell ref="DL2:DL3"/>
    <mergeCell ref="DM2:DM3"/>
    <mergeCell ref="CV2:CX2"/>
    <mergeCell ref="B20:B39"/>
    <mergeCell ref="D20:D23"/>
    <mergeCell ref="D25:D26"/>
    <mergeCell ref="D28:D32"/>
    <mergeCell ref="D33:D34"/>
    <mergeCell ref="D35:D36"/>
    <mergeCell ref="D37:D38"/>
    <mergeCell ref="B40:B46"/>
    <mergeCell ref="D40:D42"/>
    <mergeCell ref="D43:D44"/>
    <mergeCell ref="B47:B61"/>
    <mergeCell ref="D47:D50"/>
    <mergeCell ref="D51:D52"/>
    <mergeCell ref="D53:D55"/>
    <mergeCell ref="D56:D59"/>
    <mergeCell ref="D60:D61"/>
    <mergeCell ref="N87:AC87"/>
    <mergeCell ref="AR87:BG87"/>
    <mergeCell ref="B62:B86"/>
    <mergeCell ref="D62:D69"/>
    <mergeCell ref="D70:D71"/>
    <mergeCell ref="D72:D74"/>
    <mergeCell ref="D77:D80"/>
    <mergeCell ref="D81:D85"/>
  </mergeCells>
  <dataValidations count="51">
    <dataValidation type="list" allowBlank="1" showInputMessage="1" showErrorMessage="1" sqref="DG76 DM76 DG28:DG32 DM28:DM32" xr:uid="{00000000-0002-0000-0000-000000000000}">
      <formula1>INDIRECT($BZ$13)</formula1>
    </dataValidation>
    <dataValidation allowBlank="1" showInputMessage="1" showErrorMessage="1" prompt="Identifique el ODS a que le apunta el indicador de producto. Seleccione de la lista desplegable." sqref="AI2:AI3" xr:uid="{00000000-0002-0000-0000-000001000000}"/>
    <dataValidation allowBlank="1" showInputMessage="1" showErrorMessage="1" prompt="Identifique la meta ODS a que le apunta el indicador de producto. Seleccione de la lista desplegable." sqref="AJ2:AJ3" xr:uid="{00000000-0002-0000-0000-000002000000}"/>
    <dataValidation type="list" allowBlank="1" showInputMessage="1" showErrorMessage="1" sqref="G18:G19 G4:G12" xr:uid="{00000000-0002-0000-0000-000003000000}">
      <formula1>$B$3:$B$7</formula1>
    </dataValidation>
    <dataValidation type="list" allowBlank="1" showInputMessage="1" showErrorMessage="1" sqref="DG85 CL85" xr:uid="{00000000-0002-0000-0000-000004000000}">
      <formula1>INDIRECT($CO$13)</formula1>
    </dataValidation>
    <dataValidation type="list" allowBlank="1" showInputMessage="1" showErrorMessage="1" sqref="AM85" xr:uid="{00000000-0002-0000-0000-000005000000}">
      <formula1>$B$38:$B$39</formula1>
    </dataValidation>
    <dataValidation type="list" allowBlank="1" showInputMessage="1" showErrorMessage="1" sqref="DM72:DM73" xr:uid="{00000000-0002-0000-0000-000006000000}">
      <formula1>INDIRECT($AP$13)</formula1>
    </dataValidation>
    <dataValidation type="list" allowBlank="1" showInputMessage="1" showErrorMessage="1" sqref="DG55 DG50" xr:uid="{00000000-0002-0000-0000-000007000000}">
      <formula1>INDIRECT($AT$13)</formula1>
    </dataValidation>
    <dataValidation type="list" allowBlank="1" showInputMessage="1" showErrorMessage="1" sqref="DG49:DG50" xr:uid="{00000000-0002-0000-0000-000008000000}">
      <formula1>INDIRECT($DF$13)</formula1>
    </dataValidation>
    <dataValidation type="list" allowBlank="1" showInputMessage="1" sqref="DG47 DG80 DG67 DG24:DG27 DG8:DG9" xr:uid="{00000000-0002-0000-0000-000009000000}">
      <formula1>INDIRECT(#REF!)</formula1>
    </dataValidation>
    <dataValidation type="list" allowBlank="1" showInputMessage="1" showErrorMessage="1" sqref="BK80 DF80 AL80 DF8:DF9 DD71 DA71 CX71 CU71 CR71 CL71 BQ71 BN71 BZ71 BW71 BT71 CC71 CF71 CI71 CO71 AK9" xr:uid="{00000000-0002-0000-0000-00000A000000}">
      <formula1>#REF!</formula1>
    </dataValidation>
    <dataValidation type="whole" allowBlank="1" showInputMessage="1" showErrorMessage="1" sqref="AN17 AN19 AN85:AO85 J12 J7:J10" xr:uid="{00000000-0002-0000-0000-00000B000000}">
      <formula1>0</formula1>
      <formula2>500000000</formula2>
    </dataValidation>
    <dataValidation type="whole" allowBlank="1" showInputMessage="1" showErrorMessage="1" sqref="AN72 AN64 AN53:AN59 AN74 AN49 AN76 AN25:AN26 AN28:AN30 AN51" xr:uid="{00000000-0002-0000-0000-00000C000000}">
      <formula1>1</formula1>
      <formula2>500000000</formula2>
    </dataValidation>
    <dataValidation type="whole" allowBlank="1" showInputMessage="1" showErrorMessage="1" sqref="AO53:AO59 AO74 AO19 AO17 K7:L8 AO49 AO64 M11 N7:Y10 K12 N18:Y19 AO51 AO76:AQ76 AR7:BG7 AR9:BG9 AM11 K9:K10 AP25 AO25:AO26 AO28:AQ32 L9:L11 AL9:AM9 N11:Z12" xr:uid="{00000000-0002-0000-0000-00000D000000}">
      <formula1>2000</formula1>
      <formula2>500000000</formula2>
    </dataValidation>
    <dataValidation allowBlank="1" sqref="BO53:BP53 DH50:DK50 AS75:BG75 DL51:DN59 CA69:DQ69 AH75 DN20:DQ21 AQ19:AQ27 AL66:AO66 DF48:DM48 DH81:DK81 DL67:DM67 AQ66:AU66 BH62 BA62 AF63:AH63 DF37:DM38 CW72:CX74 DN73 AN67:AQ68 AG45:AH46 AP73:AQ75 BG72:BG73 BK86:DD86 AM39 DN72:DQ72 BH73 DH72:DK74 DN74:DO74 CQ72:CR74 BL72:BN73 CK72:CL74 BR72:BT73 CE72:CF74 AM71:AO71 DK65:DM66 DH71:DI71 AP39:AQ39 AL69:AM69 BX72:BZ73 AQ53:AQ62 AP47:AQ50 AN74 DH75:DI75 DL75:DN75 CT74:CU74 CV72:CV73 CN74:CO74 CP72:CP73 CH74:CI74 CJ72:CJ73 CB74:CC74 CD72:CD73 DN39:DO40 BI72:BJ73 AP70:AQ71 DH86:DN86 AK77:AK80 DN77:DO82 DH62:DN63 AP78:AQ82 BR83:DB83 AK81:AO81 AK62:AK67 DH33:DK34 AN75:AO75 AR79:BH79 AR36:DF36 DH20:DL21 BI75:DA75 AE35:AE36 AE33 AO69:BJ69 DN18 AQ64:AQ65 AG69:AH69 AQ15:BH15 DL12:DM13 DL17:DN17 DH13:DJ16 DN65:DN68 AK17 AK86:BI86 DG39:DG46 DP39:DQ42 AM12:AQ12 BO69:BP69 AF60 DH83:DN83 DK70:DN70 BR69:BS69 BU69:BV69 BX69:BY69 AH4:AH6 BL33:DE34 AK83:AK85 AL83:AS83 AM80:AO80 AQ14 AL82 AL84 AN21:AN22 AU83:BH83 CV62:CX62 AS16:AW16 DL24:DQ26 AR48:BH48 AL63:AO63 AR35:AU35 AM48:AO48 DK13 AH48 AL78:AO79 AL50:AO50 AQ16:AQ17 DP33:DQ36 DI51 DK68:DM68 BH76 AR81:DD81 AN47:AO47 AP53:AP66 BI66:DF66 AM52:BK52 C20:C38 AG50 DQ54:DQ55 AG83:AH83 DQ49:DQ51 AR50:BH50 AL35:AP36 AL77:AQ77 AN18:AQ18 AK10:AL11 DB84 AN45:DD46 BR53:DB55 AM13:AO16 DO35:DO36 DM71:DO71 DF71 DL47:DM47 DN50 DF75 DL49:DM50 AL67:AL68 AN72:AQ72 AE86:AH86 AN27:AO27 AP13:AP17 DH77:DK79 DE35:DF35 DK35:DM36 AL70:AL71 AG33:AH33 AP19:AP24 AP51:AV51 BH35:BT35 BL69:BM69 AE13:AE19 DH43:DM45 CZ74:DA74 BL62:BN62 BR62:BT62 BX62:BZ62 CD62:CF62 CJ62:CL62 CP62:CR62 AS72:AS73 AT73 AU72:AU73 AV73 AW72:AW73 AX73 AY72:AY73 AZ73 BA72:BA73 BB73 BC72:BC73 BD73 BE72:BE73 BF73 AQ13:AW13 AP84 AG77:AH79 AG81:AH81 BG5 AN10:AQ11 DJ11:DM11 DL5:DN5 AV6:AW6 DH4:DK5 DH6:DL6 BG4:BH4 AV4:BF5 DJ7 AG7:AH9 AL75 AQ63:DD63 DN33:DO34 AK72:AM74 AG72:AH74 BP56 DN43:DN48 AN70:AO70 DH18:DJ18 AO21:AO23 AG35:AH38 AG54:AH55 DF52 AM31:AM32 AK12 AM33:AQ34 AL4:AU6 AM65 BH51 C40:C86 AL47 AO43:BH44 DN42:DO42 AN41:AN44 AG40:AH40 N40:AC44 AG42 AL40:AO40 AS34:BC34 AL41 DH46:DK46 AO41 AL43:AM46 AH41 AD43:AD44 AL44:AQ44 DP27:DQ27 DL27:DN27 AP26:AP27 AL60:AM61 N45:AD46 AH43:AH44 AN20:AO20 AL12:AL23 AM18:AM21 BR57:DA57 AS40:BH41 BO57:BP57 DL77:DM78 BD33:BH34 DK60 DH52:DJ52 DL60:DM61 DG60:DJ61 AK56:AL59 AR58:BH61 BO59 DQ58:DQ59 DI53:DI59 DN58:DN61 AN58:AO61 AG66:AH66 AL51:AL52 BO55:BP55 AL54:AS55 AS53:BH57 DL7:DM9 AK7:AQ9 DJ9 DI10 DN6:DN16 AH10:AH19 DI12" xr:uid="{00000000-0002-0000-0000-00000E000000}"/>
    <dataValidation type="list" allowBlank="1" showInputMessage="1" showErrorMessage="1" sqref="DH23 DH64" xr:uid="{00000000-0002-0000-0000-00000F000000}">
      <formula1>INDIRECT(#REF!)</formula1>
    </dataValidation>
    <dataValidation allowBlank="1" showInputMessage="1" showErrorMessage="1" prompt="Determine si el indicador responde a un enfoque (diferencial, género, territorial, ambiental). Si responde a más de enfoque separelos por ;" sqref="G2:G3 AK2:AK3" xr:uid="{00000000-0002-0000-0000-000010000000}"/>
    <dataValidation allowBlank="1" showInputMessage="1" showErrorMessage="1" prompt="Escriba los correos electrónicos de las personas corresponsables de contacto relacionadas en la columna anterior." sqref="DQ2:DQ3" xr:uid="{00000000-0002-0000-0000-000011000000}"/>
    <dataValidation allowBlank="1" showInputMessage="1" showErrorMessage="1" prompt="Escriba el teléfono de contacto de las personas responsables de la ejecución del producto, separados por ;." sqref="DP2:DP3" xr:uid="{00000000-0002-0000-0000-000012000000}"/>
    <dataValidation allowBlank="1" showInputMessage="1" showErrorMessage="1" prompt="Escriba el nombre completo de la persona corresponsable de la ejecución del producto, separados por ;." sqref="DO2:DO3" xr:uid="{00000000-0002-0000-0000-000013000000}"/>
    <dataValidation allowBlank="1" showInputMessage="1" showErrorMessage="1" prompt="Escriba la Dirección, Subdirección, Grupo o Unidad corresponsables de la ejecución del producto._x000a_Utilice nombres completos no abreviaciones." sqref="DN2:DN3" xr:uid="{00000000-0002-0000-0000-000014000000}"/>
    <dataValidation allowBlank="1" showInputMessage="1" showErrorMessage="1" prompt="Indique las entidades que son corresponsables con el cumplimiento del producto (indicador), separándolas con un ;" sqref="DM2:DM3" xr:uid="{00000000-0002-0000-0000-000015000000}"/>
    <dataValidation allowBlank="1" showInputMessage="1" showErrorMessage="1" prompt="Indique los sectores separados por ; que son corresponsables en el cumplimiento del producto (indicador)" sqref="DL2:DL3" xr:uid="{00000000-0002-0000-0000-000016000000}"/>
    <dataValidation allowBlank="1" showInputMessage="1" showErrorMessage="1" prompt="Totalice la meta de producto a alcanzar al final de la vigencia de la política pública." sqref="BH1:BH3" xr:uid="{00000000-0002-0000-0000-000017000000}"/>
    <dataValidation allowBlank="1" showInputMessage="1" showErrorMessage="1" prompt="Cifras en millones de pesos. Corresponde al valor con el que se cuenta y se asigna a la implementación de la acción. _x000a_No necesariamente corresponderá al costo." sqref="CN3 BJ3 BM3 BP3 BS3 BV3 BY3 CB3 CE3 CH3 CK3 CQ3 CT3 CW3 CZ3 DC3" xr:uid="{00000000-0002-0000-0000-000018000000}"/>
    <dataValidation allowBlank="1" showInputMessage="1" showErrorMessage="1" prompt="Cifras en millones de pesos. Corresponde al valor de implementar la acción._x000a_Cifras en millones de pesos." sqref="CM3 BI3 BL3 BO3 BR3 BU3 BX3 CA3 CD3 CG3 CJ3 CP3 CS3 CV3 CY3 DB3" xr:uid="{00000000-0002-0000-0000-000019000000}"/>
    <dataValidation allowBlank="1" showInputMessage="1" showErrorMessage="1" prompt="Revisar si este indicador corresponde a un indicador del PDD. Tomarlo del listado de indicadores del plan que se encuentra en la caja de herramientas._x000a__x000a_" sqref="I2:I3 AM2:AM3" xr:uid="{00000000-0002-0000-0000-00001A000000}"/>
    <dataValidation allowBlank="1" showInputMessage="1" showErrorMessage="1" prompt="Seleccione de la lista desplegable._x000a_Fórmula a través de la cual se acumulan los avances, de tal forma que sea posible determinar el avance del indicador. _x000a__x000a_" sqref="H2:H3 AL2:AL3" xr:uid="{00000000-0002-0000-0000-00001B000000}"/>
    <dataValidation allowBlank="1" showInputMessage="1" showErrorMessage="1" prompt="Defina el Producto que quiere alcanzar a través de la medición." sqref="AE2" xr:uid="{00000000-0002-0000-0000-00001C000000}"/>
    <dataValidation type="custom" allowBlank="1" showInputMessage="1" showErrorMessage="1" sqref="AE42:AE47 C12:C19 AG18:AG19 C72:C74 AG25:AG32 AG80 AE62 AG76 AG41 AE71:AE74 AE76 AE80 AG43:AG44 AH23 AE82 AE54:AE55 AG82 AE49:AE52 AG70:AG74 AG10:AG16 AH69 AG85 AH64 AG4:AG6 AG67:AG68 AE67:AE69 C4:C10 AE25 AH26 AH55 AE27:AE32 AG22 AE58:AE59 AH53 AE4:AE12 AG51:AG62" xr:uid="{00000000-0002-0000-0000-00001D000000}">
      <formula1>ISTEXT(C4)</formula1>
    </dataValidation>
    <dataValidation allowBlank="1" showInputMessage="1" showErrorMessage="1" prompt="Defina el Resultado que quiere alcanzar a través de la medición." sqref="C2" xr:uid="{00000000-0002-0000-0000-00001E000000}"/>
    <dataValidation type="custom" allowBlank="1" showInputMessage="1" showErrorMessage="1" error="La celda debe contener solo texto" sqref="DH47:DJ47 CI80 DH22:DJ22 DN22:DP22 DH74:DJ74 DH11:DI11 CL80 DN28:DP32 DA80 DA67 DH62 DG35:DJ36 DN64 DH72:DI73 DI64:DK64 DD67 DH76:DJ76 DF47 DO23:DQ23 DI23:DK23 AG23 BK47 DH69:DQ69 DL70:DM70 DF67 BN47 CM85:CO85 CO80 DH17:DJ17 DH19:DJ19 DD47 BT47 BW47 BZ47 CC47 CF47 CI47 CL47 CO47 CR47 CU47 CX47 DA47 BQ67 BK67 BN67 BT67 BW67 BZ67 CC67 CF67 CI67 CL67 CO67 CR67 CU67 CX67 DH68 CR80 CU80 CX80 DJ40:DJ42 DH80:DJ80 DH82:DJ82 DH85:DJ85 DI8:DJ8 AH65 DH70:DJ70 DG66:DJ66 DH51:DJ51 DN76:DP76 DH24:DJ25 DI67:DJ68 DH65:DJ65 DH49:DJ49 DN54:DP55 DN49:DP51 DF50 BQ47 BQ80 BN80 DD80 BT80 BW80 BZ80 CC80 CF80 DH26:DI26 CR27 CL27 CF27 BZ27 BT27 CU27 DA27 DD27 CO27 CI27 CC27 BW27 BN27 CX27 DH53:DJ59 BQ27 E18:E19 DH27:DJ32 DF58:DF61 DN58:DP59 DH7:DI9 DJ8:DJ9 DH10:DJ10 E4:E12 DH12:DJ12" xr:uid="{00000000-0002-0000-0000-00001F000000}">
      <formula1>ISTEXT(E4)</formula1>
    </dataValidation>
    <dataValidation allowBlank="1" showInputMessage="1" showErrorMessage="1" prompt="Escriba el numero telefónico, número de extensión, correo electrónico de la persona de contacto relacionada en la columna anterior." sqref="DK2:DK3" xr:uid="{00000000-0002-0000-0000-000020000000}"/>
    <dataValidation allowBlank="1" showInputMessage="1" showErrorMessage="1" prompt="Escriba el nombre completo de la persona responsable de la ejecución del producto." sqref="DI2:DJ3" xr:uid="{00000000-0002-0000-0000-000021000000}"/>
    <dataValidation allowBlank="1" showInputMessage="1" showErrorMessage="1" prompt="Escriba la Dirección, Subdirección, Grupo o Unidad responsable de la ejecución del producto o acción._x000a_Utilice nombres completos." sqref="DH2:DH3" xr:uid="{00000000-0002-0000-0000-000022000000}"/>
    <dataValidation allowBlank="1" showInputMessage="1" showErrorMessage="1" prompt="Seleccione de la lista desplegable, la entidad responsable de la ejecución del producto o acción." sqref="DF2:DG3" xr:uid="{00000000-0002-0000-0000-000023000000}"/>
    <dataValidation allowBlank="1" showInputMessage="1" showErrorMessage="1" prompt="Suma de los costos de cada vigencia durante la ejecución de la política pública." sqref="DE2:DE3" xr:uid="{00000000-0002-0000-0000-000024000000}"/>
    <dataValidation allowBlank="1" showInputMessage="1" showErrorMessage="1" prompt="Seleccione la opción de la lista." sqref="DD3 CO3 BK3 BN3 BQ3 BT3 BW3 BZ3 CC3 CF3 CI3 CL3 CR3 CU3 CX3 DA3" xr:uid="{00000000-0002-0000-0000-000025000000}"/>
    <dataValidation allowBlank="1" showInputMessage="1" showErrorMessage="1" prompt="Formato DD/MM/AAAA_x000a_Escriba la fecha de finalización de ejecución del producto._x000a__x000a_" sqref="M3 AQ2:AQ3" xr:uid="{00000000-0002-0000-0000-000026000000}"/>
    <dataValidation type="date" allowBlank="1" showInputMessage="1" showErrorMessage="1" sqref="AP85 AS14:AW15 AX13:BG16 AR14:AR16 BH15 AR18:BG18 AX6:BG6 AU10:BG10" xr:uid="{00000000-0002-0000-0000-000027000000}">
      <formula1>36526</formula1>
      <formula2>58806</formula2>
    </dataValidation>
    <dataValidation allowBlank="1" showInputMessage="1" showErrorMessage="1" prompt="Formato DD/MM/AAAA_x000a_Escriba la fecha de inicio de ejecución del producto._x000a_" sqref="AP2:AP3 L3" xr:uid="{00000000-0002-0000-0000-000028000000}"/>
    <dataValidation allowBlank="1" showInputMessage="1" showErrorMessage="1" prompt="Escriba el nombre del indicador. _x000a_Debe evidenciar con precisión la propiedad a medir, y debe guardar coherencia con la fórmula._x000a_Solo se puede tener un indicador por producto o acción." sqref="AG2" xr:uid="{00000000-0002-0000-0000-000029000000}"/>
    <dataValidation allowBlank="1" showInputMessage="1" showErrorMessage="1" prompt="Totalice la meta de resultado a alcanzar al final de la vigencia de la política pública." sqref="AD2:AD3" xr:uid="{00000000-0002-0000-0000-00002A000000}"/>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N2:AO2 J2:K2" xr:uid="{00000000-0002-0000-0000-00002B000000}"/>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2" xr:uid="{00000000-0002-0000-0000-00002C000000}"/>
    <dataValidation allowBlank="1" showInputMessage="1" showErrorMessage="1" prompt="Escriba la fórmula de cálculo del indicador. _x000a_Variables usadas para la medición del indicador, debe ser explicita la unidad de medida." sqref="F2:F3" xr:uid="{00000000-0002-0000-0000-00002D000000}"/>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2:E3" xr:uid="{00000000-0002-0000-0000-00002E000000}"/>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1:B3" xr:uid="{00000000-0002-0000-0000-00002F000000}"/>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A3" xr:uid="{00000000-0002-0000-0000-000030000000}"/>
    <dataValidation allowBlank="1" showInputMessage="1" showErrorMessage="1" prompt="Escriba el valor de la meta para cada vigencia de forma acumulada._x000a__x000a_Elimine o adicione columnas de acuerdo al tiempo de ejecución de la política pública._x000a__x000a_Tenga en cuenta las fechas de inicio y finalización." sqref="N87 AR87" xr:uid="{00000000-0002-0000-0000-000031000000}"/>
    <dataValidation allowBlank="1" showInputMessage="1" showErrorMessage="1" prompt="Totalice la meta de producto a alcanzar al final de la vigencia de la política pública. Tenga en cuenta el tipo de anualización determinado." sqref="AD87 BH87" xr:uid="{00000000-0002-0000-0000-000032000000}"/>
  </dataValidations>
  <hyperlinks>
    <hyperlink ref="DK20" r:id="rId1" xr:uid="{00000000-0004-0000-0000-000000000000}"/>
    <hyperlink ref="DK33" r:id="rId2" xr:uid="{00000000-0004-0000-0000-000001000000}"/>
    <hyperlink ref="DK34" r:id="rId3" xr:uid="{00000000-0004-0000-0000-000002000000}"/>
    <hyperlink ref="DK74" r:id="rId4" xr:uid="{00000000-0004-0000-0000-000003000000}"/>
    <hyperlink ref="DQ75" r:id="rId5" xr:uid="{00000000-0004-0000-0000-000004000000}"/>
    <hyperlink ref="DK17" r:id="rId6" xr:uid="{00000000-0004-0000-0000-000005000000}"/>
    <hyperlink ref="DK19" r:id="rId7" xr:uid="{00000000-0004-0000-0000-000006000000}"/>
    <hyperlink ref="DK81" r:id="rId8" xr:uid="{00000000-0004-0000-0000-000007000000}"/>
    <hyperlink ref="DK84" r:id="rId9" xr:uid="{00000000-0004-0000-0000-000008000000}"/>
    <hyperlink ref="DQ49" r:id="rId10" display="rarojas@alcaldiabogota.gov.co " xr:uid="{00000000-0004-0000-0000-000009000000}"/>
    <hyperlink ref="DK49" r:id="rId11" xr:uid="{00000000-0004-0000-0000-00000A000000}"/>
    <hyperlink ref="DK64" r:id="rId12" xr:uid="{00000000-0004-0000-0000-00000B000000}"/>
    <hyperlink ref="DK82" r:id="rId13" display="rhernandez@sdmujr.gov.co" xr:uid="{00000000-0004-0000-0000-00000C000000}"/>
    <hyperlink ref="DK80" r:id="rId14" xr:uid="{00000000-0004-0000-0000-00000D000000}"/>
    <hyperlink ref="DK24" r:id="rId15" xr:uid="{00000000-0004-0000-0000-00000E000000}"/>
    <hyperlink ref="DQ81" r:id="rId16" xr:uid="{00000000-0004-0000-0000-00000F000000}"/>
    <hyperlink ref="DK85" r:id="rId17" xr:uid="{00000000-0004-0000-0000-000010000000}"/>
    <hyperlink ref="DK37" r:id="rId18" xr:uid="{00000000-0004-0000-0000-000011000000}"/>
    <hyperlink ref="DK38" r:id="rId19" xr:uid="{00000000-0004-0000-0000-000012000000}"/>
    <hyperlink ref="DK5" r:id="rId20" xr:uid="{00000000-0004-0000-0000-000013000000}"/>
    <hyperlink ref="DK8" r:id="rId21" xr:uid="{00000000-0004-0000-0000-000014000000}"/>
    <hyperlink ref="DK69" r:id="rId22" xr:uid="{00000000-0004-0000-0000-000015000000}"/>
    <hyperlink ref="DK48" r:id="rId23" xr:uid="{00000000-0004-0000-0000-000016000000}"/>
    <hyperlink ref="DK50" r:id="rId24" xr:uid="{00000000-0004-0000-0000-000017000000}"/>
    <hyperlink ref="DQ34" r:id="rId25" xr:uid="{00000000-0004-0000-0000-000018000000}"/>
    <hyperlink ref="DK65" r:id="rId26" xr:uid="{00000000-0004-0000-0000-000019000000}"/>
    <hyperlink ref="DK13" r:id="rId27" xr:uid="{00000000-0004-0000-0000-00001A000000}"/>
    <hyperlink ref="DQ13" r:id="rId28" xr:uid="{00000000-0004-0000-0000-00001B000000}"/>
    <hyperlink ref="DK63" r:id="rId29" xr:uid="{00000000-0004-0000-0000-00001C000000}"/>
    <hyperlink ref="DQ20" r:id="rId30" xr:uid="{00000000-0004-0000-0000-00001D000000}"/>
    <hyperlink ref="DK35" r:id="rId31" xr:uid="{00000000-0004-0000-0000-00001E000000}"/>
    <hyperlink ref="DK36" r:id="rId32" xr:uid="{00000000-0004-0000-0000-00001F000000}"/>
    <hyperlink ref="DK66" r:id="rId33" xr:uid="{00000000-0004-0000-0000-000020000000}"/>
    <hyperlink ref="DK11" r:id="rId34" xr:uid="{00000000-0004-0000-0000-000021000000}"/>
    <hyperlink ref="DK7" r:id="rId35" xr:uid="{00000000-0004-0000-0000-000022000000}"/>
    <hyperlink ref="DK9" r:id="rId36" xr:uid="{00000000-0004-0000-0000-000023000000}"/>
    <hyperlink ref="DK79" r:id="rId37" xr:uid="{00000000-0004-0000-0000-000024000000}"/>
    <hyperlink ref="DK83" r:id="rId38" xr:uid="{00000000-0004-0000-0000-000025000000}"/>
    <hyperlink ref="DK86" r:id="rId39" xr:uid="{00000000-0004-0000-0000-000026000000}"/>
    <hyperlink ref="DK68" r:id="rId40" xr:uid="{00000000-0004-0000-0000-000027000000}"/>
    <hyperlink ref="DQ68" r:id="rId41" xr:uid="{00000000-0004-0000-0000-000028000000}"/>
    <hyperlink ref="DQ76" r:id="rId42" xr:uid="{00000000-0004-0000-0000-000029000000}"/>
    <hyperlink ref="DK76" r:id="rId43" xr:uid="{00000000-0004-0000-0000-00002A000000}"/>
    <hyperlink ref="DK71" r:id="rId44" xr:uid="{00000000-0004-0000-0000-00002B000000}"/>
    <hyperlink ref="DK72" r:id="rId45" xr:uid="{00000000-0004-0000-0000-00002C000000}"/>
    <hyperlink ref="DK77" r:id="rId46" xr:uid="{00000000-0004-0000-0000-00002D000000}"/>
    <hyperlink ref="DK40" r:id="rId47" xr:uid="{00000000-0004-0000-0000-00002E000000}"/>
    <hyperlink ref="DK41" r:id="rId48" xr:uid="{00000000-0004-0000-0000-00002F000000}"/>
    <hyperlink ref="DK42" r:id="rId49" xr:uid="{00000000-0004-0000-0000-000030000000}"/>
    <hyperlink ref="DK45" r:id="rId50" xr:uid="{00000000-0004-0000-0000-000031000000}"/>
    <hyperlink ref="DK46" r:id="rId51" xr:uid="{00000000-0004-0000-0000-000032000000}"/>
    <hyperlink ref="DK43" r:id="rId52" xr:uid="{00000000-0004-0000-0000-000033000000}"/>
    <hyperlink ref="DQ43" r:id="rId53" xr:uid="{00000000-0004-0000-0000-000034000000}"/>
    <hyperlink ref="DK44" r:id="rId54" xr:uid="{00000000-0004-0000-0000-000035000000}"/>
    <hyperlink ref="DQ44" r:id="rId55" xr:uid="{00000000-0004-0000-0000-000036000000}"/>
    <hyperlink ref="DK26" r:id="rId56" xr:uid="{00000000-0004-0000-0000-000037000000}"/>
    <hyperlink ref="DK27" r:id="rId57" xr:uid="{00000000-0004-0000-0000-000038000000}"/>
    <hyperlink ref="DK30" r:id="rId58" xr:uid="{00000000-0004-0000-0000-000039000000}"/>
    <hyperlink ref="DK28" r:id="rId59" xr:uid="{00000000-0004-0000-0000-00003A000000}"/>
    <hyperlink ref="DK29" r:id="rId60" xr:uid="{00000000-0004-0000-0000-00003B000000}"/>
    <hyperlink ref="DK25" r:id="rId61" xr:uid="{00000000-0004-0000-0000-00003C000000}"/>
    <hyperlink ref="DK60" r:id="rId62" xr:uid="{00000000-0004-0000-0000-00003D000000}"/>
    <hyperlink ref="DK21" r:id="rId63" xr:uid="{00000000-0004-0000-0000-00003E000000}"/>
    <hyperlink ref="DQ21" r:id="rId64" xr:uid="{00000000-0004-0000-0000-00003F000000}"/>
    <hyperlink ref="DK78" r:id="rId65" xr:uid="{00000000-0004-0000-0000-000040000000}"/>
    <hyperlink ref="DQ31" r:id="rId66" xr:uid="{00000000-0004-0000-0000-000041000000}"/>
    <hyperlink ref="DK31" r:id="rId67" xr:uid="{00000000-0004-0000-0000-000042000000}"/>
    <hyperlink ref="DQ32" r:id="rId68" xr:uid="{00000000-0004-0000-0000-000043000000}"/>
    <hyperlink ref="DK32" r:id="rId69" xr:uid="{00000000-0004-0000-0000-000044000000}"/>
    <hyperlink ref="DK14" r:id="rId70" display="mailto:nestor.caicedo@gobiernobogota.gov.co" xr:uid="{00000000-0004-0000-0000-000045000000}"/>
    <hyperlink ref="DK15" r:id="rId71" display="mailto:nestor.caicedo@gobiernobogota.gov.co" xr:uid="{00000000-0004-0000-0000-000046000000}"/>
    <hyperlink ref="DK16" r:id="rId72" display="mailto:nestor.caicedo@gobiernobogota.gov.co" xr:uid="{00000000-0004-0000-0000-000047000000}"/>
    <hyperlink ref="DK18" r:id="rId73" display="mailto:nestor.caicedo@gobiernobogota.gov.co" xr:uid="{00000000-0004-0000-0000-000048000000}"/>
    <hyperlink ref="DK52" r:id="rId74" display="mailto:nestor.caicedo@gobiernobogota.gov.co" xr:uid="{00000000-0004-0000-0000-000049000000}"/>
    <hyperlink ref="DK61" r:id="rId75" display="mailto:nestor.caicedo@gobiernobogota.gov.co" xr:uid="{00000000-0004-0000-0000-00004A000000}"/>
    <hyperlink ref="DK75" r:id="rId76" xr:uid="{00000000-0004-0000-0000-00004B000000}"/>
    <hyperlink ref="DK51" r:id="rId77" xr:uid="{00000000-0004-0000-0000-00004C000000}"/>
    <hyperlink ref="DK53" r:id="rId78" xr:uid="{00000000-0004-0000-0000-00004D000000}"/>
    <hyperlink ref="DK54" r:id="rId79" xr:uid="{00000000-0004-0000-0000-00004E000000}"/>
    <hyperlink ref="DK55" r:id="rId80" xr:uid="{00000000-0004-0000-0000-00004F000000}"/>
    <hyperlink ref="DK56" r:id="rId81" xr:uid="{00000000-0004-0000-0000-000050000000}"/>
    <hyperlink ref="DK57" r:id="rId82" xr:uid="{00000000-0004-0000-0000-000051000000}"/>
    <hyperlink ref="DK58" r:id="rId83" xr:uid="{00000000-0004-0000-0000-000052000000}"/>
    <hyperlink ref="DK59" r:id="rId84" xr:uid="{00000000-0004-0000-0000-000053000000}"/>
    <hyperlink ref="DK10" r:id="rId85" xr:uid="{00000000-0004-0000-0000-000054000000}"/>
    <hyperlink ref="DK12" r:id="rId86" xr:uid="{00000000-0004-0000-0000-000055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sheetPr>
  <dimension ref="A1:M61"/>
  <sheetViews>
    <sheetView zoomScale="98" zoomScaleNormal="98" workbookViewId="0">
      <selection activeCell="C3" sqref="C3"/>
    </sheetView>
  </sheetViews>
  <sheetFormatPr baseColWidth="10" defaultColWidth="11.42578125" defaultRowHeight="14.25"/>
  <cols>
    <col min="1" max="1" width="20.28515625" style="190" customWidth="1"/>
    <col min="2" max="2" width="29.28515625" style="190" customWidth="1"/>
    <col min="3" max="12" width="11.42578125" style="190"/>
    <col min="13" max="13" width="7.7109375" style="190" customWidth="1"/>
    <col min="14" max="16384" width="11.42578125" style="190"/>
  </cols>
  <sheetData>
    <row r="1" spans="1:13" ht="15.75" thickBot="1">
      <c r="A1" s="3184" t="s">
        <v>1291</v>
      </c>
      <c r="B1" s="3185"/>
      <c r="C1" s="3185"/>
      <c r="D1" s="3185"/>
      <c r="E1" s="3185"/>
      <c r="F1" s="3185"/>
      <c r="G1" s="3185"/>
      <c r="H1" s="3185"/>
      <c r="I1" s="3185"/>
      <c r="J1" s="3185"/>
      <c r="K1" s="3185"/>
      <c r="L1" s="3185"/>
      <c r="M1" s="3186"/>
    </row>
    <row r="2" spans="1:13" ht="52.5" customHeight="1">
      <c r="A2" s="3170" t="s">
        <v>1134</v>
      </c>
      <c r="B2" s="274" t="s">
        <v>1135</v>
      </c>
      <c r="C2" s="3218" t="s">
        <v>1292</v>
      </c>
      <c r="D2" s="3219"/>
      <c r="E2" s="3219"/>
      <c r="F2" s="3219"/>
      <c r="G2" s="3219"/>
      <c r="H2" s="3219"/>
      <c r="I2" s="3219"/>
      <c r="J2" s="3219"/>
      <c r="K2" s="3219"/>
      <c r="L2" s="3219"/>
      <c r="M2" s="3220"/>
    </row>
    <row r="3" spans="1:13" ht="48.75" customHeight="1">
      <c r="A3" s="3171"/>
      <c r="B3" s="268" t="s">
        <v>1213</v>
      </c>
      <c r="C3" s="3172" t="s">
        <v>786</v>
      </c>
      <c r="D3" s="3173"/>
      <c r="E3" s="3173"/>
      <c r="F3" s="3173"/>
      <c r="G3" s="3173"/>
      <c r="H3" s="3173"/>
      <c r="I3" s="3173"/>
      <c r="J3" s="3173"/>
      <c r="K3" s="3173"/>
      <c r="L3" s="3173"/>
      <c r="M3" s="3174"/>
    </row>
    <row r="4" spans="1:13">
      <c r="A4" s="3171"/>
      <c r="B4" s="1832" t="s">
        <v>1139</v>
      </c>
      <c r="C4" s="1837" t="s">
        <v>422</v>
      </c>
      <c r="D4" s="1837"/>
      <c r="E4" s="1837"/>
      <c r="F4" s="1837"/>
      <c r="G4" s="1837"/>
      <c r="H4" s="1837"/>
      <c r="I4" s="1837"/>
      <c r="J4" s="1837"/>
      <c r="K4" s="1837"/>
      <c r="L4" s="1837"/>
      <c r="M4" s="1838"/>
    </row>
    <row r="5" spans="1:13" ht="28.5">
      <c r="A5" s="3171"/>
      <c r="B5" s="1832" t="s">
        <v>1140</v>
      </c>
      <c r="C5" s="1834" t="s">
        <v>1141</v>
      </c>
      <c r="D5" s="1837"/>
      <c r="E5" s="1837"/>
      <c r="F5" s="1837"/>
      <c r="G5" s="1837"/>
      <c r="H5" s="1837"/>
      <c r="I5" s="1837"/>
      <c r="J5" s="1837"/>
      <c r="K5" s="1837"/>
      <c r="L5" s="1837"/>
      <c r="M5" s="1838"/>
    </row>
    <row r="6" spans="1:13">
      <c r="A6" s="3171"/>
      <c r="B6" s="1832" t="s">
        <v>1142</v>
      </c>
      <c r="C6" s="1834" t="s">
        <v>1141</v>
      </c>
      <c r="D6" s="1837"/>
      <c r="E6" s="1837"/>
      <c r="F6" s="1837"/>
      <c r="G6" s="1837"/>
      <c r="H6" s="1837"/>
      <c r="I6" s="1837"/>
      <c r="J6" s="1837"/>
      <c r="K6" s="1837"/>
      <c r="L6" s="1837"/>
      <c r="M6" s="1838"/>
    </row>
    <row r="7" spans="1:13">
      <c r="A7" s="3171"/>
      <c r="B7" s="281" t="s">
        <v>1143</v>
      </c>
      <c r="C7" s="1247" t="s">
        <v>100</v>
      </c>
      <c r="D7" s="1247"/>
      <c r="E7" s="1247"/>
      <c r="F7" s="275"/>
      <c r="G7" s="276"/>
      <c r="H7" s="277" t="s">
        <v>28</v>
      </c>
      <c r="I7" s="1248" t="s">
        <v>101</v>
      </c>
      <c r="J7" s="1247"/>
      <c r="K7" s="1247"/>
      <c r="L7" s="1247"/>
      <c r="M7" s="2512"/>
    </row>
    <row r="8" spans="1:13">
      <c r="A8" s="3171"/>
      <c r="B8" s="3149" t="s">
        <v>1144</v>
      </c>
      <c r="C8" s="1901"/>
      <c r="D8" s="1902"/>
      <c r="E8" s="1902"/>
      <c r="F8" s="1902"/>
      <c r="G8" s="1902"/>
      <c r="H8" s="1902"/>
      <c r="I8" s="1902"/>
      <c r="J8" s="1902"/>
      <c r="K8" s="1902"/>
      <c r="L8" s="279"/>
      <c r="M8" s="280"/>
    </row>
    <row r="9" spans="1:13" ht="56.25" customHeight="1">
      <c r="A9" s="3171"/>
      <c r="B9" s="3150"/>
      <c r="C9" s="3191" t="s">
        <v>101</v>
      </c>
      <c r="D9" s="3191"/>
      <c r="E9" s="1845"/>
      <c r="F9" s="3242"/>
      <c r="G9" s="3242"/>
      <c r="H9" s="1845"/>
      <c r="I9" s="3242"/>
      <c r="J9" s="3242"/>
      <c r="K9" s="1845"/>
      <c r="L9" s="214"/>
      <c r="M9" s="215"/>
    </row>
    <row r="10" spans="1:13" ht="15" thickBot="1">
      <c r="A10" s="3171"/>
      <c r="B10" s="3151"/>
      <c r="C10" s="3242" t="s">
        <v>1147</v>
      </c>
      <c r="D10" s="3242"/>
      <c r="E10" s="1835"/>
      <c r="F10" s="3242" t="s">
        <v>1147</v>
      </c>
      <c r="G10" s="3242"/>
      <c r="H10" s="1835"/>
      <c r="I10" s="3242" t="s">
        <v>1147</v>
      </c>
      <c r="J10" s="3242"/>
      <c r="K10" s="1835"/>
      <c r="L10" s="214"/>
      <c r="M10" s="215"/>
    </row>
    <row r="11" spans="1:13" ht="86.25" customHeight="1" thickBot="1">
      <c r="A11" s="3171"/>
      <c r="B11" s="312" t="s">
        <v>1217</v>
      </c>
      <c r="C11" s="3310" t="s">
        <v>1293</v>
      </c>
      <c r="D11" s="3311"/>
      <c r="E11" s="3311"/>
      <c r="F11" s="3311"/>
      <c r="G11" s="3311"/>
      <c r="H11" s="3311"/>
      <c r="I11" s="3311"/>
      <c r="J11" s="3311"/>
      <c r="K11" s="3311"/>
      <c r="L11" s="3311"/>
      <c r="M11" s="3312"/>
    </row>
    <row r="12" spans="1:13" ht="119.25" customHeight="1" thickBot="1">
      <c r="A12" s="3171"/>
      <c r="B12" s="268" t="s">
        <v>1219</v>
      </c>
      <c r="C12" s="3243" t="s">
        <v>1294</v>
      </c>
      <c r="D12" s="3244"/>
      <c r="E12" s="3244"/>
      <c r="F12" s="3244"/>
      <c r="G12" s="3244"/>
      <c r="H12" s="3244"/>
      <c r="I12" s="3244"/>
      <c r="J12" s="3244"/>
      <c r="K12" s="3244"/>
      <c r="L12" s="3244"/>
      <c r="M12" s="3245"/>
    </row>
    <row r="13" spans="1:13" ht="43.5" customHeight="1" thickBot="1">
      <c r="A13" s="3171"/>
      <c r="B13" s="268" t="s">
        <v>1221</v>
      </c>
      <c r="C13" s="3246" t="s">
        <v>1264</v>
      </c>
      <c r="D13" s="3247"/>
      <c r="E13" s="3247"/>
      <c r="F13" s="3247"/>
      <c r="G13" s="3247"/>
      <c r="H13" s="3247"/>
      <c r="I13" s="3247"/>
      <c r="J13" s="3247"/>
      <c r="K13" s="3247"/>
      <c r="L13" s="3247"/>
      <c r="M13" s="3249"/>
    </row>
    <row r="14" spans="1:13" ht="57" customHeight="1">
      <c r="A14" s="3171"/>
      <c r="B14" s="313" t="s">
        <v>1223</v>
      </c>
      <c r="C14" s="3313" t="s">
        <v>796</v>
      </c>
      <c r="D14" s="3314"/>
      <c r="E14" s="2495" t="s">
        <v>1224</v>
      </c>
      <c r="F14" s="3166" t="s">
        <v>789</v>
      </c>
      <c r="G14" s="3167"/>
      <c r="H14" s="3167"/>
      <c r="I14" s="3167"/>
      <c r="J14" s="3167"/>
      <c r="K14" s="3167"/>
      <c r="L14" s="3167"/>
      <c r="M14" s="3168"/>
    </row>
    <row r="15" spans="1:13">
      <c r="A15" s="3144" t="s">
        <v>1150</v>
      </c>
      <c r="B15" s="268" t="s">
        <v>12</v>
      </c>
      <c r="C15" s="2491" t="s">
        <v>99</v>
      </c>
      <c r="D15" s="2491"/>
      <c r="E15" s="2491"/>
      <c r="F15" s="2491"/>
      <c r="G15" s="2491"/>
      <c r="H15" s="2491"/>
      <c r="I15" s="2491"/>
      <c r="J15" s="2491"/>
      <c r="K15" s="2491"/>
      <c r="L15" s="214"/>
      <c r="M15" s="215"/>
    </row>
    <row r="16" spans="1:13" ht="36.75" customHeight="1">
      <c r="A16" s="3145"/>
      <c r="B16" s="268" t="s">
        <v>1151</v>
      </c>
      <c r="C16" s="3197" t="s">
        <v>1295</v>
      </c>
      <c r="D16" s="3198"/>
      <c r="E16" s="3198"/>
      <c r="F16" s="3198"/>
      <c r="G16" s="3198"/>
      <c r="H16" s="3198"/>
      <c r="I16" s="3198"/>
      <c r="J16" s="3198"/>
      <c r="K16" s="3198"/>
      <c r="L16" s="3198"/>
      <c r="M16" s="3199"/>
    </row>
    <row r="17" spans="1:13">
      <c r="A17" s="3145"/>
      <c r="B17" s="3149" t="s">
        <v>1153</v>
      </c>
      <c r="C17" s="221"/>
      <c r="D17" s="222"/>
      <c r="E17" s="222"/>
      <c r="F17" s="222"/>
      <c r="G17" s="222"/>
      <c r="H17" s="222"/>
      <c r="I17" s="222"/>
      <c r="J17" s="222"/>
      <c r="K17" s="222"/>
      <c r="L17" s="222"/>
      <c r="M17" s="223"/>
    </row>
    <row r="18" spans="1:13">
      <c r="A18" s="3145"/>
      <c r="B18" s="3150"/>
      <c r="C18" s="224"/>
      <c r="D18" s="225"/>
      <c r="E18" s="226"/>
      <c r="F18" s="225"/>
      <c r="G18" s="226"/>
      <c r="H18" s="225"/>
      <c r="I18" s="226"/>
      <c r="J18" s="225"/>
      <c r="K18" s="226"/>
      <c r="L18" s="226"/>
      <c r="M18" s="227"/>
    </row>
    <row r="19" spans="1:13">
      <c r="A19" s="3145"/>
      <c r="B19" s="3150"/>
      <c r="C19" s="228" t="s">
        <v>1154</v>
      </c>
      <c r="D19" s="229"/>
      <c r="E19" s="228" t="s">
        <v>1155</v>
      </c>
      <c r="F19" s="229"/>
      <c r="G19" s="228" t="s">
        <v>1156</v>
      </c>
      <c r="H19" s="229"/>
      <c r="I19" s="228" t="s">
        <v>1157</v>
      </c>
      <c r="J19" s="229" t="s">
        <v>1167</v>
      </c>
      <c r="K19" s="228" t="s">
        <v>1158</v>
      </c>
      <c r="L19" s="230"/>
      <c r="M19" s="231"/>
    </row>
    <row r="20" spans="1:13">
      <c r="A20" s="3145"/>
      <c r="B20" s="3150"/>
      <c r="C20" s="228" t="s">
        <v>1159</v>
      </c>
      <c r="D20" s="1846"/>
      <c r="E20" s="228" t="s">
        <v>1160</v>
      </c>
      <c r="F20" s="311"/>
      <c r="G20" s="228" t="s">
        <v>1161</v>
      </c>
      <c r="H20" s="311"/>
      <c r="I20" s="228" t="s">
        <v>1162</v>
      </c>
      <c r="J20" s="311"/>
      <c r="K20" s="228" t="s">
        <v>1163</v>
      </c>
      <c r="L20" s="230"/>
      <c r="M20" s="231"/>
    </row>
    <row r="21" spans="1:13" ht="28.5">
      <c r="A21" s="3145"/>
      <c r="B21" s="3150"/>
      <c r="C21" s="228" t="s">
        <v>1164</v>
      </c>
      <c r="D21" s="1846"/>
      <c r="E21" s="228" t="s">
        <v>1165</v>
      </c>
      <c r="F21" s="1846"/>
      <c r="G21" s="228"/>
      <c r="H21" s="232"/>
      <c r="I21" s="228"/>
      <c r="J21" s="232"/>
      <c r="K21" s="228"/>
      <c r="L21" s="233"/>
      <c r="M21" s="234"/>
    </row>
    <row r="22" spans="1:13">
      <c r="A22" s="3145"/>
      <c r="B22" s="3150"/>
      <c r="C22" s="228" t="s">
        <v>1166</v>
      </c>
      <c r="D22" s="311"/>
      <c r="E22" s="228" t="s">
        <v>1168</v>
      </c>
      <c r="F22" s="1925"/>
      <c r="G22" s="1925" t="s">
        <v>1169</v>
      </c>
      <c r="H22" s="1925"/>
      <c r="I22" s="1925"/>
      <c r="J22" s="1925"/>
      <c r="K22" s="1925"/>
      <c r="L22" s="1925"/>
      <c r="M22" s="235"/>
    </row>
    <row r="23" spans="1:13">
      <c r="A23" s="3145"/>
      <c r="B23" s="3151"/>
      <c r="C23" s="236"/>
      <c r="D23" s="236"/>
      <c r="E23" s="236"/>
      <c r="F23" s="236"/>
      <c r="G23" s="236"/>
      <c r="H23" s="236"/>
      <c r="I23" s="236"/>
      <c r="J23" s="236"/>
      <c r="K23" s="236"/>
      <c r="L23" s="236"/>
      <c r="M23" s="237"/>
    </row>
    <row r="24" spans="1:13">
      <c r="A24" s="3145"/>
      <c r="B24" s="3149" t="s">
        <v>1170</v>
      </c>
      <c r="C24" s="238"/>
      <c r="D24" s="238"/>
      <c r="E24" s="238"/>
      <c r="F24" s="238"/>
      <c r="G24" s="238"/>
      <c r="H24" s="238"/>
      <c r="I24" s="238"/>
      <c r="J24" s="238"/>
      <c r="K24" s="238"/>
      <c r="L24" s="214"/>
      <c r="M24" s="215"/>
    </row>
    <row r="25" spans="1:13">
      <c r="A25" s="3145"/>
      <c r="B25" s="3150"/>
      <c r="C25" s="228" t="s">
        <v>1171</v>
      </c>
      <c r="D25" s="311"/>
      <c r="E25" s="239"/>
      <c r="F25" s="228" t="s">
        <v>1172</v>
      </c>
      <c r="G25" s="1846"/>
      <c r="H25" s="239"/>
      <c r="I25" s="228" t="s">
        <v>1173</v>
      </c>
      <c r="J25" s="1846" t="s">
        <v>1167</v>
      </c>
      <c r="K25" s="239"/>
      <c r="L25" s="214"/>
      <c r="M25" s="215"/>
    </row>
    <row r="26" spans="1:13">
      <c r="A26" s="3145"/>
      <c r="B26" s="3150"/>
      <c r="C26" s="228" t="s">
        <v>1174</v>
      </c>
      <c r="D26" s="240"/>
      <c r="E26" s="241"/>
      <c r="F26" s="228" t="s">
        <v>1175</v>
      </c>
      <c r="G26" s="311"/>
      <c r="H26" s="214"/>
      <c r="I26" s="242"/>
      <c r="J26" s="214"/>
      <c r="K26" s="1845"/>
      <c r="L26" s="214"/>
      <c r="M26" s="215"/>
    </row>
    <row r="27" spans="1:13">
      <c r="A27" s="3145"/>
      <c r="B27" s="3150"/>
      <c r="C27" s="232"/>
      <c r="D27" s="232"/>
      <c r="E27" s="232"/>
      <c r="F27" s="232"/>
      <c r="G27" s="232"/>
      <c r="H27" s="232"/>
      <c r="I27" s="232"/>
      <c r="J27" s="232"/>
      <c r="K27" s="232"/>
      <c r="L27" s="214"/>
      <c r="M27" s="215"/>
    </row>
    <row r="28" spans="1:13">
      <c r="A28" s="3145"/>
      <c r="B28" s="1831" t="s">
        <v>1176</v>
      </c>
      <c r="C28" s="239"/>
      <c r="D28" s="239"/>
      <c r="E28" s="239"/>
      <c r="F28" s="239"/>
      <c r="G28" s="239"/>
      <c r="H28" s="239"/>
      <c r="I28" s="239"/>
      <c r="J28" s="239"/>
      <c r="K28" s="239"/>
      <c r="L28" s="239"/>
      <c r="M28" s="243"/>
    </row>
    <row r="29" spans="1:13">
      <c r="A29" s="3145"/>
      <c r="B29" s="1831"/>
      <c r="C29" s="244" t="s">
        <v>1177</v>
      </c>
      <c r="D29" s="245" t="s">
        <v>61</v>
      </c>
      <c r="E29" s="239"/>
      <c r="F29" s="246" t="s">
        <v>1178</v>
      </c>
      <c r="G29" s="311" t="s">
        <v>61</v>
      </c>
      <c r="H29" s="239"/>
      <c r="I29" s="246" t="s">
        <v>1179</v>
      </c>
      <c r="J29" s="1873" t="s">
        <v>61</v>
      </c>
      <c r="K29" s="1874"/>
      <c r="L29" s="1875"/>
      <c r="M29" s="243"/>
    </row>
    <row r="30" spans="1:13">
      <c r="A30" s="3145"/>
      <c r="B30" s="1832"/>
      <c r="C30" s="236"/>
      <c r="D30" s="236"/>
      <c r="E30" s="236"/>
      <c r="F30" s="236"/>
      <c r="G30" s="236"/>
      <c r="H30" s="236"/>
      <c r="I30" s="236"/>
      <c r="J30" s="236"/>
      <c r="K30" s="236"/>
      <c r="L30" s="236"/>
      <c r="M30" s="237"/>
    </row>
    <row r="31" spans="1:13" ht="15">
      <c r="A31" s="3145"/>
      <c r="B31" s="3149" t="s">
        <v>1181</v>
      </c>
      <c r="C31" s="247"/>
      <c r="D31" s="247"/>
      <c r="E31" s="247"/>
      <c r="F31" s="247"/>
      <c r="G31" s="247"/>
      <c r="H31" s="247"/>
      <c r="I31" s="247"/>
      <c r="J31" s="247"/>
      <c r="K31" s="247"/>
      <c r="L31" s="214"/>
      <c r="M31" s="215"/>
    </row>
    <row r="32" spans="1:13" ht="15">
      <c r="A32" s="3145"/>
      <c r="B32" s="3150"/>
      <c r="C32" s="239" t="s">
        <v>1182</v>
      </c>
      <c r="D32" s="248">
        <v>2019</v>
      </c>
      <c r="E32" s="249"/>
      <c r="F32" s="239" t="s">
        <v>1183</v>
      </c>
      <c r="G32" s="250" t="s">
        <v>1184</v>
      </c>
      <c r="H32" s="249"/>
      <c r="I32" s="246"/>
      <c r="J32" s="249"/>
      <c r="K32" s="249"/>
      <c r="L32" s="214"/>
      <c r="M32" s="215"/>
    </row>
    <row r="33" spans="1:13" ht="15">
      <c r="A33" s="3145"/>
      <c r="B33" s="3151"/>
      <c r="C33" s="236"/>
      <c r="D33" s="251"/>
      <c r="E33" s="252"/>
      <c r="F33" s="236"/>
      <c r="G33" s="252"/>
      <c r="H33" s="252"/>
      <c r="I33" s="253"/>
      <c r="J33" s="252"/>
      <c r="K33" s="252"/>
      <c r="L33" s="214"/>
      <c r="M33" s="215"/>
    </row>
    <row r="34" spans="1:13">
      <c r="A34" s="3145"/>
      <c r="B34" s="3149" t="s">
        <v>1185</v>
      </c>
      <c r="C34" s="254"/>
      <c r="D34" s="254"/>
      <c r="E34" s="254"/>
      <c r="F34" s="254"/>
      <c r="G34" s="254"/>
      <c r="H34" s="254"/>
      <c r="I34" s="254"/>
      <c r="J34" s="254"/>
      <c r="K34" s="254"/>
      <c r="L34" s="254"/>
      <c r="M34" s="255"/>
    </row>
    <row r="35" spans="1:13">
      <c r="A35" s="3145"/>
      <c r="B35" s="3150"/>
      <c r="C35" s="256"/>
      <c r="D35" s="257">
        <v>2019</v>
      </c>
      <c r="E35" s="257"/>
      <c r="F35" s="257">
        <v>2020</v>
      </c>
      <c r="G35" s="257"/>
      <c r="H35" s="258">
        <v>2021</v>
      </c>
      <c r="I35" s="258"/>
      <c r="J35" s="258">
        <v>2022</v>
      </c>
      <c r="K35" s="257"/>
      <c r="L35" s="257">
        <v>2023</v>
      </c>
      <c r="M35" s="255"/>
    </row>
    <row r="36" spans="1:13">
      <c r="A36" s="3145"/>
      <c r="B36" s="3150"/>
      <c r="C36" s="256"/>
      <c r="D36" s="185">
        <v>10000</v>
      </c>
      <c r="E36" s="2294"/>
      <c r="F36" s="185">
        <v>10000</v>
      </c>
      <c r="G36" s="2294"/>
      <c r="H36" s="185">
        <v>10000</v>
      </c>
      <c r="I36" s="2294"/>
      <c r="J36" s="185">
        <v>10000</v>
      </c>
      <c r="K36" s="2294"/>
      <c r="L36" s="185">
        <v>10000</v>
      </c>
      <c r="M36" s="2295"/>
    </row>
    <row r="37" spans="1:13">
      <c r="A37" s="3145"/>
      <c r="B37" s="3150"/>
      <c r="C37" s="256"/>
      <c r="D37" s="2291">
        <v>2024</v>
      </c>
      <c r="E37" s="2291"/>
      <c r="F37" s="2291">
        <v>2025</v>
      </c>
      <c r="G37" s="2291"/>
      <c r="H37" s="2292">
        <v>2026</v>
      </c>
      <c r="I37" s="2292"/>
      <c r="J37" s="2292">
        <v>2027</v>
      </c>
      <c r="K37" s="2291"/>
      <c r="L37" s="2291">
        <v>2028</v>
      </c>
      <c r="M37" s="2296"/>
    </row>
    <row r="38" spans="1:13">
      <c r="A38" s="3145"/>
      <c r="B38" s="3150"/>
      <c r="C38" s="256"/>
      <c r="D38" s="185">
        <v>10000</v>
      </c>
      <c r="E38" s="2294"/>
      <c r="F38" s="185">
        <v>10000</v>
      </c>
      <c r="G38" s="2294"/>
      <c r="H38" s="185">
        <v>10000</v>
      </c>
      <c r="I38" s="2294"/>
      <c r="J38" s="185">
        <v>10000</v>
      </c>
      <c r="K38" s="2294"/>
      <c r="L38" s="185">
        <v>10000</v>
      </c>
      <c r="M38" s="2295"/>
    </row>
    <row r="39" spans="1:13">
      <c r="A39" s="3145"/>
      <c r="B39" s="3150"/>
      <c r="C39" s="256"/>
      <c r="D39" s="2291">
        <v>2029</v>
      </c>
      <c r="E39" s="2291"/>
      <c r="F39" s="2291">
        <v>2030</v>
      </c>
      <c r="G39" s="2291"/>
      <c r="H39" s="2292">
        <v>2031</v>
      </c>
      <c r="I39" s="2292"/>
      <c r="J39" s="2292">
        <v>2032</v>
      </c>
      <c r="K39" s="2291"/>
      <c r="L39" s="2291">
        <v>2033</v>
      </c>
      <c r="M39" s="2296"/>
    </row>
    <row r="40" spans="1:13">
      <c r="A40" s="3145"/>
      <c r="B40" s="3150"/>
      <c r="C40" s="256"/>
      <c r="D40" s="185">
        <v>10000</v>
      </c>
      <c r="E40" s="2294"/>
      <c r="F40" s="185">
        <v>10000</v>
      </c>
      <c r="G40" s="2294"/>
      <c r="H40" s="185">
        <v>10000</v>
      </c>
      <c r="I40" s="2294"/>
      <c r="J40" s="185">
        <v>10000</v>
      </c>
      <c r="K40" s="2294"/>
      <c r="L40" s="185">
        <v>10000</v>
      </c>
      <c r="M40" s="2295"/>
    </row>
    <row r="41" spans="1:13">
      <c r="A41" s="3145"/>
      <c r="B41" s="3150"/>
      <c r="C41" s="256"/>
      <c r="D41" s="2496">
        <v>2034</v>
      </c>
      <c r="E41" s="2297"/>
      <c r="F41" s="2298" t="s">
        <v>1186</v>
      </c>
      <c r="G41" s="2297"/>
      <c r="H41" s="2298"/>
      <c r="I41" s="2297"/>
      <c r="J41" s="2298"/>
      <c r="K41" s="2297"/>
      <c r="L41" s="2298"/>
      <c r="M41" s="2295"/>
    </row>
    <row r="42" spans="1:13">
      <c r="A42" s="3145"/>
      <c r="B42" s="3150"/>
      <c r="C42" s="256"/>
      <c r="D42" s="185">
        <v>10000</v>
      </c>
      <c r="E42" s="2294"/>
      <c r="F42" s="185">
        <v>160000</v>
      </c>
      <c r="G42" s="185"/>
      <c r="H42" s="3309"/>
      <c r="I42" s="3309"/>
      <c r="J42" s="2298"/>
      <c r="K42" s="2297"/>
      <c r="L42" s="2298"/>
      <c r="M42" s="2295"/>
    </row>
    <row r="43" spans="1:13">
      <c r="A43" s="3145"/>
      <c r="B43" s="3150"/>
      <c r="C43" s="256"/>
      <c r="D43" s="263"/>
      <c r="E43" s="261"/>
      <c r="F43" s="263"/>
      <c r="G43" s="261"/>
      <c r="H43" s="263"/>
      <c r="I43" s="261"/>
      <c r="J43" s="263"/>
      <c r="K43" s="261"/>
      <c r="L43" s="263"/>
      <c r="M43" s="1859"/>
    </row>
    <row r="44" spans="1:13">
      <c r="A44" s="3145"/>
      <c r="B44" s="3149" t="s">
        <v>1187</v>
      </c>
      <c r="C44" s="238"/>
      <c r="D44" s="238"/>
      <c r="E44" s="238"/>
      <c r="F44" s="238"/>
      <c r="G44" s="238"/>
      <c r="H44" s="238"/>
      <c r="I44" s="238"/>
      <c r="J44" s="238"/>
      <c r="K44" s="238"/>
      <c r="L44" s="214"/>
      <c r="M44" s="215"/>
    </row>
    <row r="45" spans="1:13">
      <c r="A45" s="3145"/>
      <c r="B45" s="3150"/>
      <c r="C45" s="214"/>
      <c r="D45" s="264" t="s">
        <v>482</v>
      </c>
      <c r="E45" s="265" t="s">
        <v>60</v>
      </c>
      <c r="F45" s="3155" t="s">
        <v>1188</v>
      </c>
      <c r="G45" s="3169"/>
      <c r="H45" s="3169"/>
      <c r="I45" s="3169"/>
      <c r="J45" s="3169"/>
      <c r="K45" s="266"/>
      <c r="L45" s="214"/>
      <c r="M45" s="215"/>
    </row>
    <row r="46" spans="1:13">
      <c r="A46" s="3145"/>
      <c r="B46" s="3150"/>
      <c r="C46" s="214"/>
      <c r="D46" s="1858"/>
      <c r="E46" s="1846" t="s">
        <v>1167</v>
      </c>
      <c r="F46" s="3155"/>
      <c r="G46" s="3169"/>
      <c r="H46" s="3169"/>
      <c r="I46" s="3169"/>
      <c r="J46" s="3169"/>
      <c r="K46" s="241"/>
      <c r="L46" s="214"/>
      <c r="M46" s="215"/>
    </row>
    <row r="47" spans="1:13">
      <c r="A47" s="3145"/>
      <c r="B47" s="3151"/>
      <c r="C47" s="267"/>
      <c r="D47" s="267"/>
      <c r="E47" s="267"/>
      <c r="F47" s="267"/>
      <c r="G47" s="267"/>
      <c r="H47" s="267"/>
      <c r="I47" s="267"/>
      <c r="J47" s="267"/>
      <c r="K47" s="267"/>
      <c r="L47" s="214"/>
      <c r="M47" s="215"/>
    </row>
    <row r="48" spans="1:13" ht="69.75" customHeight="1">
      <c r="A48" s="3145"/>
      <c r="B48" s="268" t="s">
        <v>1189</v>
      </c>
      <c r="C48" s="3197" t="s">
        <v>1296</v>
      </c>
      <c r="D48" s="3198"/>
      <c r="E48" s="3198"/>
      <c r="F48" s="3198"/>
      <c r="G48" s="3198"/>
      <c r="H48" s="3198"/>
      <c r="I48" s="3198"/>
      <c r="J48" s="3198"/>
      <c r="K48" s="3198"/>
      <c r="L48" s="3198"/>
      <c r="M48" s="3199"/>
    </row>
    <row r="49" spans="1:13" ht="34.9" customHeight="1">
      <c r="A49" s="3145"/>
      <c r="B49" s="281" t="s">
        <v>1191</v>
      </c>
      <c r="C49" s="3197" t="s">
        <v>1297</v>
      </c>
      <c r="D49" s="3198"/>
      <c r="E49" s="3198"/>
      <c r="F49" s="3198"/>
      <c r="G49" s="3198"/>
      <c r="H49" s="3198"/>
      <c r="I49" s="3198"/>
      <c r="J49" s="3198"/>
      <c r="K49" s="3198"/>
      <c r="L49" s="3198"/>
      <c r="M49" s="3199"/>
    </row>
    <row r="50" spans="1:13">
      <c r="A50" s="3145"/>
      <c r="B50" s="281" t="s">
        <v>1193</v>
      </c>
      <c r="C50" s="3197" t="s">
        <v>1194</v>
      </c>
      <c r="D50" s="3198"/>
      <c r="E50" s="3198"/>
      <c r="F50" s="3198"/>
      <c r="G50" s="3198"/>
      <c r="H50" s="3198"/>
      <c r="I50" s="3198"/>
      <c r="J50" s="3198"/>
      <c r="K50" s="3198"/>
      <c r="L50" s="3198"/>
      <c r="M50" s="3199"/>
    </row>
    <row r="51" spans="1:13">
      <c r="A51" s="3145"/>
      <c r="B51" s="281" t="s">
        <v>1195</v>
      </c>
      <c r="C51" s="1829">
        <v>2020</v>
      </c>
      <c r="D51" s="1829"/>
      <c r="E51" s="1829"/>
      <c r="F51" s="1829"/>
      <c r="G51" s="1829"/>
      <c r="H51" s="1829"/>
      <c r="I51" s="1829"/>
      <c r="J51" s="1829"/>
      <c r="K51" s="1829"/>
      <c r="L51" s="1829"/>
      <c r="M51" s="1830"/>
    </row>
    <row r="52" spans="1:13">
      <c r="A52" s="3135" t="s">
        <v>1197</v>
      </c>
      <c r="B52" s="269" t="s">
        <v>1198</v>
      </c>
      <c r="C52" s="3307" t="s">
        <v>1298</v>
      </c>
      <c r="D52" s="3103"/>
      <c r="E52" s="3103"/>
      <c r="F52" s="3103"/>
      <c r="G52" s="3103"/>
      <c r="H52" s="3103"/>
      <c r="I52" s="3103"/>
      <c r="J52" s="3103"/>
      <c r="K52" s="3103"/>
      <c r="L52" s="3103"/>
      <c r="M52" s="3104"/>
    </row>
    <row r="53" spans="1:13">
      <c r="A53" s="3136"/>
      <c r="B53" s="269" t="s">
        <v>1199</v>
      </c>
      <c r="C53" s="3103" t="s">
        <v>1271</v>
      </c>
      <c r="D53" s="3103"/>
      <c r="E53" s="3103"/>
      <c r="F53" s="3103"/>
      <c r="G53" s="3103"/>
      <c r="H53" s="3103"/>
      <c r="I53" s="3103"/>
      <c r="J53" s="3103"/>
      <c r="K53" s="3103"/>
      <c r="L53" s="3103"/>
      <c r="M53" s="3104"/>
    </row>
    <row r="54" spans="1:13">
      <c r="A54" s="3136"/>
      <c r="B54" s="269" t="s">
        <v>1201</v>
      </c>
      <c r="C54" s="3103" t="s">
        <v>101</v>
      </c>
      <c r="D54" s="3103"/>
      <c r="E54" s="3103"/>
      <c r="F54" s="3103"/>
      <c r="G54" s="3103"/>
      <c r="H54" s="3103"/>
      <c r="I54" s="3103"/>
      <c r="J54" s="3103"/>
      <c r="K54" s="3103"/>
      <c r="L54" s="3103"/>
      <c r="M54" s="3104"/>
    </row>
    <row r="55" spans="1:13">
      <c r="A55" s="3136"/>
      <c r="B55" s="270" t="s">
        <v>1202</v>
      </c>
      <c r="C55" s="3103" t="s">
        <v>1299</v>
      </c>
      <c r="D55" s="3103"/>
      <c r="E55" s="3103"/>
      <c r="F55" s="3103"/>
      <c r="G55" s="3103"/>
      <c r="H55" s="3103"/>
      <c r="I55" s="3103"/>
      <c r="J55" s="3103"/>
      <c r="K55" s="3103"/>
      <c r="L55" s="3103"/>
      <c r="M55" s="3104"/>
    </row>
    <row r="56" spans="1:13">
      <c r="A56" s="3136"/>
      <c r="B56" s="269" t="s">
        <v>1204</v>
      </c>
      <c r="C56" s="3308" t="s">
        <v>810</v>
      </c>
      <c r="D56" s="3303"/>
      <c r="E56" s="3303"/>
      <c r="F56" s="3303"/>
      <c r="G56" s="3303"/>
      <c r="H56" s="3303"/>
      <c r="I56" s="3303"/>
      <c r="J56" s="3303"/>
      <c r="K56" s="3303"/>
      <c r="L56" s="3303"/>
      <c r="M56" s="3304"/>
    </row>
    <row r="57" spans="1:13" ht="15" thickBot="1">
      <c r="A57" s="3143"/>
      <c r="B57" s="285" t="s">
        <v>1205</v>
      </c>
      <c r="C57" s="3103" t="s">
        <v>104</v>
      </c>
      <c r="D57" s="3103"/>
      <c r="E57" s="3103"/>
      <c r="F57" s="3103"/>
      <c r="G57" s="3103"/>
      <c r="H57" s="3103"/>
      <c r="I57" s="3103"/>
      <c r="J57" s="3103"/>
      <c r="K57" s="3103"/>
      <c r="L57" s="3103"/>
      <c r="M57" s="3104"/>
    </row>
    <row r="58" spans="1:13">
      <c r="A58" s="3135" t="s">
        <v>1206</v>
      </c>
      <c r="B58" s="287" t="s">
        <v>1207</v>
      </c>
      <c r="C58" s="3303" t="s">
        <v>1274</v>
      </c>
      <c r="D58" s="3303"/>
      <c r="E58" s="3303"/>
      <c r="F58" s="3303"/>
      <c r="G58" s="3303"/>
      <c r="H58" s="3303"/>
      <c r="I58" s="3303"/>
      <c r="J58" s="3303"/>
      <c r="K58" s="3303"/>
      <c r="L58" s="3303"/>
      <c r="M58" s="3304"/>
    </row>
    <row r="59" spans="1:13">
      <c r="A59" s="3136"/>
      <c r="B59" s="287" t="s">
        <v>1209</v>
      </c>
      <c r="C59" s="3103" t="s">
        <v>1300</v>
      </c>
      <c r="D59" s="3103"/>
      <c r="E59" s="3103"/>
      <c r="F59" s="3103"/>
      <c r="G59" s="3103"/>
      <c r="H59" s="3103"/>
      <c r="I59" s="3103"/>
      <c r="J59" s="3103"/>
      <c r="K59" s="3103"/>
      <c r="L59" s="3103"/>
      <c r="M59" s="3104"/>
    </row>
    <row r="60" spans="1:13" ht="15" thickBot="1">
      <c r="A60" s="3136"/>
      <c r="B60" s="288" t="s">
        <v>28</v>
      </c>
      <c r="C60" s="3103" t="s">
        <v>101</v>
      </c>
      <c r="D60" s="3103"/>
      <c r="E60" s="3103"/>
      <c r="F60" s="3103"/>
      <c r="G60" s="3103"/>
      <c r="H60" s="3103"/>
      <c r="I60" s="3103"/>
      <c r="J60" s="3103"/>
      <c r="K60" s="3103"/>
      <c r="L60" s="3103"/>
      <c r="M60" s="3104"/>
    </row>
    <row r="61" spans="1:13" ht="15.75" thickBot="1">
      <c r="A61" s="273" t="s">
        <v>1211</v>
      </c>
      <c r="B61" s="289"/>
      <c r="C61" s="3137"/>
      <c r="D61" s="3305"/>
      <c r="E61" s="3305"/>
      <c r="F61" s="3305"/>
      <c r="G61" s="3305"/>
      <c r="H61" s="3305"/>
      <c r="I61" s="3305"/>
      <c r="J61" s="3305"/>
      <c r="K61" s="3305"/>
      <c r="L61" s="3305"/>
      <c r="M61" s="3306"/>
    </row>
  </sheetData>
  <mergeCells count="41">
    <mergeCell ref="A1:M1"/>
    <mergeCell ref="A2:A14"/>
    <mergeCell ref="C2:M2"/>
    <mergeCell ref="C3:M3"/>
    <mergeCell ref="B8:B10"/>
    <mergeCell ref="C9:D9"/>
    <mergeCell ref="F9:G9"/>
    <mergeCell ref="I9:J9"/>
    <mergeCell ref="C10:D10"/>
    <mergeCell ref="F10:G10"/>
    <mergeCell ref="H42:I42"/>
    <mergeCell ref="B44:B47"/>
    <mergeCell ref="F45:F46"/>
    <mergeCell ref="G45:J46"/>
    <mergeCell ref="I10:J10"/>
    <mergeCell ref="C11:M11"/>
    <mergeCell ref="C12:M12"/>
    <mergeCell ref="C13:M13"/>
    <mergeCell ref="C14:D14"/>
    <mergeCell ref="F14:M14"/>
    <mergeCell ref="C48:M48"/>
    <mergeCell ref="C49:M49"/>
    <mergeCell ref="C50:M50"/>
    <mergeCell ref="A52:A57"/>
    <mergeCell ref="C52:M52"/>
    <mergeCell ref="C53:M53"/>
    <mergeCell ref="C54:M54"/>
    <mergeCell ref="C55:M55"/>
    <mergeCell ref="C56:M56"/>
    <mergeCell ref="C57:M57"/>
    <mergeCell ref="A15:A51"/>
    <mergeCell ref="C16:M16"/>
    <mergeCell ref="B17:B23"/>
    <mergeCell ref="B24:B27"/>
    <mergeCell ref="B31:B33"/>
    <mergeCell ref="B34:B43"/>
    <mergeCell ref="A58:A60"/>
    <mergeCell ref="C58:M58"/>
    <mergeCell ref="C59:M59"/>
    <mergeCell ref="C60:M60"/>
    <mergeCell ref="C61:M61"/>
  </mergeCells>
  <dataValidations count="7">
    <dataValidation allowBlank="1" showInputMessage="1" showErrorMessage="1" prompt="Determine si el indicador responde a un enfoque (Derechos Humanos, Género, Diferencial, Poblacional, Ambiental y Territorial). Si responde a más de enfoque separelos por ;" sqref="B15" xr:uid="{00000000-0002-0000-0900-000000000000}"/>
    <dataValidation allowBlank="1" showInputMessage="1" showErrorMessage="1" prompt="Identifique la meta ODS a que le apunta el indicador de producto. Seleccione de la lista desplegable." sqref="E14" xr:uid="{00000000-0002-0000-0900-000001000000}"/>
    <dataValidation allowBlank="1" showInputMessage="1" showErrorMessage="1" prompt="Identifique el ODS a que le apunta el indicador de producto. Seleccione de la lista desplegable._x000a_" sqref="B14" xr:uid="{00000000-0002-0000-0900-000002000000}"/>
    <dataValidation allowBlank="1" showInputMessage="1" showErrorMessage="1" prompt="Incluir una ficha por cada indicador, ya sea de producto o de resultado" sqref="A1" xr:uid="{00000000-0002-0000-0900-000003000000}"/>
    <dataValidation allowBlank="1" showInputMessage="1" showErrorMessage="1" prompt="Seleccione de la lista desplegable" sqref="B4 B7 H7" xr:uid="{00000000-0002-0000-0900-000004000000}"/>
    <dataValidation type="list" allowBlank="1" showInputMessage="1" showErrorMessage="1" sqref="I7" xr:uid="{00000000-0002-0000-0900-000005000000}">
      <formula1>INDIRECT(C7)</formula1>
    </dataValidation>
    <dataValidation type="whole" allowBlank="1" showInputMessage="1" showErrorMessage="1" sqref="D36 F36 H36 J36 L36 D38 F38 H38 J38 L38 D40 F40 H40 J40 L40 D42" xr:uid="{00000000-0002-0000-0900-000006000000}">
      <formula1>2000</formula1>
      <formula2>500000000</formula2>
    </dataValidation>
  </dataValidations>
  <hyperlinks>
    <hyperlink ref="C56" r:id="rId1" xr:uid="{00000000-0004-0000-0900-000000000000}"/>
  </hyperlinks>
  <pageMargins left="0.7" right="0.7" top="0.75" bottom="0.75" header="0.3" footer="0.3"/>
  <pageSetup paperSize="9" orientation="portrait" horizontalDpi="300" verticalDpi="300"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5"/>
  </sheetPr>
  <dimension ref="A1:N60"/>
  <sheetViews>
    <sheetView zoomScale="80" zoomScaleNormal="80" workbookViewId="0">
      <selection activeCell="O1" sqref="O1"/>
    </sheetView>
  </sheetViews>
  <sheetFormatPr baseColWidth="10" defaultColWidth="11.5703125" defaultRowHeight="15"/>
  <cols>
    <col min="1" max="1" width="26.85546875" customWidth="1"/>
    <col min="2" max="2" width="34.140625" customWidth="1"/>
  </cols>
  <sheetData>
    <row r="1" spans="1:14" ht="16.5" thickBot="1">
      <c r="A1" s="1"/>
      <c r="B1" s="1990" t="s">
        <v>2318</v>
      </c>
      <c r="C1" s="2"/>
      <c r="D1" s="2"/>
      <c r="E1" s="2"/>
      <c r="F1" s="2"/>
      <c r="G1" s="2"/>
      <c r="H1" s="2"/>
      <c r="I1" s="2"/>
      <c r="J1" s="2"/>
      <c r="K1" s="2"/>
      <c r="L1" s="2"/>
      <c r="M1" s="3"/>
      <c r="N1" t="s">
        <v>1277</v>
      </c>
    </row>
    <row r="2" spans="1:14" ht="33" customHeight="1">
      <c r="A2" s="3126" t="s">
        <v>1134</v>
      </c>
      <c r="B2" s="67" t="s">
        <v>1135</v>
      </c>
      <c r="C2" s="3129" t="s">
        <v>2319</v>
      </c>
      <c r="D2" s="3100"/>
      <c r="E2" s="3100"/>
      <c r="F2" s="3100"/>
      <c r="G2" s="3100"/>
      <c r="H2" s="3100"/>
      <c r="I2" s="3100"/>
      <c r="J2" s="3100"/>
      <c r="K2" s="3100"/>
      <c r="L2" s="3100"/>
      <c r="M2" s="3101"/>
    </row>
    <row r="3" spans="1:14" ht="41.25" customHeight="1">
      <c r="A3" s="3127"/>
      <c r="B3" s="68" t="s">
        <v>1213</v>
      </c>
      <c r="C3" s="3129" t="s">
        <v>2320</v>
      </c>
      <c r="D3" s="3100"/>
      <c r="E3" s="3100"/>
      <c r="F3" s="3100"/>
      <c r="G3" s="3100"/>
      <c r="H3" s="3100"/>
      <c r="I3" s="3100"/>
      <c r="J3" s="3100"/>
      <c r="K3" s="3100"/>
      <c r="L3" s="3100"/>
      <c r="M3" s="3101"/>
    </row>
    <row r="4" spans="1:14" ht="15" customHeight="1">
      <c r="A4" s="3127"/>
      <c r="B4" s="1881" t="s">
        <v>1139</v>
      </c>
      <c r="C4" s="1849"/>
      <c r="D4" s="1849" t="s">
        <v>752</v>
      </c>
      <c r="E4" s="1849"/>
      <c r="F4" s="1849"/>
      <c r="G4" s="1849"/>
      <c r="H4" s="1849"/>
      <c r="I4" s="1849"/>
      <c r="J4" s="1849"/>
      <c r="K4" s="1849"/>
      <c r="L4" s="1849"/>
      <c r="M4" s="1905"/>
    </row>
    <row r="5" spans="1:14" ht="31.5" customHeight="1">
      <c r="A5" s="3127"/>
      <c r="B5" s="1881" t="s">
        <v>1140</v>
      </c>
      <c r="C5" s="3129" t="s">
        <v>2297</v>
      </c>
      <c r="D5" s="3100"/>
      <c r="E5" s="3100"/>
      <c r="F5" s="3100"/>
      <c r="G5" s="3100"/>
      <c r="H5" s="3100"/>
      <c r="I5" s="3100"/>
      <c r="J5" s="3100"/>
      <c r="K5" s="3100"/>
      <c r="L5" s="3100"/>
      <c r="M5" s="3101"/>
    </row>
    <row r="6" spans="1:14" ht="22.5" customHeight="1">
      <c r="A6" s="3127"/>
      <c r="B6" s="1881" t="s">
        <v>1142</v>
      </c>
      <c r="C6" s="1849" t="s">
        <v>914</v>
      </c>
      <c r="D6" s="1849"/>
      <c r="E6" s="1849"/>
      <c r="F6" s="1849"/>
      <c r="G6" s="1849"/>
      <c r="H6" s="1849"/>
      <c r="I6" s="1849"/>
      <c r="J6" s="1849"/>
      <c r="K6" s="1849"/>
      <c r="L6" s="1849"/>
      <c r="M6" s="1905"/>
    </row>
    <row r="7" spans="1:14" ht="15" customHeight="1">
      <c r="A7" s="3127"/>
      <c r="B7" s="68" t="s">
        <v>1143</v>
      </c>
      <c r="C7" s="1245"/>
      <c r="D7" s="1245" t="s">
        <v>497</v>
      </c>
      <c r="E7" s="1245"/>
      <c r="F7" s="1245"/>
      <c r="G7" s="1249"/>
      <c r="H7" s="443" t="s">
        <v>28</v>
      </c>
      <c r="I7" s="157"/>
      <c r="J7" s="1245" t="s">
        <v>2321</v>
      </c>
      <c r="K7" s="1245"/>
      <c r="L7" s="1245"/>
      <c r="M7" s="1250"/>
    </row>
    <row r="8" spans="1:14" ht="15.75">
      <c r="A8" s="3127"/>
      <c r="B8" s="3269" t="s">
        <v>1144</v>
      </c>
      <c r="C8" s="1982"/>
      <c r="D8" s="1981"/>
      <c r="E8" s="1981"/>
      <c r="F8" s="1981"/>
      <c r="G8" s="1981"/>
      <c r="H8" s="1981"/>
      <c r="I8" s="1981"/>
      <c r="J8" s="1981"/>
      <c r="K8" s="1981"/>
      <c r="L8" s="8"/>
      <c r="M8" s="9"/>
    </row>
    <row r="9" spans="1:14" ht="33.75" customHeight="1">
      <c r="A9" s="3127"/>
      <c r="B9" s="3270"/>
      <c r="C9" s="4878"/>
      <c r="D9" s="4879"/>
      <c r="E9" s="4879"/>
      <c r="F9" s="4879"/>
      <c r="G9" s="4879"/>
      <c r="H9" s="2051"/>
      <c r="I9" s="475"/>
      <c r="J9" s="475"/>
      <c r="K9" s="2051"/>
      <c r="L9" s="484"/>
      <c r="M9" s="11"/>
    </row>
    <row r="10" spans="1:14" ht="15.75">
      <c r="A10" s="3127"/>
      <c r="B10" s="3271"/>
      <c r="C10" s="3810" t="s">
        <v>1147</v>
      </c>
      <c r="D10" s="3810"/>
      <c r="E10" s="2051"/>
      <c r="F10" s="3810"/>
      <c r="G10" s="3810"/>
      <c r="H10" s="2051"/>
      <c r="I10" s="3810" t="s">
        <v>1147</v>
      </c>
      <c r="J10" s="3810"/>
      <c r="K10" s="2051"/>
      <c r="L10" s="484"/>
      <c r="M10" s="11"/>
    </row>
    <row r="11" spans="1:14" ht="135.6" customHeight="1">
      <c r="A11" s="3127"/>
      <c r="B11" s="1342" t="s">
        <v>1219</v>
      </c>
      <c r="C11" s="3812" t="s">
        <v>2322</v>
      </c>
      <c r="D11" s="3812"/>
      <c r="E11" s="3812"/>
      <c r="F11" s="3812"/>
      <c r="G11" s="3812"/>
      <c r="H11" s="3812"/>
      <c r="I11" s="3812"/>
      <c r="J11" s="3812"/>
      <c r="K11" s="3812"/>
      <c r="L11" s="3812"/>
      <c r="M11" s="3812"/>
    </row>
    <row r="12" spans="1:14" ht="42" customHeight="1" thickBot="1">
      <c r="A12" s="3127"/>
      <c r="B12" s="1342" t="s">
        <v>1221</v>
      </c>
      <c r="C12" s="3812" t="s">
        <v>2299</v>
      </c>
      <c r="D12" s="3812"/>
      <c r="E12" s="3812"/>
      <c r="F12" s="3812"/>
      <c r="G12" s="3812"/>
      <c r="H12" s="3812"/>
      <c r="I12" s="3812"/>
      <c r="J12" s="3812"/>
      <c r="K12" s="3812"/>
      <c r="L12" s="3812"/>
      <c r="M12" s="3812"/>
    </row>
    <row r="13" spans="1:14" ht="73.5" customHeight="1" thickBot="1">
      <c r="A13" s="3128"/>
      <c r="B13" s="1546" t="s">
        <v>1223</v>
      </c>
      <c r="C13" s="4875" t="s">
        <v>517</v>
      </c>
      <c r="D13" s="4876"/>
      <c r="E13" s="4876"/>
      <c r="F13" s="4876"/>
      <c r="G13" s="4877"/>
      <c r="H13" s="998" t="s">
        <v>1224</v>
      </c>
      <c r="I13" s="4853" t="s">
        <v>1093</v>
      </c>
      <c r="J13" s="4851"/>
      <c r="K13" s="4851"/>
      <c r="L13" s="4851"/>
      <c r="M13" s="4852"/>
    </row>
    <row r="14" spans="1:14" ht="15.75">
      <c r="A14" s="3264" t="s">
        <v>1150</v>
      </c>
      <c r="B14" s="68" t="s">
        <v>12</v>
      </c>
      <c r="C14" s="4948" t="s">
        <v>1090</v>
      </c>
      <c r="D14" s="4949"/>
      <c r="E14" s="4949"/>
      <c r="F14" s="4949"/>
      <c r="G14" s="4949"/>
      <c r="H14" s="4949"/>
      <c r="I14" s="4949"/>
      <c r="J14" s="4949"/>
      <c r="K14" s="4949"/>
      <c r="L14" s="4949"/>
      <c r="M14" s="4950"/>
    </row>
    <row r="15" spans="1:14" ht="33.75" customHeight="1">
      <c r="A15" s="3117"/>
      <c r="B15" s="68" t="s">
        <v>1151</v>
      </c>
      <c r="C15" s="3778" t="s">
        <v>1096</v>
      </c>
      <c r="D15" s="3779"/>
      <c r="E15" s="3779"/>
      <c r="F15" s="3779"/>
      <c r="G15" s="3779"/>
      <c r="H15" s="3779"/>
      <c r="I15" s="3779"/>
      <c r="J15" s="3779"/>
      <c r="K15" s="3779"/>
      <c r="L15" s="3779"/>
      <c r="M15" s="3780"/>
    </row>
    <row r="16" spans="1:14">
      <c r="A16" s="3117"/>
      <c r="B16" s="3269" t="s">
        <v>1153</v>
      </c>
      <c r="C16" s="1251"/>
      <c r="D16" s="1252"/>
      <c r="E16" s="1252"/>
      <c r="F16" s="1252"/>
      <c r="G16" s="1252"/>
      <c r="H16" s="1252"/>
      <c r="I16" s="1252"/>
      <c r="J16" s="1252"/>
      <c r="K16" s="1252"/>
      <c r="L16" s="1252"/>
      <c r="M16" s="1253"/>
    </row>
    <row r="17" spans="1:13">
      <c r="A17" s="3117"/>
      <c r="B17" s="3270"/>
      <c r="C17" s="1254"/>
      <c r="D17" s="1255"/>
      <c r="E17" s="87"/>
      <c r="F17" s="1255"/>
      <c r="G17" s="87"/>
      <c r="H17" s="1255"/>
      <c r="I17" s="87"/>
      <c r="J17" s="1255"/>
      <c r="K17" s="87"/>
      <c r="L17" s="87"/>
      <c r="M17" s="1072"/>
    </row>
    <row r="18" spans="1:13" ht="30">
      <c r="A18" s="3117"/>
      <c r="B18" s="3270"/>
      <c r="C18" s="643" t="s">
        <v>1154</v>
      </c>
      <c r="D18" s="644"/>
      <c r="E18" s="643" t="s">
        <v>1155</v>
      </c>
      <c r="F18" s="644"/>
      <c r="G18" s="643" t="s">
        <v>1156</v>
      </c>
      <c r="H18" s="644"/>
      <c r="I18" s="643" t="s">
        <v>1157</v>
      </c>
      <c r="J18" s="644" t="s">
        <v>1167</v>
      </c>
      <c r="K18" s="643" t="s">
        <v>1158</v>
      </c>
      <c r="L18" s="645"/>
      <c r="M18" s="646"/>
    </row>
    <row r="19" spans="1:13" ht="30">
      <c r="A19" s="3117"/>
      <c r="B19" s="3270"/>
      <c r="C19" s="643" t="s">
        <v>1159</v>
      </c>
      <c r="D19" s="1928"/>
      <c r="E19" s="643" t="s">
        <v>1160</v>
      </c>
      <c r="F19" s="483"/>
      <c r="G19" s="643" t="s">
        <v>1161</v>
      </c>
      <c r="H19" s="483"/>
      <c r="I19" s="643" t="s">
        <v>1162</v>
      </c>
      <c r="J19" s="483"/>
      <c r="K19" s="643" t="s">
        <v>1163</v>
      </c>
      <c r="L19" s="645"/>
      <c r="M19" s="646"/>
    </row>
    <row r="20" spans="1:13" ht="30">
      <c r="A20" s="3117"/>
      <c r="B20" s="3270"/>
      <c r="C20" s="643" t="s">
        <v>1164</v>
      </c>
      <c r="D20" s="1928"/>
      <c r="E20" s="643" t="s">
        <v>1165</v>
      </c>
      <c r="F20" s="1928"/>
      <c r="G20" s="643"/>
      <c r="H20" s="647"/>
      <c r="I20" s="643"/>
      <c r="J20" s="647"/>
      <c r="K20" s="643"/>
      <c r="L20" s="648"/>
      <c r="M20" s="649"/>
    </row>
    <row r="21" spans="1:13" ht="15.75">
      <c r="A21" s="3117"/>
      <c r="B21" s="3270"/>
      <c r="C21" s="643" t="s">
        <v>1166</v>
      </c>
      <c r="D21" s="483"/>
      <c r="E21" s="643" t="s">
        <v>1168</v>
      </c>
      <c r="F21" s="1257"/>
      <c r="G21" s="1257"/>
      <c r="H21" s="1257"/>
      <c r="I21" s="1257"/>
      <c r="J21" s="1257"/>
      <c r="K21" s="1257"/>
      <c r="L21" s="1257"/>
      <c r="M21" s="1258"/>
    </row>
    <row r="22" spans="1:13">
      <c r="A22" s="3117"/>
      <c r="B22" s="3271"/>
      <c r="C22" s="1929"/>
      <c r="D22" s="1929"/>
      <c r="E22" s="1929"/>
      <c r="F22" s="1929"/>
      <c r="G22" s="1929"/>
      <c r="H22" s="1929"/>
      <c r="I22" s="1929"/>
      <c r="J22" s="1929"/>
      <c r="K22" s="1929"/>
      <c r="L22" s="1929"/>
      <c r="M22" s="1930"/>
    </row>
    <row r="23" spans="1:13" ht="15.75">
      <c r="A23" s="3117"/>
      <c r="B23" s="5079" t="s">
        <v>1170</v>
      </c>
      <c r="C23" s="488"/>
      <c r="D23" s="488"/>
      <c r="E23" s="488"/>
      <c r="F23" s="488"/>
      <c r="G23" s="488"/>
      <c r="H23" s="488"/>
      <c r="I23" s="488"/>
      <c r="J23" s="488"/>
      <c r="K23" s="488"/>
      <c r="L23" s="484"/>
      <c r="M23" s="11"/>
    </row>
    <row r="24" spans="1:13" ht="15.75">
      <c r="A24" s="3117"/>
      <c r="B24" s="5079"/>
      <c r="C24" s="643" t="s">
        <v>1171</v>
      </c>
      <c r="D24" s="483"/>
      <c r="E24" s="1545"/>
      <c r="F24" s="643" t="s">
        <v>1172</v>
      </c>
      <c r="G24" s="1928"/>
      <c r="H24" s="1545"/>
      <c r="I24" s="643" t="s">
        <v>1173</v>
      </c>
      <c r="J24" s="1928"/>
      <c r="K24" s="1545"/>
      <c r="L24" s="484"/>
      <c r="M24" s="11"/>
    </row>
    <row r="25" spans="1:13" ht="15.75">
      <c r="A25" s="3117"/>
      <c r="B25" s="5079"/>
      <c r="C25" s="643" t="s">
        <v>1174</v>
      </c>
      <c r="D25" s="1259"/>
      <c r="E25" s="484"/>
      <c r="F25" s="643" t="s">
        <v>1175</v>
      </c>
      <c r="G25" s="483"/>
      <c r="H25" s="484"/>
      <c r="I25" s="643" t="s">
        <v>1861</v>
      </c>
      <c r="J25" s="1928" t="s">
        <v>1167</v>
      </c>
      <c r="K25" s="2051"/>
      <c r="L25" s="484"/>
      <c r="M25" s="11"/>
    </row>
    <row r="26" spans="1:13" ht="15.75">
      <c r="A26" s="3117"/>
      <c r="B26" s="5079"/>
      <c r="C26" s="647"/>
      <c r="D26" s="647"/>
      <c r="E26" s="647"/>
      <c r="F26" s="647"/>
      <c r="G26" s="647"/>
      <c r="H26" s="647"/>
      <c r="I26" s="647"/>
      <c r="J26" s="647"/>
      <c r="K26" s="647"/>
      <c r="L26" s="484"/>
      <c r="M26" s="11"/>
    </row>
    <row r="27" spans="1:13" ht="15.75" customHeight="1">
      <c r="A27" s="3117"/>
      <c r="B27" s="3270" t="s">
        <v>1176</v>
      </c>
      <c r="C27" s="1545"/>
      <c r="D27" s="1545"/>
      <c r="E27" s="1545"/>
      <c r="F27" s="1545"/>
      <c r="G27" s="1545"/>
      <c r="H27" s="1545"/>
      <c r="I27" s="1545"/>
      <c r="J27" s="1545"/>
      <c r="K27" s="1545"/>
      <c r="L27" s="1545"/>
      <c r="M27" s="479"/>
    </row>
    <row r="28" spans="1:13" ht="24.75" customHeight="1">
      <c r="A28" s="3117"/>
      <c r="B28" s="3270"/>
      <c r="C28" s="480" t="s">
        <v>1177</v>
      </c>
      <c r="D28" s="481">
        <v>100</v>
      </c>
      <c r="E28" s="1545"/>
      <c r="F28" s="482" t="s">
        <v>1178</v>
      </c>
      <c r="G28" s="483">
        <v>2019</v>
      </c>
      <c r="H28" s="1545"/>
      <c r="I28" s="482" t="s">
        <v>1179</v>
      </c>
      <c r="J28" s="3814" t="s">
        <v>2323</v>
      </c>
      <c r="K28" s="3814"/>
      <c r="L28" s="3814"/>
      <c r="M28" s="3814"/>
    </row>
    <row r="29" spans="1:13" ht="15.75" customHeight="1">
      <c r="A29" s="3117"/>
      <c r="B29" s="3271"/>
      <c r="C29" s="1929"/>
      <c r="D29" s="1929"/>
      <c r="E29" s="1929"/>
      <c r="F29" s="1929"/>
      <c r="G29" s="1929"/>
      <c r="H29" s="1929"/>
      <c r="I29" s="1929"/>
      <c r="J29" s="1929"/>
      <c r="K29" s="1929"/>
      <c r="L29" s="1929"/>
      <c r="M29" s="1930"/>
    </row>
    <row r="30" spans="1:13" ht="15.75">
      <c r="A30" s="3117"/>
      <c r="B30" s="3269" t="s">
        <v>1181</v>
      </c>
      <c r="C30" s="1262"/>
      <c r="D30" s="1262"/>
      <c r="E30" s="1262"/>
      <c r="F30" s="1262"/>
      <c r="G30" s="1262"/>
      <c r="H30" s="1262"/>
      <c r="I30" s="1262"/>
      <c r="J30" s="1262"/>
      <c r="K30" s="1262"/>
      <c r="L30" s="484"/>
      <c r="M30" s="11"/>
    </row>
    <row r="31" spans="1:13" ht="15.75">
      <c r="A31" s="3117"/>
      <c r="B31" s="3270"/>
      <c r="C31" s="1545" t="s">
        <v>1182</v>
      </c>
      <c r="D31" s="499">
        <v>2021</v>
      </c>
      <c r="E31" s="1264"/>
      <c r="F31" s="1545" t="s">
        <v>1183</v>
      </c>
      <c r="G31" s="1246" t="s">
        <v>1184</v>
      </c>
      <c r="H31" s="1264"/>
      <c r="I31" s="482"/>
      <c r="J31" s="1264"/>
      <c r="K31" s="1264"/>
      <c r="L31" s="484"/>
      <c r="M31" s="11"/>
    </row>
    <row r="32" spans="1:13" ht="16.5" thickBot="1">
      <c r="A32" s="3117"/>
      <c r="B32" s="3271"/>
      <c r="C32" s="1506"/>
      <c r="D32" s="1547"/>
      <c r="E32" s="1264"/>
      <c r="F32" s="1506"/>
      <c r="G32" s="1264"/>
      <c r="H32" s="1264"/>
      <c r="I32" s="1261"/>
      <c r="J32" s="1264"/>
      <c r="K32" s="1264"/>
      <c r="L32" s="484"/>
      <c r="M32" s="11"/>
    </row>
    <row r="33" spans="1:13">
      <c r="A33" s="3117"/>
      <c r="B33" s="5075" t="s">
        <v>1185</v>
      </c>
      <c r="C33" s="1548"/>
      <c r="D33" s="1549"/>
      <c r="E33" s="1549"/>
      <c r="F33" s="1549"/>
      <c r="G33" s="1549"/>
      <c r="H33" s="1549"/>
      <c r="I33" s="1549"/>
      <c r="J33" s="1549"/>
      <c r="K33" s="1549"/>
      <c r="L33" s="1549"/>
      <c r="M33" s="1550"/>
    </row>
    <row r="34" spans="1:13" ht="15.75">
      <c r="A34" s="3117"/>
      <c r="B34" s="5076"/>
      <c r="C34" s="1338"/>
      <c r="D34" s="84">
        <v>2019</v>
      </c>
      <c r="E34" s="84"/>
      <c r="F34" s="84">
        <v>2020</v>
      </c>
      <c r="G34" s="84"/>
      <c r="H34" s="85">
        <v>2021</v>
      </c>
      <c r="I34" s="85"/>
      <c r="J34" s="85">
        <v>2022</v>
      </c>
      <c r="K34" s="84"/>
      <c r="L34" s="84">
        <v>2023</v>
      </c>
      <c r="M34" s="652"/>
    </row>
    <row r="35" spans="1:13">
      <c r="A35" s="3117"/>
      <c r="B35" s="5076"/>
      <c r="C35" s="1338"/>
      <c r="D35" s="2147"/>
      <c r="E35" s="1988"/>
      <c r="F35" s="2147"/>
      <c r="G35" s="1988"/>
      <c r="H35" s="2147">
        <v>160</v>
      </c>
      <c r="I35" s="1988"/>
      <c r="J35" s="2147"/>
      <c r="K35" s="1988"/>
      <c r="L35" s="2147">
        <v>170</v>
      </c>
      <c r="M35" s="1948"/>
    </row>
    <row r="36" spans="1:13" ht="15.75">
      <c r="A36" s="3117"/>
      <c r="B36" s="5076"/>
      <c r="C36" s="1338"/>
      <c r="D36" s="84">
        <v>2024</v>
      </c>
      <c r="E36" s="84"/>
      <c r="F36" s="84">
        <v>2025</v>
      </c>
      <c r="G36" s="84"/>
      <c r="H36" s="85">
        <v>2026</v>
      </c>
      <c r="I36" s="85"/>
      <c r="J36" s="85">
        <v>2027</v>
      </c>
      <c r="K36" s="84"/>
      <c r="L36" s="84">
        <v>2028</v>
      </c>
      <c r="M36" s="1072"/>
    </row>
    <row r="37" spans="1:13">
      <c r="A37" s="3117"/>
      <c r="B37" s="5076"/>
      <c r="C37" s="1338"/>
      <c r="D37" s="2147"/>
      <c r="E37" s="1988"/>
      <c r="F37" s="2147">
        <v>180</v>
      </c>
      <c r="G37" s="1988"/>
      <c r="H37" s="2147"/>
      <c r="I37" s="1988"/>
      <c r="J37" s="2147">
        <v>190</v>
      </c>
      <c r="K37" s="1988"/>
      <c r="L37" s="2147"/>
      <c r="M37" s="1948"/>
    </row>
    <row r="38" spans="1:13" ht="15.75">
      <c r="A38" s="3117"/>
      <c r="B38" s="5076"/>
      <c r="C38" s="1338"/>
      <c r="D38" s="84">
        <v>2029</v>
      </c>
      <c r="E38" s="84"/>
      <c r="F38" s="84">
        <v>2030</v>
      </c>
      <c r="G38" s="84"/>
      <c r="H38" s="85">
        <v>2031</v>
      </c>
      <c r="I38" s="85"/>
      <c r="J38" s="85">
        <v>2032</v>
      </c>
      <c r="K38" s="84"/>
      <c r="L38" s="84">
        <v>2033</v>
      </c>
      <c r="M38" s="1072"/>
    </row>
    <row r="39" spans="1:13">
      <c r="A39" s="3117"/>
      <c r="B39" s="5076"/>
      <c r="C39" s="1339"/>
      <c r="D39" s="2147">
        <v>200</v>
      </c>
      <c r="E39" s="1988"/>
      <c r="F39" s="2147"/>
      <c r="G39" s="1988"/>
      <c r="H39" s="2147">
        <v>210</v>
      </c>
      <c r="I39" s="1988"/>
      <c r="J39" s="2147"/>
      <c r="K39" s="1988"/>
      <c r="L39" s="2147">
        <v>220</v>
      </c>
      <c r="M39" s="1948"/>
    </row>
    <row r="40" spans="1:13">
      <c r="A40" s="3117"/>
      <c r="B40" s="5076"/>
      <c r="C40" s="1339"/>
      <c r="D40" s="1947">
        <v>2034</v>
      </c>
      <c r="E40" s="1947"/>
      <c r="F40" s="86" t="s">
        <v>1186</v>
      </c>
      <c r="G40" s="1947"/>
      <c r="H40" s="86"/>
      <c r="I40" s="1947"/>
      <c r="J40" s="86"/>
      <c r="K40" s="1947"/>
      <c r="L40" s="86"/>
      <c r="M40" s="1948"/>
    </row>
    <row r="41" spans="1:13">
      <c r="A41" s="3117"/>
      <c r="B41" s="5076"/>
      <c r="C41" s="1339"/>
      <c r="D41" s="2147"/>
      <c r="E41" s="1988"/>
      <c r="F41" s="3790">
        <f>+H35+L35+F37+J37+D39+H39+L39</f>
        <v>1330</v>
      </c>
      <c r="G41" s="3791"/>
      <c r="H41" s="3815"/>
      <c r="I41" s="3815"/>
      <c r="J41" s="1947"/>
      <c r="K41" s="1947"/>
      <c r="L41" s="1947"/>
      <c r="M41" s="1948"/>
    </row>
    <row r="42" spans="1:13" ht="15.75" thickBot="1">
      <c r="A42" s="3117"/>
      <c r="B42" s="5076"/>
      <c r="C42" s="1551"/>
      <c r="D42" s="1552"/>
      <c r="E42" s="1553"/>
      <c r="F42" s="1552"/>
      <c r="G42" s="1553"/>
      <c r="H42" s="1552"/>
      <c r="I42" s="1553"/>
      <c r="J42" s="1554"/>
      <c r="K42" s="1555"/>
      <c r="L42" s="1554"/>
      <c r="M42" s="1556"/>
    </row>
    <row r="43" spans="1:13" ht="15.75">
      <c r="A43" s="3117"/>
      <c r="B43" s="3269" t="s">
        <v>1187</v>
      </c>
      <c r="C43" s="1275"/>
      <c r="D43" s="1275"/>
      <c r="E43" s="1275"/>
      <c r="F43" s="1275"/>
      <c r="G43" s="1275"/>
      <c r="H43" s="1275"/>
      <c r="I43" s="1275"/>
      <c r="J43" s="1275"/>
      <c r="K43" s="1275"/>
      <c r="L43" s="484"/>
      <c r="M43" s="11"/>
    </row>
    <row r="44" spans="1:13" ht="15.75">
      <c r="A44" s="3117"/>
      <c r="B44" s="3270"/>
      <c r="C44" s="484"/>
      <c r="D44" s="654" t="s">
        <v>482</v>
      </c>
      <c r="E44" s="655" t="s">
        <v>60</v>
      </c>
      <c r="F44" s="3816" t="s">
        <v>1188</v>
      </c>
      <c r="G44" s="5077"/>
      <c r="H44" s="5078"/>
      <c r="I44" s="5078"/>
      <c r="J44" s="5078"/>
      <c r="K44" s="5078"/>
      <c r="L44" s="484"/>
      <c r="M44" s="11"/>
    </row>
    <row r="45" spans="1:13" ht="15.75">
      <c r="A45" s="3117"/>
      <c r="B45" s="3270"/>
      <c r="C45" s="484"/>
      <c r="D45" s="656"/>
      <c r="E45" s="1928" t="s">
        <v>1226</v>
      </c>
      <c r="F45" s="3816"/>
      <c r="G45" s="5077"/>
      <c r="H45" s="5078"/>
      <c r="I45" s="5078"/>
      <c r="J45" s="5078"/>
      <c r="K45" s="5078"/>
      <c r="L45" s="484"/>
      <c r="M45" s="11"/>
    </row>
    <row r="46" spans="1:13" ht="15.75">
      <c r="A46" s="3117"/>
      <c r="B46" s="3271"/>
      <c r="C46" s="475"/>
      <c r="D46" s="475"/>
      <c r="E46" s="475"/>
      <c r="F46" s="475"/>
      <c r="G46" s="475"/>
      <c r="H46" s="475"/>
      <c r="I46" s="475"/>
      <c r="J46" s="475"/>
      <c r="K46" s="475"/>
      <c r="L46" s="484"/>
      <c r="M46" s="11"/>
    </row>
    <row r="47" spans="1:13" ht="99.6" customHeight="1">
      <c r="A47" s="3117"/>
      <c r="B47" s="68" t="s">
        <v>1189</v>
      </c>
      <c r="C47" s="3778" t="s">
        <v>2324</v>
      </c>
      <c r="D47" s="3779"/>
      <c r="E47" s="3779"/>
      <c r="F47" s="3779"/>
      <c r="G47" s="3779"/>
      <c r="H47" s="3779"/>
      <c r="I47" s="3779"/>
      <c r="J47" s="3779"/>
      <c r="K47" s="3779"/>
      <c r="L47" s="3779"/>
      <c r="M47" s="3780"/>
    </row>
    <row r="48" spans="1:13" ht="15.75">
      <c r="A48" s="3117"/>
      <c r="B48" s="68" t="s">
        <v>1191</v>
      </c>
      <c r="C48" s="3778" t="s">
        <v>2325</v>
      </c>
      <c r="D48" s="3779"/>
      <c r="E48" s="3779"/>
      <c r="F48" s="3779"/>
      <c r="G48" s="3779"/>
      <c r="H48" s="3779"/>
      <c r="I48" s="3779"/>
      <c r="J48" s="3779"/>
      <c r="K48" s="3779"/>
      <c r="L48" s="3779"/>
      <c r="M48" s="3780"/>
    </row>
    <row r="49" spans="1:13" ht="15.75">
      <c r="A49" s="3117"/>
      <c r="B49" s="68" t="s">
        <v>1193</v>
      </c>
      <c r="C49" s="1385">
        <v>30</v>
      </c>
      <c r="D49" s="1386"/>
      <c r="E49" s="1386"/>
      <c r="F49" s="1387"/>
      <c r="G49" s="1387"/>
      <c r="H49" s="1387"/>
      <c r="I49" s="1387"/>
      <c r="J49" s="1387"/>
      <c r="K49" s="1387"/>
      <c r="L49" s="1387"/>
      <c r="M49" s="1388"/>
    </row>
    <row r="50" spans="1:13" ht="15.75">
      <c r="A50" s="3117"/>
      <c r="B50" s="68" t="s">
        <v>1195</v>
      </c>
      <c r="C50" s="3840" t="s">
        <v>2326</v>
      </c>
      <c r="D50" s="3088"/>
      <c r="E50" s="3088"/>
      <c r="F50" s="3088"/>
      <c r="G50" s="3088"/>
      <c r="H50" s="3088"/>
      <c r="I50" s="3088"/>
      <c r="J50" s="3088"/>
      <c r="K50" s="3088"/>
      <c r="L50" s="3088"/>
      <c r="M50" s="3089"/>
    </row>
    <row r="51" spans="1:13">
      <c r="A51" s="3085" t="s">
        <v>1197</v>
      </c>
      <c r="B51" s="2144" t="s">
        <v>1198</v>
      </c>
      <c r="C51" s="4305" t="s">
        <v>580</v>
      </c>
      <c r="D51" s="4305"/>
      <c r="E51" s="4305"/>
      <c r="F51" s="4305"/>
      <c r="G51" s="4305"/>
      <c r="H51" s="4305"/>
      <c r="I51" s="4305"/>
      <c r="J51" s="4305"/>
      <c r="K51" s="4305"/>
      <c r="L51" s="4305"/>
      <c r="M51" s="4305"/>
    </row>
    <row r="52" spans="1:13">
      <c r="A52" s="3086"/>
      <c r="B52" s="2144" t="s">
        <v>1199</v>
      </c>
      <c r="C52" s="4176" t="s">
        <v>2178</v>
      </c>
      <c r="D52" s="4176"/>
      <c r="E52" s="4176"/>
      <c r="F52" s="4176"/>
      <c r="G52" s="4176"/>
      <c r="H52" s="4176"/>
      <c r="I52" s="4176"/>
      <c r="J52" s="4176"/>
      <c r="K52" s="4176"/>
      <c r="L52" s="4176"/>
      <c r="M52" s="4176"/>
    </row>
    <row r="53" spans="1:13">
      <c r="A53" s="3086"/>
      <c r="B53" s="2144" t="s">
        <v>1201</v>
      </c>
      <c r="C53" s="4176" t="s">
        <v>578</v>
      </c>
      <c r="D53" s="4176"/>
      <c r="E53" s="4176"/>
      <c r="F53" s="4176"/>
      <c r="G53" s="4176"/>
      <c r="H53" s="4176"/>
      <c r="I53" s="4176"/>
      <c r="J53" s="4176"/>
      <c r="K53" s="4176"/>
      <c r="L53" s="4176"/>
      <c r="M53" s="4176"/>
    </row>
    <row r="54" spans="1:13">
      <c r="A54" s="3086"/>
      <c r="B54" s="2146" t="s">
        <v>1202</v>
      </c>
      <c r="C54" s="4939" t="s">
        <v>579</v>
      </c>
      <c r="D54" s="4939"/>
      <c r="E54" s="4939"/>
      <c r="F54" s="4939"/>
      <c r="G54" s="4939"/>
      <c r="H54" s="4939"/>
      <c r="I54" s="4939"/>
      <c r="J54" s="4939"/>
      <c r="K54" s="4939"/>
      <c r="L54" s="4939"/>
      <c r="M54" s="4939"/>
    </row>
    <row r="55" spans="1:13">
      <c r="A55" s="3086"/>
      <c r="B55" s="2144" t="s">
        <v>1204</v>
      </c>
      <c r="C55" s="5074" t="s">
        <v>582</v>
      </c>
      <c r="D55" s="4305"/>
      <c r="E55" s="4305"/>
      <c r="F55" s="4305"/>
      <c r="G55" s="4305"/>
      <c r="H55" s="4305"/>
      <c r="I55" s="4305"/>
      <c r="J55" s="4305"/>
      <c r="K55" s="4305"/>
      <c r="L55" s="4305"/>
      <c r="M55" s="4305"/>
    </row>
    <row r="56" spans="1:13" ht="15.75" thickBot="1">
      <c r="A56" s="3087"/>
      <c r="B56" s="2144" t="s">
        <v>1205</v>
      </c>
      <c r="C56" s="4305" t="s">
        <v>581</v>
      </c>
      <c r="D56" s="4305"/>
      <c r="E56" s="4305"/>
      <c r="F56" s="4305"/>
      <c r="G56" s="4305"/>
      <c r="H56" s="4305"/>
      <c r="I56" s="4305"/>
      <c r="J56" s="4305"/>
      <c r="K56" s="4305"/>
      <c r="L56" s="4305"/>
      <c r="M56" s="4305"/>
    </row>
    <row r="57" spans="1:13">
      <c r="A57" s="3085" t="s">
        <v>1206</v>
      </c>
      <c r="B57" s="65" t="s">
        <v>1207</v>
      </c>
      <c r="C57" s="3840" t="s">
        <v>2179</v>
      </c>
      <c r="D57" s="3088"/>
      <c r="E57" s="3088"/>
      <c r="F57" s="3088"/>
      <c r="G57" s="3088"/>
      <c r="H57" s="3088"/>
      <c r="I57" s="3088"/>
      <c r="J57" s="3088"/>
      <c r="K57" s="3088"/>
      <c r="L57" s="3088"/>
      <c r="M57" s="3089"/>
    </row>
    <row r="58" spans="1:13">
      <c r="A58" s="3086"/>
      <c r="B58" s="65" t="s">
        <v>1209</v>
      </c>
      <c r="C58" s="3840" t="s">
        <v>2181</v>
      </c>
      <c r="D58" s="3088"/>
      <c r="E58" s="3088"/>
      <c r="F58" s="3088"/>
      <c r="G58" s="3088"/>
      <c r="H58" s="3088"/>
      <c r="I58" s="3088"/>
      <c r="J58" s="3088"/>
      <c r="K58" s="3088"/>
      <c r="L58" s="3088"/>
      <c r="M58" s="3089"/>
    </row>
    <row r="59" spans="1:13" ht="34.5" customHeight="1" thickBot="1">
      <c r="A59" s="3086"/>
      <c r="B59" s="65" t="s">
        <v>28</v>
      </c>
      <c r="C59" s="3840" t="s">
        <v>2182</v>
      </c>
      <c r="D59" s="3088"/>
      <c r="E59" s="3088"/>
      <c r="F59" s="3088"/>
      <c r="G59" s="3088"/>
      <c r="H59" s="3088"/>
      <c r="I59" s="3088"/>
      <c r="J59" s="3088"/>
      <c r="K59" s="3088"/>
      <c r="L59" s="3088"/>
      <c r="M59" s="3089"/>
    </row>
    <row r="60" spans="1:13" ht="16.5" thickBot="1">
      <c r="A60" s="55" t="s">
        <v>1211</v>
      </c>
      <c r="B60" s="635"/>
      <c r="C60" s="4019"/>
      <c r="D60" s="3508"/>
      <c r="E60" s="3508"/>
      <c r="F60" s="3508"/>
      <c r="G60" s="3508"/>
      <c r="H60" s="3508"/>
      <c r="I60" s="3508"/>
      <c r="J60" s="3508"/>
      <c r="K60" s="3508"/>
      <c r="L60" s="3508"/>
      <c r="M60" s="3509"/>
    </row>
  </sheetData>
  <mergeCells count="42">
    <mergeCell ref="C10:D10"/>
    <mergeCell ref="F10:G10"/>
    <mergeCell ref="I10:J10"/>
    <mergeCell ref="C11:M11"/>
    <mergeCell ref="C12:M12"/>
    <mergeCell ref="C13:G13"/>
    <mergeCell ref="I13:M13"/>
    <mergeCell ref="A14:A50"/>
    <mergeCell ref="C14:M14"/>
    <mergeCell ref="C15:M15"/>
    <mergeCell ref="B16:B22"/>
    <mergeCell ref="B23:B26"/>
    <mergeCell ref="B27:B29"/>
    <mergeCell ref="J28:M28"/>
    <mergeCell ref="A2:A13"/>
    <mergeCell ref="C2:M2"/>
    <mergeCell ref="C3:M3"/>
    <mergeCell ref="C5:M5"/>
    <mergeCell ref="B8:B10"/>
    <mergeCell ref="C9:G9"/>
    <mergeCell ref="B30:B32"/>
    <mergeCell ref="B33:B42"/>
    <mergeCell ref="F41:G41"/>
    <mergeCell ref="H41:I41"/>
    <mergeCell ref="B43:B46"/>
    <mergeCell ref="F44:F45"/>
    <mergeCell ref="G44:K45"/>
    <mergeCell ref="C47:M47"/>
    <mergeCell ref="C48:M48"/>
    <mergeCell ref="C50:M50"/>
    <mergeCell ref="A51:A56"/>
    <mergeCell ref="C51:M51"/>
    <mergeCell ref="C52:M52"/>
    <mergeCell ref="C53:M53"/>
    <mergeCell ref="C54:M54"/>
    <mergeCell ref="C55:M55"/>
    <mergeCell ref="C56:M56"/>
    <mergeCell ref="A57:A59"/>
    <mergeCell ref="C57:M57"/>
    <mergeCell ref="C58:M58"/>
    <mergeCell ref="C59:M59"/>
    <mergeCell ref="C60:M60"/>
  </mergeCells>
  <dataValidations count="4">
    <dataValidation type="list" allowBlank="1" showInputMessage="1" showErrorMessage="1" sqref="I7" xr:uid="{00000000-0002-0000-6300-000000000000}">
      <formula1>INDIRECT(C7)</formula1>
    </dataValidation>
    <dataValidation allowBlank="1" showInputMessage="1" showErrorMessage="1" prompt="Seleccione de la lista desplegable" sqref="B4 B7 H7" xr:uid="{00000000-0002-0000-6300-000001000000}"/>
    <dataValidation allowBlank="1" showInputMessage="1" showErrorMessage="1" prompt="Selecciones de la lista desplegable" sqref="B14" xr:uid="{00000000-0002-0000-6300-000002000000}"/>
    <dataValidation allowBlank="1" showInputMessage="1" showErrorMessage="1" prompt="Incluir una ficha por cada indicador, ya sea de producto o de resultado" sqref="B1" xr:uid="{00000000-0002-0000-6300-000003000000}"/>
  </dataValidation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5"/>
  </sheetPr>
  <dimension ref="A1:M61"/>
  <sheetViews>
    <sheetView topLeftCell="B1" zoomScale="70" zoomScaleNormal="70" workbookViewId="0">
      <selection activeCell="N33" sqref="N33"/>
    </sheetView>
  </sheetViews>
  <sheetFormatPr baseColWidth="10" defaultColWidth="11.42578125" defaultRowHeight="15"/>
  <cols>
    <col min="1" max="1" width="18.28515625" customWidth="1"/>
    <col min="2" max="2" width="33.5703125" customWidth="1"/>
    <col min="3" max="3" width="14.28515625" customWidth="1"/>
  </cols>
  <sheetData>
    <row r="1" spans="1:13" ht="16.5" thickBot="1">
      <c r="A1" s="1"/>
      <c r="B1" s="1990" t="s">
        <v>2327</v>
      </c>
      <c r="C1" s="2"/>
      <c r="D1" s="2"/>
      <c r="E1" s="2"/>
      <c r="F1" s="2"/>
      <c r="G1" s="2"/>
      <c r="H1" s="2"/>
      <c r="I1" s="2"/>
      <c r="J1" s="2"/>
      <c r="K1" s="2"/>
      <c r="L1" s="2"/>
      <c r="M1" s="3"/>
    </row>
    <row r="2" spans="1:13" ht="44.25" customHeight="1">
      <c r="A2" s="3126" t="s">
        <v>1134</v>
      </c>
      <c r="B2" s="5" t="s">
        <v>1135</v>
      </c>
      <c r="C2" s="3793" t="s">
        <v>2328</v>
      </c>
      <c r="D2" s="3794"/>
      <c r="E2" s="3794"/>
      <c r="F2" s="3794"/>
      <c r="G2" s="3794"/>
      <c r="H2" s="3794"/>
      <c r="I2" s="3794"/>
      <c r="J2" s="3794"/>
      <c r="K2" s="3794"/>
      <c r="L2" s="3794"/>
      <c r="M2" s="3795"/>
    </row>
    <row r="3" spans="1:13" ht="45">
      <c r="A3" s="3127"/>
      <c r="B3" s="12" t="s">
        <v>1213</v>
      </c>
      <c r="C3" s="3129" t="s">
        <v>2329</v>
      </c>
      <c r="D3" s="3100"/>
      <c r="E3" s="3100"/>
      <c r="F3" s="3100"/>
      <c r="G3" s="3100"/>
      <c r="H3" s="3100"/>
      <c r="I3" s="3100"/>
      <c r="J3" s="3100"/>
      <c r="K3" s="3100"/>
      <c r="L3" s="3100"/>
      <c r="M3" s="3101"/>
    </row>
    <row r="4" spans="1:13" ht="15" customHeight="1">
      <c r="A4" s="3127"/>
      <c r="B4" s="1856" t="s">
        <v>1139</v>
      </c>
      <c r="C4" s="1849"/>
      <c r="D4" s="1849" t="s">
        <v>422</v>
      </c>
      <c r="E4" s="1849"/>
      <c r="F4" s="1849"/>
      <c r="G4" s="1849"/>
      <c r="H4" s="1849"/>
      <c r="I4" s="1849"/>
      <c r="J4" s="1849"/>
      <c r="K4" s="1849"/>
      <c r="L4" s="1849"/>
      <c r="M4" s="1905"/>
    </row>
    <row r="5" spans="1:13" ht="15" customHeight="1">
      <c r="A5" s="3127"/>
      <c r="B5" s="1856" t="s">
        <v>1140</v>
      </c>
      <c r="C5" s="1849" t="s">
        <v>422</v>
      </c>
      <c r="D5" s="1849"/>
      <c r="E5" s="1849"/>
      <c r="F5" s="1849"/>
      <c r="G5" s="1849"/>
      <c r="H5" s="1849"/>
      <c r="I5" s="1849"/>
      <c r="J5" s="1849"/>
      <c r="K5" s="1849"/>
      <c r="L5" s="1849"/>
      <c r="M5" s="1905"/>
    </row>
    <row r="6" spans="1:13" ht="15" customHeight="1">
      <c r="A6" s="3127"/>
      <c r="B6" s="1856" t="s">
        <v>1142</v>
      </c>
      <c r="C6" s="1849" t="s">
        <v>422</v>
      </c>
      <c r="D6" s="1849"/>
      <c r="E6" s="1849"/>
      <c r="F6" s="1849"/>
      <c r="G6" s="1849"/>
      <c r="H6" s="1849"/>
      <c r="I6" s="1849"/>
      <c r="J6" s="1849"/>
      <c r="K6" s="1849"/>
      <c r="L6" s="1849"/>
      <c r="M6" s="1905"/>
    </row>
    <row r="7" spans="1:13" ht="34.5" customHeight="1">
      <c r="A7" s="3127"/>
      <c r="B7" s="12" t="s">
        <v>1143</v>
      </c>
      <c r="C7" s="1245" t="s">
        <v>497</v>
      </c>
      <c r="D7" s="1245"/>
      <c r="E7" s="1245"/>
      <c r="F7" s="1245"/>
      <c r="G7" s="1249"/>
      <c r="H7" s="443" t="s">
        <v>28</v>
      </c>
      <c r="I7" s="3790" t="s">
        <v>2330</v>
      </c>
      <c r="J7" s="3824"/>
      <c r="K7" s="3824"/>
      <c r="L7" s="3824"/>
      <c r="M7" s="4010"/>
    </row>
    <row r="8" spans="1:13" ht="15.75">
      <c r="A8" s="3127"/>
      <c r="B8" s="3108" t="s">
        <v>1144</v>
      </c>
      <c r="C8" s="1979"/>
      <c r="D8" s="1978"/>
      <c r="E8" s="1978"/>
      <c r="F8" s="1978"/>
      <c r="G8" s="1978"/>
      <c r="H8" s="1978"/>
      <c r="I8" s="1978"/>
      <c r="J8" s="1978"/>
      <c r="K8" s="1978"/>
      <c r="L8" s="8"/>
      <c r="M8" s="9"/>
    </row>
    <row r="9" spans="1:13" ht="15.75">
      <c r="A9" s="3127"/>
      <c r="B9" s="3109"/>
      <c r="C9" s="3420"/>
      <c r="D9" s="3132"/>
      <c r="E9" s="1073"/>
      <c r="F9" s="1073"/>
      <c r="G9" s="1073"/>
      <c r="H9" s="1911"/>
      <c r="I9" s="51"/>
      <c r="J9" s="51"/>
      <c r="K9" s="1911"/>
      <c r="L9" s="484"/>
      <c r="M9" s="11"/>
    </row>
    <row r="10" spans="1:13" ht="15.75">
      <c r="A10" s="3127"/>
      <c r="B10" s="3110"/>
      <c r="C10" s="3408" t="s">
        <v>1147</v>
      </c>
      <c r="D10" s="3408"/>
      <c r="E10" s="1911"/>
      <c r="F10" s="3408"/>
      <c r="G10" s="3408"/>
      <c r="H10" s="1911"/>
      <c r="I10" s="3408" t="s">
        <v>1147</v>
      </c>
      <c r="J10" s="3408"/>
      <c r="K10" s="1911"/>
      <c r="L10" s="484"/>
      <c r="M10" s="11"/>
    </row>
    <row r="11" spans="1:13" ht="197.25" customHeight="1">
      <c r="A11" s="3127"/>
      <c r="B11" s="58" t="s">
        <v>1219</v>
      </c>
      <c r="C11" s="5002" t="s">
        <v>2331</v>
      </c>
      <c r="D11" s="5003"/>
      <c r="E11" s="5003"/>
      <c r="F11" s="5003"/>
      <c r="G11" s="5003"/>
      <c r="H11" s="5003"/>
      <c r="I11" s="5003"/>
      <c r="J11" s="5003"/>
      <c r="K11" s="5003"/>
      <c r="L11" s="5003"/>
      <c r="M11" s="5015"/>
    </row>
    <row r="12" spans="1:13" ht="69" customHeight="1">
      <c r="A12" s="3127"/>
      <c r="B12" s="58" t="s">
        <v>1221</v>
      </c>
      <c r="C12" s="5080" t="s">
        <v>2299</v>
      </c>
      <c r="D12" s="5081"/>
      <c r="E12" s="5081"/>
      <c r="F12" s="5081"/>
      <c r="G12" s="5081"/>
      <c r="H12" s="5081"/>
      <c r="I12" s="5081"/>
      <c r="J12" s="5081"/>
      <c r="K12" s="5081"/>
      <c r="L12" s="5081"/>
      <c r="M12" s="5082"/>
    </row>
    <row r="13" spans="1:13" ht="45" customHeight="1" thickBot="1">
      <c r="A13" s="3127"/>
      <c r="B13" s="6" t="s">
        <v>1495</v>
      </c>
      <c r="C13" s="5080" t="s">
        <v>2332</v>
      </c>
      <c r="D13" s="5081"/>
      <c r="E13" s="5081"/>
      <c r="F13" s="5081"/>
      <c r="G13" s="5081"/>
      <c r="H13" s="5081"/>
      <c r="I13" s="5081"/>
      <c r="J13" s="5081"/>
      <c r="K13" s="5081"/>
      <c r="L13" s="5081"/>
      <c r="M13" s="5082"/>
    </row>
    <row r="14" spans="1:13" ht="73.5" customHeight="1" thickBot="1">
      <c r="A14" s="3128"/>
      <c r="B14" s="998" t="s">
        <v>1223</v>
      </c>
      <c r="C14" s="4875" t="s">
        <v>1097</v>
      </c>
      <c r="D14" s="4876"/>
      <c r="E14" s="4876"/>
      <c r="F14" s="4876"/>
      <c r="G14" s="4877"/>
      <c r="H14" s="998" t="s">
        <v>1224</v>
      </c>
      <c r="I14" s="4853" t="s">
        <v>1038</v>
      </c>
      <c r="J14" s="4851"/>
      <c r="K14" s="4851"/>
      <c r="L14" s="4851"/>
      <c r="M14" s="4852"/>
    </row>
    <row r="15" spans="1:13" ht="30">
      <c r="A15" s="3264" t="s">
        <v>1150</v>
      </c>
      <c r="B15" s="6" t="s">
        <v>1256</v>
      </c>
      <c r="C15" s="1949" t="s">
        <v>300</v>
      </c>
      <c r="D15" s="1923"/>
      <c r="E15" s="1923"/>
      <c r="F15" s="1923"/>
      <c r="G15" s="1923"/>
      <c r="H15" s="1923"/>
      <c r="I15" s="1923"/>
      <c r="J15" s="1923"/>
      <c r="K15" s="1923"/>
      <c r="L15" s="484"/>
      <c r="M15" s="11"/>
    </row>
    <row r="16" spans="1:13" ht="71.45" customHeight="1">
      <c r="A16" s="3117"/>
      <c r="B16" s="6" t="s">
        <v>1151</v>
      </c>
      <c r="C16" s="3793" t="s">
        <v>2333</v>
      </c>
      <c r="D16" s="3794"/>
      <c r="E16" s="3794"/>
      <c r="F16" s="3794"/>
      <c r="G16" s="3794"/>
      <c r="H16" s="3794"/>
      <c r="I16" s="3794"/>
      <c r="J16" s="3794"/>
      <c r="K16" s="3794"/>
      <c r="L16" s="3794"/>
      <c r="M16" s="37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c r="K19" s="191" t="s">
        <v>1158</v>
      </c>
      <c r="L19" s="193"/>
      <c r="M19" s="194"/>
    </row>
    <row r="20" spans="1:13" ht="30">
      <c r="A20" s="3117"/>
      <c r="B20" s="3120"/>
      <c r="C20" s="191" t="s">
        <v>1159</v>
      </c>
      <c r="D20" s="1909"/>
      <c r="E20" s="191" t="s">
        <v>1160</v>
      </c>
      <c r="F20" s="195"/>
      <c r="G20" s="191" t="s">
        <v>1161</v>
      </c>
      <c r="H20" s="195"/>
      <c r="I20" s="191" t="s">
        <v>1162</v>
      </c>
      <c r="J20" s="195" t="s">
        <v>1226</v>
      </c>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195"/>
      <c r="E22" s="191" t="s">
        <v>1168</v>
      </c>
      <c r="F22" s="1914"/>
      <c r="G22" s="1914"/>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84"/>
      <c r="M24" s="11"/>
    </row>
    <row r="25" spans="1:13" ht="15.75">
      <c r="A25" s="3117"/>
      <c r="B25" s="3120"/>
      <c r="C25" s="191" t="s">
        <v>1171</v>
      </c>
      <c r="D25" s="195"/>
      <c r="E25" s="1923"/>
      <c r="F25" s="191" t="s">
        <v>1172</v>
      </c>
      <c r="G25" s="1909"/>
      <c r="H25" s="1923"/>
      <c r="I25" s="191" t="s">
        <v>1173</v>
      </c>
      <c r="J25" s="1909" t="s">
        <v>1167</v>
      </c>
      <c r="K25" s="1923"/>
      <c r="L25" s="484"/>
      <c r="M25" s="11"/>
    </row>
    <row r="26" spans="1:13" ht="15.75">
      <c r="A26" s="3117"/>
      <c r="B26" s="3120"/>
      <c r="C26" s="191" t="s">
        <v>1174</v>
      </c>
      <c r="D26" s="30"/>
      <c r="E26" s="31"/>
      <c r="F26" s="191" t="s">
        <v>1175</v>
      </c>
      <c r="G26" s="195"/>
      <c r="H26" s="484"/>
      <c r="I26" s="32" t="s">
        <v>1861</v>
      </c>
      <c r="J26" s="1909"/>
      <c r="K26" s="1911"/>
      <c r="L26" s="484"/>
      <c r="M26" s="11"/>
    </row>
    <row r="27" spans="1:13" ht="15.75">
      <c r="A27" s="3117"/>
      <c r="B27" s="3121"/>
      <c r="C27" s="196"/>
      <c r="D27" s="196"/>
      <c r="E27" s="196"/>
      <c r="F27" s="196"/>
      <c r="G27" s="196"/>
      <c r="H27" s="196"/>
      <c r="I27" s="196"/>
      <c r="J27" s="196"/>
      <c r="K27" s="196"/>
      <c r="L27" s="484"/>
      <c r="M27" s="11"/>
    </row>
    <row r="28" spans="1:13">
      <c r="A28" s="3117"/>
      <c r="B28" s="4050" t="s">
        <v>1176</v>
      </c>
      <c r="C28" s="1923"/>
      <c r="D28" s="1923"/>
      <c r="E28" s="1923"/>
      <c r="F28" s="1923"/>
      <c r="G28" s="1923"/>
      <c r="H28" s="1923"/>
      <c r="I28" s="1923"/>
      <c r="J28" s="1923"/>
      <c r="K28" s="1923"/>
      <c r="L28" s="1923"/>
      <c r="M28" s="1924"/>
    </row>
    <row r="29" spans="1:13" ht="40.5" customHeight="1">
      <c r="A29" s="3117"/>
      <c r="B29" s="4050"/>
      <c r="C29" s="200" t="s">
        <v>1177</v>
      </c>
      <c r="D29" s="1627" t="s">
        <v>61</v>
      </c>
      <c r="E29" s="1923"/>
      <c r="F29" s="201" t="s">
        <v>1178</v>
      </c>
      <c r="G29" s="1617" t="s">
        <v>61</v>
      </c>
      <c r="H29" s="1923"/>
      <c r="I29" s="201" t="s">
        <v>1179</v>
      </c>
      <c r="J29" s="3919"/>
      <c r="K29" s="3694"/>
      <c r="L29" s="3920"/>
      <c r="M29" s="1924"/>
    </row>
    <row r="30" spans="1:13">
      <c r="A30" s="3117"/>
      <c r="B30" s="5083"/>
      <c r="C30" s="1932"/>
      <c r="D30" s="1932"/>
      <c r="E30" s="1932"/>
      <c r="F30" s="1932"/>
      <c r="G30" s="1932"/>
      <c r="H30" s="1932"/>
      <c r="I30" s="1932"/>
      <c r="J30" s="1932"/>
      <c r="K30" s="1932"/>
      <c r="L30" s="1932"/>
      <c r="M30" s="1933"/>
    </row>
    <row r="31" spans="1:13" ht="15.75">
      <c r="A31" s="3117"/>
      <c r="B31" s="3119" t="s">
        <v>1181</v>
      </c>
      <c r="C31" s="1890"/>
      <c r="D31" s="1890"/>
      <c r="E31" s="1890"/>
      <c r="F31" s="1890"/>
      <c r="G31" s="1890"/>
      <c r="H31" s="1890"/>
      <c r="I31" s="1890"/>
      <c r="J31" s="1890"/>
      <c r="K31" s="1890"/>
      <c r="L31" s="484"/>
      <c r="M31" s="11"/>
    </row>
    <row r="32" spans="1:13" ht="15.75">
      <c r="A32" s="3117"/>
      <c r="B32" s="3120"/>
      <c r="C32" s="1923" t="s">
        <v>1182</v>
      </c>
      <c r="D32" s="1389">
        <v>2019</v>
      </c>
      <c r="E32" s="38"/>
      <c r="F32" s="1923" t="s">
        <v>1183</v>
      </c>
      <c r="G32" s="61" t="s">
        <v>1184</v>
      </c>
      <c r="H32" s="38"/>
      <c r="I32" s="201"/>
      <c r="J32" s="38"/>
      <c r="K32" s="38"/>
      <c r="L32" s="484"/>
      <c r="M32" s="11"/>
    </row>
    <row r="33" spans="1:13" ht="15.75">
      <c r="A33" s="3117"/>
      <c r="B33" s="3121"/>
      <c r="C33" s="1932"/>
      <c r="D33" s="1074"/>
      <c r="E33" s="41"/>
      <c r="F33" s="1932"/>
      <c r="G33" s="41"/>
      <c r="H33" s="41"/>
      <c r="I33" s="202"/>
      <c r="J33" s="41"/>
      <c r="K33" s="41"/>
      <c r="L33" s="484"/>
      <c r="M33" s="11"/>
    </row>
    <row r="34" spans="1:13">
      <c r="A34" s="3117"/>
      <c r="B34" s="3119" t="s">
        <v>1185</v>
      </c>
      <c r="C34" s="43"/>
      <c r="D34" s="43"/>
      <c r="E34" s="43"/>
      <c r="F34" s="43"/>
      <c r="G34" s="43"/>
      <c r="H34" s="43"/>
      <c r="I34" s="43"/>
      <c r="J34" s="43"/>
      <c r="K34" s="43"/>
      <c r="L34" s="43"/>
      <c r="M34" s="44"/>
    </row>
    <row r="35" spans="1:13" ht="15.75">
      <c r="A35" s="3117"/>
      <c r="B35" s="3120"/>
      <c r="C35" s="653"/>
      <c r="D35" s="84">
        <v>2019</v>
      </c>
      <c r="E35" s="84"/>
      <c r="F35" s="84">
        <v>2020</v>
      </c>
      <c r="G35" s="84"/>
      <c r="H35" s="85">
        <v>2021</v>
      </c>
      <c r="I35" s="85"/>
      <c r="J35" s="85">
        <v>2022</v>
      </c>
      <c r="K35" s="84"/>
      <c r="L35" s="84">
        <v>2023</v>
      </c>
      <c r="M35" s="652"/>
    </row>
    <row r="36" spans="1:13">
      <c r="A36" s="3117"/>
      <c r="B36" s="3120"/>
      <c r="C36" s="653"/>
      <c r="D36" s="1538">
        <v>12</v>
      </c>
      <c r="E36" s="1539"/>
      <c r="F36" s="1538">
        <v>9</v>
      </c>
      <c r="G36" s="1539"/>
      <c r="H36" s="1538">
        <v>9</v>
      </c>
      <c r="I36" s="1539"/>
      <c r="J36" s="1538">
        <v>9</v>
      </c>
      <c r="K36" s="1969"/>
      <c r="L36" s="1538">
        <v>9</v>
      </c>
      <c r="M36" s="1951"/>
    </row>
    <row r="37" spans="1:13" ht="15.75">
      <c r="A37" s="3117"/>
      <c r="B37" s="3120"/>
      <c r="C37" s="653"/>
      <c r="D37" s="1540">
        <v>2024</v>
      </c>
      <c r="E37" s="1540"/>
      <c r="F37" s="1540">
        <v>2025</v>
      </c>
      <c r="G37" s="1540"/>
      <c r="H37" s="1541">
        <v>2026</v>
      </c>
      <c r="I37" s="1541"/>
      <c r="J37" s="1541">
        <v>2027</v>
      </c>
      <c r="K37" s="1540"/>
      <c r="L37" s="1540">
        <v>2028</v>
      </c>
      <c r="M37" s="1542"/>
    </row>
    <row r="38" spans="1:13">
      <c r="A38" s="3117"/>
      <c r="B38" s="3120"/>
      <c r="C38" s="45"/>
      <c r="D38" s="1538">
        <v>9</v>
      </c>
      <c r="E38" s="1969"/>
      <c r="F38" s="1538">
        <v>9</v>
      </c>
      <c r="G38" s="1969"/>
      <c r="H38" s="1538">
        <v>9</v>
      </c>
      <c r="I38" s="1969"/>
      <c r="J38" s="1538">
        <v>9</v>
      </c>
      <c r="K38" s="1969"/>
      <c r="L38" s="1538">
        <v>9</v>
      </c>
      <c r="M38" s="1951"/>
    </row>
    <row r="39" spans="1:13" ht="15.75">
      <c r="A39" s="3117"/>
      <c r="B39" s="3120"/>
      <c r="C39" s="45"/>
      <c r="D39" s="1540">
        <v>2029</v>
      </c>
      <c r="E39" s="1540"/>
      <c r="F39" s="1540">
        <v>2030</v>
      </c>
      <c r="G39" s="1540"/>
      <c r="H39" s="1541">
        <v>2031</v>
      </c>
      <c r="I39" s="1541"/>
      <c r="J39" s="1541">
        <v>2032</v>
      </c>
      <c r="K39" s="1540"/>
      <c r="L39" s="1540">
        <v>2033</v>
      </c>
      <c r="M39" s="1542"/>
    </row>
    <row r="40" spans="1:13">
      <c r="A40" s="3117"/>
      <c r="B40" s="3120"/>
      <c r="C40" s="45"/>
      <c r="D40" s="1538">
        <v>9</v>
      </c>
      <c r="E40" s="1969"/>
      <c r="F40" s="1538">
        <v>9</v>
      </c>
      <c r="G40" s="1969"/>
      <c r="H40" s="1538">
        <v>9</v>
      </c>
      <c r="I40" s="1969"/>
      <c r="J40" s="1538">
        <v>9</v>
      </c>
      <c r="K40" s="1969"/>
      <c r="L40" s="1538">
        <v>9</v>
      </c>
      <c r="M40" s="1951"/>
    </row>
    <row r="41" spans="1:13">
      <c r="A41" s="3117"/>
      <c r="B41" s="3120"/>
      <c r="C41" s="45"/>
      <c r="D41" s="1950">
        <v>2034</v>
      </c>
      <c r="E41" s="1950"/>
      <c r="F41" s="1950" t="s">
        <v>1186</v>
      </c>
      <c r="G41" s="1950"/>
      <c r="H41" s="1950"/>
      <c r="I41" s="1950"/>
      <c r="J41" s="1950"/>
      <c r="K41" s="1950"/>
      <c r="L41" s="1950"/>
      <c r="M41" s="1951"/>
    </row>
    <row r="42" spans="1:13">
      <c r="A42" s="3117"/>
      <c r="B42" s="3120"/>
      <c r="C42" s="45"/>
      <c r="D42" s="1968">
        <v>9</v>
      </c>
      <c r="E42" s="1969"/>
      <c r="F42" s="4182">
        <v>147</v>
      </c>
      <c r="G42" s="4183"/>
      <c r="H42" s="4184"/>
      <c r="I42" s="4184"/>
      <c r="J42" s="1950"/>
      <c r="K42" s="1950"/>
      <c r="L42" s="1950"/>
      <c r="M42" s="1951"/>
    </row>
    <row r="43" spans="1:13">
      <c r="A43" s="3117"/>
      <c r="B43" s="3120"/>
      <c r="C43" s="45"/>
      <c r="D43" s="62"/>
      <c r="E43" s="1910"/>
      <c r="F43" s="62"/>
      <c r="G43" s="1910"/>
      <c r="H43" s="62"/>
      <c r="I43" s="1910"/>
      <c r="J43" s="62"/>
      <c r="K43" s="1910"/>
      <c r="L43" s="62"/>
      <c r="M43" s="1917"/>
    </row>
    <row r="44" spans="1:13" ht="15.75">
      <c r="A44" s="3117"/>
      <c r="B44" s="3119" t="s">
        <v>1187</v>
      </c>
      <c r="C44" s="199"/>
      <c r="D44" s="199"/>
      <c r="E44" s="199"/>
      <c r="F44" s="199"/>
      <c r="G44" s="199"/>
      <c r="H44" s="199"/>
      <c r="I44" s="199"/>
      <c r="J44" s="199"/>
      <c r="K44" s="199"/>
      <c r="L44" s="484"/>
      <c r="M44" s="11"/>
    </row>
    <row r="45" spans="1:13" ht="15.75">
      <c r="A45" s="3117"/>
      <c r="B45" s="3120"/>
      <c r="C45" s="484"/>
      <c r="D45" s="49" t="s">
        <v>482</v>
      </c>
      <c r="E45" s="50" t="s">
        <v>60</v>
      </c>
      <c r="F45" s="3699" t="s">
        <v>1188</v>
      </c>
      <c r="G45" s="3112"/>
      <c r="H45" s="3112"/>
      <c r="I45" s="3112"/>
      <c r="J45" s="3112"/>
      <c r="K45" s="1980"/>
      <c r="L45" s="484"/>
      <c r="M45" s="11"/>
    </row>
    <row r="46" spans="1:13" ht="15.75">
      <c r="A46" s="3117"/>
      <c r="B46" s="3120"/>
      <c r="C46" s="484"/>
      <c r="D46" s="2004"/>
      <c r="E46" s="1909" t="s">
        <v>1226</v>
      </c>
      <c r="F46" s="3699"/>
      <c r="G46" s="3112"/>
      <c r="H46" s="3112"/>
      <c r="I46" s="3112"/>
      <c r="J46" s="3112"/>
      <c r="K46" s="31"/>
      <c r="L46" s="484"/>
      <c r="M46" s="11"/>
    </row>
    <row r="47" spans="1:13" ht="15.75">
      <c r="A47" s="3117"/>
      <c r="B47" s="3121"/>
      <c r="C47" s="51"/>
      <c r="D47" s="51"/>
      <c r="E47" s="51"/>
      <c r="F47" s="51"/>
      <c r="G47" s="51"/>
      <c r="H47" s="51"/>
      <c r="I47" s="51"/>
      <c r="J47" s="51"/>
      <c r="K47" s="51"/>
      <c r="L47" s="484"/>
      <c r="M47" s="11"/>
    </row>
    <row r="48" spans="1:13" ht="70.5" customHeight="1">
      <c r="A48" s="3117"/>
      <c r="B48" s="6" t="s">
        <v>1189</v>
      </c>
      <c r="C48" s="4185" t="s">
        <v>2334</v>
      </c>
      <c r="D48" s="4186"/>
      <c r="E48" s="4186"/>
      <c r="F48" s="4186"/>
      <c r="G48" s="4186"/>
      <c r="H48" s="4186"/>
      <c r="I48" s="4186"/>
      <c r="J48" s="4186"/>
      <c r="K48" s="4186"/>
      <c r="L48" s="4186"/>
      <c r="M48" s="4187"/>
    </row>
    <row r="49" spans="1:13">
      <c r="A49" s="3117"/>
      <c r="B49" s="6" t="s">
        <v>1191</v>
      </c>
      <c r="C49" s="3793" t="s">
        <v>2335</v>
      </c>
      <c r="D49" s="3794"/>
      <c r="E49" s="3794"/>
      <c r="F49" s="3794"/>
      <c r="G49" s="3794"/>
      <c r="H49" s="3794"/>
      <c r="I49" s="3794"/>
      <c r="J49" s="3794"/>
      <c r="K49" s="3794"/>
      <c r="L49" s="3794"/>
      <c r="M49" s="3795"/>
    </row>
    <row r="50" spans="1:13">
      <c r="A50" s="3117"/>
      <c r="B50" s="6" t="s">
        <v>1193</v>
      </c>
      <c r="C50" s="3793">
        <v>30</v>
      </c>
      <c r="D50" s="3794"/>
      <c r="E50" s="3794"/>
      <c r="F50" s="1920"/>
      <c r="G50" s="1920"/>
      <c r="H50" s="1920"/>
      <c r="I50" s="1920"/>
      <c r="J50" s="1920"/>
      <c r="K50" s="1920"/>
      <c r="L50" s="1920"/>
      <c r="M50" s="1921"/>
    </row>
    <row r="51" spans="1:13">
      <c r="A51" s="3117"/>
      <c r="B51" s="6" t="s">
        <v>1195</v>
      </c>
      <c r="C51" s="3793">
        <v>2017</v>
      </c>
      <c r="D51" s="3794"/>
      <c r="E51" s="3794"/>
      <c r="F51" s="3794"/>
      <c r="G51" s="3794"/>
      <c r="H51" s="3794"/>
      <c r="I51" s="3794"/>
      <c r="J51" s="3794"/>
      <c r="K51" s="3794"/>
      <c r="L51" s="3794"/>
      <c r="M51" s="3795"/>
    </row>
    <row r="52" spans="1:13">
      <c r="A52" s="3085" t="s">
        <v>1197</v>
      </c>
      <c r="B52" s="63" t="s">
        <v>1198</v>
      </c>
      <c r="C52" s="3840" t="s">
        <v>668</v>
      </c>
      <c r="D52" s="3088"/>
      <c r="E52" s="3088"/>
      <c r="F52" s="3088"/>
      <c r="G52" s="3088"/>
      <c r="H52" s="3088"/>
      <c r="I52" s="3088"/>
      <c r="J52" s="3088"/>
      <c r="K52" s="3088"/>
      <c r="L52" s="3088"/>
      <c r="M52" s="3089"/>
    </row>
    <row r="53" spans="1:13">
      <c r="A53" s="3086"/>
      <c r="B53" s="63" t="s">
        <v>1199</v>
      </c>
      <c r="C53" s="3129" t="s">
        <v>1210</v>
      </c>
      <c r="D53" s="3100"/>
      <c r="E53" s="3100"/>
      <c r="F53" s="3100"/>
      <c r="G53" s="3100"/>
      <c r="H53" s="3100"/>
      <c r="I53" s="3100"/>
      <c r="J53" s="3100"/>
      <c r="K53" s="3100"/>
      <c r="L53" s="3100"/>
      <c r="M53" s="3101"/>
    </row>
    <row r="54" spans="1:13">
      <c r="A54" s="3086"/>
      <c r="B54" s="63" t="s">
        <v>1201</v>
      </c>
      <c r="C54" s="3840" t="s">
        <v>666</v>
      </c>
      <c r="D54" s="3088"/>
      <c r="E54" s="3088"/>
      <c r="F54" s="3088"/>
      <c r="G54" s="3088"/>
      <c r="H54" s="3088"/>
      <c r="I54" s="3088"/>
      <c r="J54" s="3088"/>
      <c r="K54" s="3088"/>
      <c r="L54" s="3088"/>
      <c r="M54" s="3089"/>
    </row>
    <row r="55" spans="1:13">
      <c r="A55" s="3086"/>
      <c r="B55" s="64" t="s">
        <v>1202</v>
      </c>
      <c r="C55" s="3840" t="s">
        <v>1210</v>
      </c>
      <c r="D55" s="3088"/>
      <c r="E55" s="3088"/>
      <c r="F55" s="3088"/>
      <c r="G55" s="3088"/>
      <c r="H55" s="3088"/>
      <c r="I55" s="3088"/>
      <c r="J55" s="3088"/>
      <c r="K55" s="3088"/>
      <c r="L55" s="3088"/>
      <c r="M55" s="3089"/>
    </row>
    <row r="56" spans="1:13">
      <c r="A56" s="3086"/>
      <c r="B56" s="63" t="s">
        <v>1204</v>
      </c>
      <c r="C56" s="3840" t="s">
        <v>670</v>
      </c>
      <c r="D56" s="3088"/>
      <c r="E56" s="3088"/>
      <c r="F56" s="3088"/>
      <c r="G56" s="3088"/>
      <c r="H56" s="3088"/>
      <c r="I56" s="3088"/>
      <c r="J56" s="3088"/>
      <c r="K56" s="3088"/>
      <c r="L56" s="3088"/>
      <c r="M56" s="3089"/>
    </row>
    <row r="57" spans="1:13" ht="15.75" thickBot="1">
      <c r="A57" s="3087"/>
      <c r="B57" s="63" t="s">
        <v>1205</v>
      </c>
      <c r="C57" s="3840" t="s">
        <v>669</v>
      </c>
      <c r="D57" s="3088"/>
      <c r="E57" s="3088"/>
      <c r="F57" s="3088"/>
      <c r="G57" s="3088"/>
      <c r="H57" s="3088"/>
      <c r="I57" s="3088"/>
      <c r="J57" s="3088"/>
      <c r="K57" s="3088"/>
      <c r="L57" s="3088"/>
      <c r="M57" s="3089"/>
    </row>
    <row r="58" spans="1:13">
      <c r="A58" s="3085" t="s">
        <v>1206</v>
      </c>
      <c r="B58" s="53" t="s">
        <v>1207</v>
      </c>
      <c r="C58" s="3840" t="s">
        <v>668</v>
      </c>
      <c r="D58" s="3088"/>
      <c r="E58" s="3088"/>
      <c r="F58" s="3088"/>
      <c r="G58" s="3088"/>
      <c r="H58" s="3088"/>
      <c r="I58" s="3088"/>
      <c r="J58" s="3088"/>
      <c r="K58" s="3088"/>
      <c r="L58" s="3088"/>
      <c r="M58" s="3089"/>
    </row>
    <row r="59" spans="1:13">
      <c r="A59" s="3086"/>
      <c r="B59" s="53" t="s">
        <v>1209</v>
      </c>
      <c r="C59" s="3129" t="s">
        <v>1210</v>
      </c>
      <c r="D59" s="3100"/>
      <c r="E59" s="3100"/>
      <c r="F59" s="3100"/>
      <c r="G59" s="3100"/>
      <c r="H59" s="3100"/>
      <c r="I59" s="3100"/>
      <c r="J59" s="3100"/>
      <c r="K59" s="3100"/>
      <c r="L59" s="3100"/>
      <c r="M59" s="3101"/>
    </row>
    <row r="60" spans="1:13" ht="15.75" thickBot="1">
      <c r="A60" s="3086"/>
      <c r="B60" s="54" t="s">
        <v>28</v>
      </c>
      <c r="C60" s="3840" t="s">
        <v>666</v>
      </c>
      <c r="D60" s="3088"/>
      <c r="E60" s="3088"/>
      <c r="F60" s="3088"/>
      <c r="G60" s="3088"/>
      <c r="H60" s="3088"/>
      <c r="I60" s="3088"/>
      <c r="J60" s="3088"/>
      <c r="K60" s="3088"/>
      <c r="L60" s="3088"/>
      <c r="M60" s="3089"/>
    </row>
    <row r="61" spans="1:13" ht="16.5" thickBot="1">
      <c r="A61" s="55" t="s">
        <v>1211</v>
      </c>
      <c r="B61" s="56"/>
      <c r="C61" s="3696"/>
      <c r="D61" s="3508"/>
      <c r="E61" s="3508"/>
      <c r="F61" s="3508"/>
      <c r="G61" s="3508"/>
      <c r="H61" s="3508"/>
      <c r="I61" s="3508"/>
      <c r="J61" s="3508"/>
      <c r="K61" s="3508"/>
      <c r="L61" s="3508"/>
      <c r="M61" s="3509"/>
    </row>
  </sheetData>
  <mergeCells count="43">
    <mergeCell ref="C10:D10"/>
    <mergeCell ref="F10:G10"/>
    <mergeCell ref="I10:J10"/>
    <mergeCell ref="C11:M11"/>
    <mergeCell ref="C12:M12"/>
    <mergeCell ref="C13:M13"/>
    <mergeCell ref="C14:G14"/>
    <mergeCell ref="I14:M14"/>
    <mergeCell ref="A15:A51"/>
    <mergeCell ref="C16:M16"/>
    <mergeCell ref="B17:B23"/>
    <mergeCell ref="B24:B27"/>
    <mergeCell ref="B28:B30"/>
    <mergeCell ref="J29:L29"/>
    <mergeCell ref="A2:A14"/>
    <mergeCell ref="C2:M2"/>
    <mergeCell ref="C3:M3"/>
    <mergeCell ref="I7:M7"/>
    <mergeCell ref="B8:B10"/>
    <mergeCell ref="C9:D9"/>
    <mergeCell ref="B31:B33"/>
    <mergeCell ref="B34:B43"/>
    <mergeCell ref="F42:G42"/>
    <mergeCell ref="H42:I42"/>
    <mergeCell ref="B44:B47"/>
    <mergeCell ref="F45:F46"/>
    <mergeCell ref="G45:J46"/>
    <mergeCell ref="C61:M61"/>
    <mergeCell ref="C48:M48"/>
    <mergeCell ref="C49:M49"/>
    <mergeCell ref="C50:E50"/>
    <mergeCell ref="C51:M51"/>
    <mergeCell ref="C52:M52"/>
    <mergeCell ref="C53:M53"/>
    <mergeCell ref="C54:M54"/>
    <mergeCell ref="C55:M55"/>
    <mergeCell ref="C56:M56"/>
    <mergeCell ref="C57:M57"/>
    <mergeCell ref="A58:A60"/>
    <mergeCell ref="C58:M58"/>
    <mergeCell ref="C59:M59"/>
    <mergeCell ref="C60:M60"/>
    <mergeCell ref="A52:A57"/>
  </mergeCells>
  <dataValidations count="3">
    <dataValidation allowBlank="1" showInputMessage="1" showErrorMessage="1" prompt="Seleccione de la lista desplegable" sqref="B4 H7 B7" xr:uid="{00000000-0002-0000-6400-000000000000}"/>
    <dataValidation allowBlank="1" showInputMessage="1" showErrorMessage="1" prompt="Selecciones de la lista desplegable" sqref="B15" xr:uid="{00000000-0002-0000-6400-000001000000}"/>
    <dataValidation allowBlank="1" showInputMessage="1" showErrorMessage="1" prompt="Incluir una ficha por cada indicador, ya sea de producto o de resultado" sqref="B1" xr:uid="{00000000-0002-0000-6400-000002000000}"/>
  </dataValidation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5" tint="0.79998168889431442"/>
  </sheetPr>
  <dimension ref="A1:M55"/>
  <sheetViews>
    <sheetView topLeftCell="A36" zoomScale="70" zoomScaleNormal="70" workbookViewId="0">
      <selection activeCell="C42" sqref="C42:M42"/>
    </sheetView>
  </sheetViews>
  <sheetFormatPr baseColWidth="10" defaultColWidth="11.42578125" defaultRowHeight="15.75"/>
  <cols>
    <col min="1" max="1" width="25.140625" style="4" customWidth="1"/>
    <col min="2" max="2" width="39.140625" style="57" customWidth="1"/>
    <col min="3" max="5" width="11.42578125" style="4"/>
    <col min="6" max="6" width="11.42578125" style="4" customWidth="1"/>
    <col min="7" max="11" width="11.42578125" style="4"/>
    <col min="12" max="12" width="17.5703125" style="4" customWidth="1"/>
    <col min="13" max="13" width="11" style="4" customWidth="1"/>
    <col min="14" max="16384" width="11.42578125" style="4"/>
  </cols>
  <sheetData>
    <row r="1" spans="1:13" ht="16.5" thickBot="1">
      <c r="A1" s="1"/>
      <c r="B1" s="1990" t="s">
        <v>2336</v>
      </c>
      <c r="C1" s="2"/>
      <c r="D1" s="2"/>
      <c r="E1" s="2"/>
      <c r="F1" s="2"/>
      <c r="G1" s="2"/>
      <c r="H1" s="2"/>
      <c r="I1" s="2"/>
      <c r="J1" s="2"/>
      <c r="K1" s="2"/>
      <c r="L1" s="2"/>
      <c r="M1" s="3"/>
    </row>
    <row r="2" spans="1:13" s="995" customFormat="1" ht="53.25" customHeight="1">
      <c r="A2" s="3126" t="s">
        <v>1134</v>
      </c>
      <c r="B2" s="5" t="s">
        <v>1135</v>
      </c>
      <c r="C2" s="3778" t="s">
        <v>2337</v>
      </c>
      <c r="D2" s="3779"/>
      <c r="E2" s="3779"/>
      <c r="F2" s="3779"/>
      <c r="G2" s="3779"/>
      <c r="H2" s="3779"/>
      <c r="I2" s="3779"/>
      <c r="J2" s="3779"/>
      <c r="K2" s="3779"/>
      <c r="L2" s="3779"/>
      <c r="M2" s="3780"/>
    </row>
    <row r="3" spans="1:13" ht="61.5" customHeight="1">
      <c r="A3" s="3127"/>
      <c r="B3" s="6" t="s">
        <v>1137</v>
      </c>
      <c r="C3" s="5091" t="s">
        <v>2338</v>
      </c>
      <c r="D3" s="3284"/>
      <c r="E3" s="3284"/>
      <c r="F3" s="3284"/>
      <c r="G3" s="3284"/>
      <c r="H3" s="3284"/>
      <c r="I3" s="3284"/>
      <c r="J3" s="3284"/>
      <c r="K3" s="3284"/>
      <c r="L3" s="3284"/>
      <c r="M3" s="3285"/>
    </row>
    <row r="4" spans="1:13">
      <c r="A4" s="3127"/>
      <c r="B4" s="1853" t="s">
        <v>1139</v>
      </c>
      <c r="C4" s="1390"/>
      <c r="D4" s="2067" t="s">
        <v>422</v>
      </c>
      <c r="E4" s="1390"/>
      <c r="F4" s="1390"/>
      <c r="G4" s="1390"/>
      <c r="H4" s="1390"/>
      <c r="I4" s="1390"/>
      <c r="J4" s="1390"/>
      <c r="K4" s="1390"/>
      <c r="L4" s="1390"/>
      <c r="M4" s="1391"/>
    </row>
    <row r="5" spans="1:13">
      <c r="A5" s="3127"/>
      <c r="B5" s="1853" t="s">
        <v>1140</v>
      </c>
      <c r="C5" s="1849" t="s">
        <v>422</v>
      </c>
      <c r="D5" s="1392"/>
      <c r="E5" s="1392"/>
      <c r="F5" s="1392"/>
      <c r="G5" s="1392"/>
      <c r="H5" s="1392"/>
      <c r="I5" s="1392"/>
      <c r="J5" s="1392"/>
      <c r="K5" s="1392"/>
      <c r="L5" s="1392"/>
      <c r="M5" s="1393"/>
    </row>
    <row r="6" spans="1:13">
      <c r="A6" s="3127"/>
      <c r="B6" s="1853" t="s">
        <v>1142</v>
      </c>
      <c r="C6" s="1849" t="s">
        <v>422</v>
      </c>
      <c r="D6" s="1392"/>
      <c r="E6" s="1392"/>
      <c r="F6" s="1392"/>
      <c r="G6" s="1392"/>
      <c r="H6" s="1392"/>
      <c r="I6" s="1392"/>
      <c r="J6" s="1392"/>
      <c r="K6" s="1392"/>
      <c r="L6" s="1392"/>
      <c r="M6" s="1393"/>
    </row>
    <row r="7" spans="1:13">
      <c r="A7" s="3127"/>
      <c r="B7" s="6" t="s">
        <v>1143</v>
      </c>
      <c r="C7" s="1394"/>
      <c r="D7" s="1245" t="s">
        <v>71</v>
      </c>
      <c r="E7" s="1394"/>
      <c r="F7" s="1394"/>
      <c r="G7" s="1395"/>
      <c r="H7" s="443" t="s">
        <v>28</v>
      </c>
      <c r="I7" s="1396"/>
      <c r="J7" s="1245" t="s">
        <v>72</v>
      </c>
      <c r="K7" s="1394"/>
      <c r="L7" s="1394"/>
      <c r="M7" s="1397"/>
    </row>
    <row r="8" spans="1:13" ht="92.25" customHeight="1">
      <c r="A8" s="3127"/>
      <c r="B8" s="1853" t="s">
        <v>1144</v>
      </c>
      <c r="C8" s="1398" t="s">
        <v>220</v>
      </c>
      <c r="D8" s="1398" t="s">
        <v>1243</v>
      </c>
      <c r="E8" s="1399" t="s">
        <v>1244</v>
      </c>
      <c r="F8" s="1398" t="s">
        <v>101</v>
      </c>
      <c r="G8" s="1398" t="s">
        <v>1245</v>
      </c>
      <c r="H8" s="1844" t="s">
        <v>1246</v>
      </c>
      <c r="I8" s="5092" t="s">
        <v>1247</v>
      </c>
      <c r="J8" s="5092"/>
      <c r="K8" s="1844" t="s">
        <v>1359</v>
      </c>
      <c r="L8" s="1191" t="s">
        <v>1357</v>
      </c>
      <c r="M8" s="1192" t="s">
        <v>1356</v>
      </c>
    </row>
    <row r="9" spans="1:13" ht="62.25" customHeight="1">
      <c r="A9" s="3128"/>
      <c r="B9" s="75" t="s">
        <v>1148</v>
      </c>
      <c r="C9" s="3711" t="s">
        <v>2339</v>
      </c>
      <c r="D9" s="3711"/>
      <c r="E9" s="3711"/>
      <c r="F9" s="3711"/>
      <c r="G9" s="3711"/>
      <c r="H9" s="3711"/>
      <c r="I9" s="3711"/>
      <c r="J9" s="3711"/>
      <c r="K9" s="3711"/>
      <c r="L9" s="3711"/>
      <c r="M9" s="3711"/>
    </row>
    <row r="10" spans="1:13" ht="60.75" customHeight="1">
      <c r="A10" s="3115" t="s">
        <v>1150</v>
      </c>
      <c r="B10" s="12" t="s">
        <v>1256</v>
      </c>
      <c r="C10" s="3817" t="s">
        <v>99</v>
      </c>
      <c r="D10" s="3785"/>
      <c r="E10" s="1545"/>
      <c r="F10" s="1545"/>
      <c r="G10" s="1545"/>
      <c r="H10" s="1545"/>
      <c r="I10" s="1545"/>
      <c r="J10" s="1545"/>
      <c r="K10" s="1545"/>
      <c r="L10" s="465"/>
      <c r="M10" s="466"/>
    </row>
    <row r="11" spans="1:13" ht="45.75" customHeight="1">
      <c r="A11" s="3116"/>
      <c r="B11" s="6" t="s">
        <v>1151</v>
      </c>
      <c r="C11" s="5087" t="s">
        <v>2340</v>
      </c>
      <c r="D11" s="5088"/>
      <c r="E11" s="5088"/>
      <c r="F11" s="5088"/>
      <c r="G11" s="5088"/>
      <c r="H11" s="5088"/>
      <c r="I11" s="5088"/>
      <c r="J11" s="5088"/>
      <c r="K11" s="5088"/>
      <c r="L11" s="5088"/>
      <c r="M11" s="5089"/>
    </row>
    <row r="12" spans="1:13" ht="8.25" customHeight="1">
      <c r="A12" s="3116"/>
      <c r="B12" s="3119" t="s">
        <v>1153</v>
      </c>
      <c r="C12" s="1400"/>
      <c r="D12" s="1252"/>
      <c r="E12" s="1252"/>
      <c r="F12" s="1252"/>
      <c r="G12" s="1252"/>
      <c r="H12" s="1252"/>
      <c r="I12" s="1252"/>
      <c r="J12" s="1252"/>
      <c r="K12" s="1252"/>
      <c r="L12" s="1252"/>
      <c r="M12" s="1253"/>
    </row>
    <row r="13" spans="1:13" ht="9" customHeight="1">
      <c r="A13" s="3116"/>
      <c r="B13" s="3120"/>
      <c r="C13" s="1254"/>
      <c r="D13" s="1255"/>
      <c r="E13" s="87"/>
      <c r="F13" s="1255"/>
      <c r="G13" s="87"/>
      <c r="H13" s="1255"/>
      <c r="I13" s="87"/>
      <c r="J13" s="1255"/>
      <c r="K13" s="87"/>
      <c r="L13" s="87"/>
      <c r="M13" s="1072"/>
    </row>
    <row r="14" spans="1:13" ht="30">
      <c r="A14" s="3116"/>
      <c r="B14" s="3120"/>
      <c r="C14" s="643" t="s">
        <v>1154</v>
      </c>
      <c r="D14" s="644"/>
      <c r="E14" s="643" t="s">
        <v>1155</v>
      </c>
      <c r="F14" s="644"/>
      <c r="G14" s="643" t="s">
        <v>1156</v>
      </c>
      <c r="H14" s="644"/>
      <c r="I14" s="643" t="s">
        <v>1157</v>
      </c>
      <c r="J14" s="644"/>
      <c r="K14" s="643" t="s">
        <v>1158</v>
      </c>
      <c r="L14" s="645"/>
      <c r="M14" s="646"/>
    </row>
    <row r="15" spans="1:13" ht="30">
      <c r="A15" s="3116"/>
      <c r="B15" s="3120"/>
      <c r="C15" s="643" t="s">
        <v>1159</v>
      </c>
      <c r="D15" s="1928"/>
      <c r="E15" s="643" t="s">
        <v>1160</v>
      </c>
      <c r="F15" s="483"/>
      <c r="G15" s="643" t="s">
        <v>1161</v>
      </c>
      <c r="H15" s="483"/>
      <c r="I15" s="643" t="s">
        <v>1162</v>
      </c>
      <c r="J15" s="483" t="s">
        <v>1226</v>
      </c>
      <c r="K15" s="643" t="s">
        <v>1163</v>
      </c>
      <c r="L15" s="1970"/>
      <c r="M15" s="646"/>
    </row>
    <row r="16" spans="1:13" ht="30">
      <c r="A16" s="3116"/>
      <c r="B16" s="3120"/>
      <c r="C16" s="643" t="s">
        <v>1164</v>
      </c>
      <c r="D16" s="1928"/>
      <c r="E16" s="643" t="s">
        <v>1165</v>
      </c>
      <c r="F16" s="1928"/>
      <c r="G16" s="643"/>
      <c r="H16" s="647"/>
      <c r="I16" s="643"/>
      <c r="J16" s="647"/>
      <c r="K16" s="643"/>
      <c r="L16" s="648"/>
      <c r="M16" s="649"/>
    </row>
    <row r="17" spans="1:13">
      <c r="A17" s="3116"/>
      <c r="B17" s="3120"/>
      <c r="C17" s="643" t="s">
        <v>1166</v>
      </c>
      <c r="D17" s="483"/>
      <c r="E17" s="643" t="s">
        <v>1168</v>
      </c>
      <c r="F17" s="1401"/>
      <c r="G17" s="1401"/>
      <c r="H17" s="1401"/>
      <c r="I17" s="1401"/>
      <c r="J17" s="1401"/>
      <c r="K17" s="1401"/>
      <c r="L17" s="1401"/>
      <c r="M17" s="1402"/>
    </row>
    <row r="18" spans="1:13" ht="9.75" customHeight="1">
      <c r="A18" s="3116"/>
      <c r="B18" s="3121"/>
      <c r="C18" s="1929"/>
      <c r="D18" s="1929"/>
      <c r="E18" s="1929"/>
      <c r="F18" s="1929"/>
      <c r="G18" s="1929"/>
      <c r="H18" s="1929"/>
      <c r="I18" s="1929"/>
      <c r="J18" s="1929"/>
      <c r="K18" s="1929"/>
      <c r="L18" s="1929"/>
      <c r="M18" s="1930"/>
    </row>
    <row r="19" spans="1:13">
      <c r="A19" s="3116"/>
      <c r="B19" s="3119" t="s">
        <v>1170</v>
      </c>
      <c r="C19" s="488"/>
      <c r="D19" s="488"/>
      <c r="E19" s="488"/>
      <c r="F19" s="488"/>
      <c r="G19" s="488"/>
      <c r="H19" s="488"/>
      <c r="I19" s="488"/>
      <c r="J19" s="488"/>
      <c r="K19" s="488"/>
      <c r="L19" s="465"/>
      <c r="M19" s="466"/>
    </row>
    <row r="20" spans="1:13">
      <c r="A20" s="3116"/>
      <c r="B20" s="3120"/>
      <c r="C20" s="643" t="s">
        <v>1171</v>
      </c>
      <c r="D20" s="483"/>
      <c r="E20" s="1545"/>
      <c r="F20" s="643" t="s">
        <v>1172</v>
      </c>
      <c r="G20" s="1928"/>
      <c r="H20" s="1545"/>
      <c r="I20" s="643" t="s">
        <v>1173</v>
      </c>
      <c r="J20" s="1928" t="s">
        <v>1226</v>
      </c>
      <c r="K20" s="1545"/>
      <c r="L20" s="465"/>
      <c r="M20" s="465"/>
    </row>
    <row r="21" spans="1:13">
      <c r="A21" s="3116"/>
      <c r="B21" s="3120"/>
      <c r="C21" s="643" t="s">
        <v>1174</v>
      </c>
      <c r="D21" s="1259"/>
      <c r="E21" s="484"/>
      <c r="F21" s="643" t="s">
        <v>1175</v>
      </c>
      <c r="G21" s="483"/>
      <c r="H21" s="484"/>
      <c r="I21" s="643"/>
      <c r="J21" s="1506"/>
      <c r="K21" s="2051"/>
      <c r="L21" s="465"/>
      <c r="M21" s="465"/>
    </row>
    <row r="22" spans="1:13">
      <c r="A22" s="3116"/>
      <c r="B22" s="3120"/>
      <c r="C22" s="647"/>
      <c r="D22" s="647"/>
      <c r="E22" s="647"/>
      <c r="F22" s="647"/>
      <c r="G22" s="647"/>
      <c r="H22" s="647"/>
      <c r="I22" s="647"/>
      <c r="J22" s="647"/>
      <c r="K22" s="647"/>
      <c r="L22" s="543"/>
      <c r="M22" s="544"/>
    </row>
    <row r="23" spans="1:13">
      <c r="A23" s="3116"/>
      <c r="B23" s="1852" t="s">
        <v>1176</v>
      </c>
      <c r="C23" s="1545"/>
      <c r="D23" s="1545"/>
      <c r="E23" s="1545"/>
      <c r="F23" s="1545"/>
      <c r="G23" s="1545"/>
      <c r="H23" s="1545"/>
      <c r="I23" s="1545"/>
      <c r="J23" s="1545"/>
      <c r="K23" s="1545"/>
      <c r="L23" s="1545"/>
      <c r="M23" s="479"/>
    </row>
    <row r="24" spans="1:13" ht="15.75" customHeight="1">
      <c r="A24" s="3116"/>
      <c r="B24" s="1852"/>
      <c r="C24" s="480" t="s">
        <v>1177</v>
      </c>
      <c r="D24" s="531">
        <v>0.48799999999999999</v>
      </c>
      <c r="E24" s="1545"/>
      <c r="F24" s="482" t="s">
        <v>1178</v>
      </c>
      <c r="G24" s="483">
        <v>2017</v>
      </c>
      <c r="H24" s="1545"/>
      <c r="I24" s="482" t="s">
        <v>1179</v>
      </c>
      <c r="J24" s="3784" t="s">
        <v>2341</v>
      </c>
      <c r="K24" s="3785"/>
      <c r="L24" s="3786"/>
      <c r="M24" s="479"/>
    </row>
    <row r="25" spans="1:13">
      <c r="A25" s="3116"/>
      <c r="B25" s="1853"/>
      <c r="C25" s="1929"/>
      <c r="D25" s="1929"/>
      <c r="E25" s="1929"/>
      <c r="F25" s="1929"/>
      <c r="G25" s="1929"/>
      <c r="H25" s="1929"/>
      <c r="I25" s="1929"/>
      <c r="J25" s="1929"/>
      <c r="K25" s="1929"/>
      <c r="L25" s="1929"/>
      <c r="M25" s="1930"/>
    </row>
    <row r="26" spans="1:13">
      <c r="A26" s="3116"/>
      <c r="B26" s="3119" t="s">
        <v>1181</v>
      </c>
      <c r="C26" s="1262"/>
      <c r="D26" s="1262"/>
      <c r="E26" s="1262"/>
      <c r="F26" s="1262"/>
      <c r="G26" s="1262"/>
      <c r="H26" s="1262"/>
      <c r="I26" s="1262"/>
      <c r="J26" s="1262"/>
      <c r="K26" s="1262"/>
      <c r="L26" s="465"/>
      <c r="M26" s="466"/>
    </row>
    <row r="27" spans="1:13">
      <c r="A27" s="3116"/>
      <c r="B27" s="3120"/>
      <c r="C27" s="1545" t="s">
        <v>1182</v>
      </c>
      <c r="D27" s="499">
        <v>2020</v>
      </c>
      <c r="E27" s="1264"/>
      <c r="F27" s="1545" t="s">
        <v>1183</v>
      </c>
      <c r="G27" s="1403">
        <v>2021</v>
      </c>
      <c r="H27" s="1264"/>
      <c r="I27" s="482"/>
      <c r="J27" s="1264"/>
      <c r="K27" s="1264"/>
      <c r="L27" s="465"/>
      <c r="M27" s="466"/>
    </row>
    <row r="28" spans="1:13">
      <c r="A28" s="3116"/>
      <c r="B28" s="3121"/>
      <c r="C28" s="1929"/>
      <c r="D28" s="485"/>
      <c r="E28" s="1266"/>
      <c r="F28" s="1929"/>
      <c r="G28" s="1266"/>
      <c r="H28" s="1266"/>
      <c r="I28" s="486"/>
      <c r="J28" s="1266"/>
      <c r="K28" s="1266"/>
      <c r="L28" s="543"/>
      <c r="M28" s="544"/>
    </row>
    <row r="29" spans="1:13">
      <c r="A29" s="3116"/>
      <c r="B29" s="1852" t="s">
        <v>1185</v>
      </c>
      <c r="C29" s="91"/>
      <c r="D29" s="91"/>
      <c r="E29" s="91"/>
      <c r="F29" s="91"/>
      <c r="G29" s="91"/>
      <c r="H29" s="91"/>
      <c r="I29" s="91"/>
      <c r="J29" s="91"/>
      <c r="K29" s="91"/>
      <c r="L29" s="91"/>
      <c r="M29" s="652"/>
    </row>
    <row r="30" spans="1:13">
      <c r="A30" s="3116"/>
      <c r="B30" s="1852"/>
      <c r="C30" s="653"/>
      <c r="D30" s="84" t="s">
        <v>1432</v>
      </c>
      <c r="E30" s="84"/>
      <c r="F30" s="84">
        <v>2020</v>
      </c>
      <c r="G30" s="84"/>
      <c r="H30" s="1404">
        <v>2021</v>
      </c>
      <c r="I30" s="1404"/>
      <c r="J30" s="1404" t="s">
        <v>1307</v>
      </c>
      <c r="K30" s="84"/>
      <c r="L30" s="84" t="s">
        <v>1308</v>
      </c>
      <c r="M30" s="652"/>
    </row>
    <row r="31" spans="1:13">
      <c r="A31" s="3116"/>
      <c r="B31" s="1852"/>
      <c r="C31" s="653"/>
      <c r="D31" s="1889"/>
      <c r="E31" s="1989"/>
      <c r="F31" s="1889" t="s">
        <v>2342</v>
      </c>
      <c r="G31" s="1405"/>
      <c r="H31" s="1405">
        <v>0.498</v>
      </c>
      <c r="I31" s="1989"/>
      <c r="J31" s="1076"/>
      <c r="K31" s="1076"/>
      <c r="L31" s="1889"/>
      <c r="M31" s="1405"/>
    </row>
    <row r="32" spans="1:13">
      <c r="A32" s="3116"/>
      <c r="B32" s="1852"/>
      <c r="C32" s="653"/>
      <c r="D32" s="84" t="s">
        <v>1309</v>
      </c>
      <c r="E32" s="84"/>
      <c r="F32" s="84" t="s">
        <v>1310</v>
      </c>
      <c r="G32" s="84"/>
      <c r="H32" s="1404" t="s">
        <v>1311</v>
      </c>
      <c r="I32" s="1404"/>
      <c r="J32" s="1404" t="s">
        <v>1312</v>
      </c>
      <c r="K32" s="84"/>
      <c r="L32" s="84" t="s">
        <v>1313</v>
      </c>
      <c r="M32" s="1072"/>
    </row>
    <row r="33" spans="1:13">
      <c r="A33" s="3116"/>
      <c r="B33" s="1852"/>
      <c r="C33" s="653"/>
      <c r="D33" s="1076"/>
      <c r="E33" s="1076"/>
      <c r="F33" s="1889"/>
      <c r="G33" s="1989"/>
      <c r="H33" s="1889"/>
      <c r="I33" s="1405"/>
      <c r="J33" s="1889"/>
      <c r="K33" s="1989"/>
      <c r="L33" s="1076"/>
      <c r="M33" s="1076"/>
    </row>
    <row r="34" spans="1:13">
      <c r="A34" s="3116"/>
      <c r="B34" s="1852"/>
      <c r="C34" s="653"/>
      <c r="D34" s="84" t="s">
        <v>1314</v>
      </c>
      <c r="E34" s="84"/>
      <c r="F34" s="84" t="s">
        <v>1315</v>
      </c>
      <c r="G34" s="84"/>
      <c r="H34" s="1404" t="s">
        <v>1316</v>
      </c>
      <c r="I34" s="1404"/>
      <c r="J34" s="1404" t="s">
        <v>1317</v>
      </c>
      <c r="K34" s="84"/>
      <c r="L34" s="84" t="s">
        <v>1380</v>
      </c>
      <c r="M34" s="1072"/>
    </row>
    <row r="35" spans="1:13">
      <c r="A35" s="3116"/>
      <c r="B35" s="1852"/>
      <c r="C35" s="653"/>
      <c r="D35" s="1889"/>
      <c r="E35" s="1405"/>
      <c r="F35" s="1889"/>
      <c r="G35" s="1989"/>
      <c r="H35" s="1889"/>
      <c r="I35" s="1989"/>
      <c r="J35" s="1889"/>
      <c r="K35" s="1405"/>
      <c r="L35" s="1076"/>
      <c r="M35" s="1076"/>
    </row>
    <row r="36" spans="1:13">
      <c r="A36" s="3116"/>
      <c r="B36" s="1852"/>
      <c r="C36" s="653"/>
      <c r="D36" s="86" t="s">
        <v>1381</v>
      </c>
      <c r="E36" s="1947"/>
      <c r="F36" s="86" t="s">
        <v>1186</v>
      </c>
      <c r="G36" s="1947"/>
      <c r="H36" s="86"/>
      <c r="I36" s="1947"/>
      <c r="J36" s="86"/>
      <c r="K36" s="1947"/>
      <c r="L36" s="86"/>
      <c r="M36" s="1948"/>
    </row>
    <row r="37" spans="1:13" ht="19.5" customHeight="1">
      <c r="A37" s="3116"/>
      <c r="B37" s="1852"/>
      <c r="C37" s="653"/>
      <c r="D37" s="1987"/>
      <c r="E37" s="1988"/>
      <c r="F37" s="5093"/>
      <c r="G37" s="5094"/>
      <c r="H37" s="3491"/>
      <c r="I37" s="3491"/>
      <c r="J37" s="86"/>
      <c r="K37" s="1947"/>
      <c r="L37" s="86"/>
      <c r="M37" s="1948"/>
    </row>
    <row r="38" spans="1:13" ht="18" customHeight="1">
      <c r="A38" s="3116"/>
      <c r="B38" s="3119" t="s">
        <v>1187</v>
      </c>
      <c r="C38" s="501"/>
      <c r="D38" s="501"/>
      <c r="E38" s="501"/>
      <c r="F38" s="501"/>
      <c r="G38" s="501"/>
      <c r="H38" s="501"/>
      <c r="I38" s="501"/>
      <c r="J38" s="501"/>
      <c r="K38" s="501"/>
      <c r="L38" s="465"/>
      <c r="M38" s="466"/>
    </row>
    <row r="39" spans="1:13">
      <c r="A39" s="3116"/>
      <c r="B39" s="3120"/>
      <c r="C39" s="465"/>
      <c r="D39" s="654" t="s">
        <v>482</v>
      </c>
      <c r="E39" s="655" t="s">
        <v>60</v>
      </c>
      <c r="F39" s="3921" t="s">
        <v>1188</v>
      </c>
      <c r="G39" s="5095" t="s">
        <v>1267</v>
      </c>
      <c r="H39" s="5095"/>
      <c r="I39" s="5095"/>
      <c r="J39" s="5095"/>
      <c r="K39" s="5095"/>
      <c r="L39" s="465"/>
      <c r="M39" s="466"/>
    </row>
    <row r="40" spans="1:13">
      <c r="A40" s="3116"/>
      <c r="B40" s="3120"/>
      <c r="C40" s="465"/>
      <c r="D40" s="2068" t="s">
        <v>1226</v>
      </c>
      <c r="E40" s="1928"/>
      <c r="F40" s="3921"/>
      <c r="G40" s="5095"/>
      <c r="H40" s="5095"/>
      <c r="I40" s="5095"/>
      <c r="J40" s="5095"/>
      <c r="K40" s="5095"/>
      <c r="L40" s="465"/>
      <c r="M40" s="466"/>
    </row>
    <row r="41" spans="1:13">
      <c r="A41" s="3116"/>
      <c r="B41" s="3121"/>
      <c r="C41" s="543"/>
      <c r="D41" s="543"/>
      <c r="E41" s="543"/>
      <c r="F41" s="543"/>
      <c r="G41" s="543"/>
      <c r="H41" s="543"/>
      <c r="I41" s="543"/>
      <c r="J41" s="543"/>
      <c r="K41" s="543"/>
      <c r="L41" s="465"/>
      <c r="M41" s="466"/>
    </row>
    <row r="42" spans="1:13" ht="39" customHeight="1">
      <c r="A42" s="3116"/>
      <c r="B42" s="6" t="s">
        <v>1189</v>
      </c>
      <c r="C42" s="5084" t="s">
        <v>2343</v>
      </c>
      <c r="D42" s="5085"/>
      <c r="E42" s="5085"/>
      <c r="F42" s="5085"/>
      <c r="G42" s="5085"/>
      <c r="H42" s="5085"/>
      <c r="I42" s="5085"/>
      <c r="J42" s="5085"/>
      <c r="K42" s="5085"/>
      <c r="L42" s="5085"/>
      <c r="M42" s="5086"/>
    </row>
    <row r="43" spans="1:13" ht="18.75" customHeight="1">
      <c r="A43" s="3116"/>
      <c r="B43" s="6" t="s">
        <v>1191</v>
      </c>
      <c r="C43" s="5087" t="s">
        <v>2344</v>
      </c>
      <c r="D43" s="5088"/>
      <c r="E43" s="5088"/>
      <c r="F43" s="5088"/>
      <c r="G43" s="5088"/>
      <c r="H43" s="5088"/>
      <c r="I43" s="5088"/>
      <c r="J43" s="5088"/>
      <c r="K43" s="5088"/>
      <c r="L43" s="5088"/>
      <c r="M43" s="5089"/>
    </row>
    <row r="44" spans="1:13" ht="19.5" customHeight="1">
      <c r="A44" s="3116"/>
      <c r="B44" s="6" t="s">
        <v>1193</v>
      </c>
      <c r="C44" s="5090">
        <v>30</v>
      </c>
      <c r="D44" s="3301"/>
      <c r="E44" s="2005"/>
      <c r="F44" s="2005"/>
      <c r="G44" s="2005"/>
      <c r="H44" s="2005"/>
      <c r="I44" s="2005"/>
      <c r="J44" s="2005"/>
      <c r="K44" s="2005"/>
      <c r="L44" s="2005"/>
      <c r="M44" s="2076"/>
    </row>
    <row r="45" spans="1:13" ht="21.75" customHeight="1">
      <c r="A45" s="3118"/>
      <c r="B45" s="6" t="s">
        <v>1195</v>
      </c>
      <c r="C45" s="5090" t="s">
        <v>2345</v>
      </c>
      <c r="D45" s="3301"/>
      <c r="E45" s="2005"/>
      <c r="F45" s="2005"/>
      <c r="G45" s="2005"/>
      <c r="H45" s="2005"/>
      <c r="I45" s="2005"/>
      <c r="J45" s="2005"/>
      <c r="K45" s="2005"/>
      <c r="L45" s="2005"/>
      <c r="M45" s="2076"/>
    </row>
    <row r="46" spans="1:13" ht="15.75" customHeight="1">
      <c r="A46" s="3085" t="s">
        <v>1197</v>
      </c>
      <c r="B46" s="63" t="s">
        <v>1198</v>
      </c>
      <c r="C46" s="5051" t="s">
        <v>993</v>
      </c>
      <c r="D46" s="5052"/>
      <c r="E46" s="5052"/>
      <c r="F46" s="5052"/>
      <c r="G46" s="5052"/>
      <c r="H46" s="5052"/>
      <c r="I46" s="5052"/>
      <c r="J46" s="5052"/>
      <c r="K46" s="5052"/>
      <c r="L46" s="5052"/>
      <c r="M46" s="5053"/>
    </row>
    <row r="47" spans="1:13" ht="15.6" customHeight="1">
      <c r="A47" s="3086"/>
      <c r="B47" s="63" t="s">
        <v>1199</v>
      </c>
      <c r="C47" s="5054" t="s">
        <v>1200</v>
      </c>
      <c r="D47" s="5055"/>
      <c r="E47" s="5055"/>
      <c r="F47" s="5055"/>
      <c r="G47" s="5055"/>
      <c r="H47" s="5055"/>
      <c r="I47" s="5055"/>
      <c r="J47" s="5055"/>
      <c r="K47" s="5055"/>
      <c r="L47" s="5055"/>
      <c r="M47" s="5056"/>
    </row>
    <row r="48" spans="1:13" ht="15.75" customHeight="1">
      <c r="A48" s="3086"/>
      <c r="B48" s="63" t="s">
        <v>1201</v>
      </c>
      <c r="C48" s="5051" t="s">
        <v>72</v>
      </c>
      <c r="D48" s="5052"/>
      <c r="E48" s="5052"/>
      <c r="F48" s="5052"/>
      <c r="G48" s="5052"/>
      <c r="H48" s="5052"/>
      <c r="I48" s="5052"/>
      <c r="J48" s="5052"/>
      <c r="K48" s="5052"/>
      <c r="L48" s="5052"/>
      <c r="M48" s="5053"/>
    </row>
    <row r="49" spans="1:13" ht="15.75" customHeight="1">
      <c r="A49" s="3086"/>
      <c r="B49" s="64" t="s">
        <v>1202</v>
      </c>
      <c r="C49" s="5051" t="s">
        <v>1203</v>
      </c>
      <c r="D49" s="5052"/>
      <c r="E49" s="5052"/>
      <c r="F49" s="5052"/>
      <c r="G49" s="5052"/>
      <c r="H49" s="5052"/>
      <c r="I49" s="5052"/>
      <c r="J49" s="5052"/>
      <c r="K49" s="5052"/>
      <c r="L49" s="5052"/>
      <c r="M49" s="5053"/>
    </row>
    <row r="50" spans="1:13" ht="15.75" customHeight="1">
      <c r="A50" s="3086"/>
      <c r="B50" s="63" t="s">
        <v>1204</v>
      </c>
      <c r="C50" s="5048" t="s">
        <v>995</v>
      </c>
      <c r="D50" s="5049"/>
      <c r="E50" s="5049"/>
      <c r="F50" s="5049"/>
      <c r="G50" s="5049"/>
      <c r="H50" s="5049"/>
      <c r="I50" s="5049"/>
      <c r="J50" s="5049"/>
      <c r="K50" s="5049"/>
      <c r="L50" s="5049"/>
      <c r="M50" s="5050"/>
    </row>
    <row r="51" spans="1:13" ht="16.149999999999999" customHeight="1" thickBot="1">
      <c r="A51" s="3087"/>
      <c r="B51" s="63" t="s">
        <v>1205</v>
      </c>
      <c r="C51" s="5051">
        <v>3887777</v>
      </c>
      <c r="D51" s="5052"/>
      <c r="E51" s="5052"/>
      <c r="F51" s="5052"/>
      <c r="G51" s="5052"/>
      <c r="H51" s="5052"/>
      <c r="I51" s="5052"/>
      <c r="J51" s="5052"/>
      <c r="K51" s="5052"/>
      <c r="L51" s="5052"/>
      <c r="M51" s="5053"/>
    </row>
    <row r="52" spans="1:13" ht="15.75" customHeight="1">
      <c r="A52" s="3085" t="s">
        <v>1206</v>
      </c>
      <c r="B52" s="65" t="s">
        <v>1207</v>
      </c>
      <c r="C52" s="3840" t="s">
        <v>1409</v>
      </c>
      <c r="D52" s="3088"/>
      <c r="E52" s="3088"/>
      <c r="F52" s="3088"/>
      <c r="G52" s="3088"/>
      <c r="H52" s="3088"/>
      <c r="I52" s="3088"/>
      <c r="J52" s="3088"/>
      <c r="K52" s="3088"/>
      <c r="L52" s="3088"/>
      <c r="M52" s="3089"/>
    </row>
    <row r="53" spans="1:13" ht="30" customHeight="1">
      <c r="A53" s="3086"/>
      <c r="B53" s="65" t="s">
        <v>1209</v>
      </c>
      <c r="C53" s="3840" t="s">
        <v>1987</v>
      </c>
      <c r="D53" s="3088"/>
      <c r="E53" s="3088"/>
      <c r="F53" s="3088"/>
      <c r="G53" s="3088"/>
      <c r="H53" s="3088"/>
      <c r="I53" s="3088"/>
      <c r="J53" s="3088"/>
      <c r="K53" s="3088"/>
      <c r="L53" s="3088"/>
      <c r="M53" s="3089"/>
    </row>
    <row r="54" spans="1:13" ht="30" customHeight="1" thickBot="1">
      <c r="A54" s="3086"/>
      <c r="B54" s="66" t="s">
        <v>28</v>
      </c>
      <c r="C54" s="3840" t="s">
        <v>1988</v>
      </c>
      <c r="D54" s="3088"/>
      <c r="E54" s="3088"/>
      <c r="F54" s="3088"/>
      <c r="G54" s="3088"/>
      <c r="H54" s="3088"/>
      <c r="I54" s="3088"/>
      <c r="J54" s="3088"/>
      <c r="K54" s="3088"/>
      <c r="L54" s="3088"/>
      <c r="M54" s="3089"/>
    </row>
    <row r="55" spans="1:13" ht="16.5" thickBot="1">
      <c r="A55" s="55" t="s">
        <v>1211</v>
      </c>
      <c r="B55" s="70"/>
      <c r="C55" s="4055"/>
      <c r="D55" s="3696"/>
      <c r="E55" s="3696"/>
      <c r="F55" s="3696"/>
      <c r="G55" s="3696"/>
      <c r="H55" s="3696"/>
      <c r="I55" s="3696"/>
      <c r="J55" s="3696"/>
      <c r="K55" s="3696"/>
      <c r="L55" s="3696"/>
      <c r="M55" s="4056"/>
    </row>
  </sheetData>
  <mergeCells count="33">
    <mergeCell ref="A10:A45"/>
    <mergeCell ref="C10:D10"/>
    <mergeCell ref="C11:M11"/>
    <mergeCell ref="B12:B18"/>
    <mergeCell ref="B19:B22"/>
    <mergeCell ref="J24:L24"/>
    <mergeCell ref="B26:B28"/>
    <mergeCell ref="F37:G37"/>
    <mergeCell ref="H37:I37"/>
    <mergeCell ref="B38:B41"/>
    <mergeCell ref="F39:F40"/>
    <mergeCell ref="G39:K40"/>
    <mergeCell ref="A2:A9"/>
    <mergeCell ref="C2:M2"/>
    <mergeCell ref="C3:M3"/>
    <mergeCell ref="I8:J8"/>
    <mergeCell ref="C9:M9"/>
    <mergeCell ref="C55:M55"/>
    <mergeCell ref="C42:M42"/>
    <mergeCell ref="C43:M43"/>
    <mergeCell ref="C44:D44"/>
    <mergeCell ref="C45:D45"/>
    <mergeCell ref="C46:M46"/>
    <mergeCell ref="C47:M47"/>
    <mergeCell ref="C48:M48"/>
    <mergeCell ref="C49:M49"/>
    <mergeCell ref="C50:M50"/>
    <mergeCell ref="C51:M51"/>
    <mergeCell ref="A52:A54"/>
    <mergeCell ref="C52:M52"/>
    <mergeCell ref="C53:M53"/>
    <mergeCell ref="C54:M54"/>
    <mergeCell ref="A46:A51"/>
  </mergeCells>
  <dataValidations count="4">
    <dataValidation type="list" allowBlank="1" showInputMessage="1" showErrorMessage="1" sqref="I7" xr:uid="{00000000-0002-0000-6500-000000000000}">
      <formula1>INDIRECT(C7)</formula1>
    </dataValidation>
    <dataValidation allowBlank="1" showInputMessage="1" showErrorMessage="1" prompt="Seleccione de la lista desplegable" sqref="B4 B7 H7" xr:uid="{00000000-0002-0000-6500-000001000000}"/>
    <dataValidation allowBlank="1" showInputMessage="1" showErrorMessage="1" prompt="Selecciones de la lista desplegable" sqref="B10" xr:uid="{00000000-0002-0000-6500-000002000000}"/>
    <dataValidation allowBlank="1" showInputMessage="1" showErrorMessage="1" prompt="Incluir una ficha por cada indicador, ya sea de producto o de resultado" sqref="B1" xr:uid="{00000000-0002-0000-6500-000003000000}"/>
  </dataValidations>
  <hyperlinks>
    <hyperlink ref="C50" r:id="rId1" display="camilo.acero@gobiernobogota.gov.co"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5"/>
  </sheetPr>
  <dimension ref="A1:M61"/>
  <sheetViews>
    <sheetView zoomScale="70" zoomScaleNormal="70" workbookViewId="0">
      <selection activeCell="C2" sqref="C2:M2"/>
    </sheetView>
  </sheetViews>
  <sheetFormatPr baseColWidth="10" defaultColWidth="11.42578125" defaultRowHeight="15"/>
  <cols>
    <col min="1" max="1" width="21.28515625" customWidth="1"/>
    <col min="2" max="2" width="29.5703125" customWidth="1"/>
  </cols>
  <sheetData>
    <row r="1" spans="1:13" ht="16.5" thickBot="1">
      <c r="A1" s="1"/>
      <c r="B1" s="1990" t="s">
        <v>2346</v>
      </c>
      <c r="C1" s="2049"/>
      <c r="D1" s="2049"/>
      <c r="E1" s="2049"/>
      <c r="F1" s="2049"/>
      <c r="G1" s="2049"/>
      <c r="H1" s="2049"/>
      <c r="I1" s="2049"/>
      <c r="J1" s="2049"/>
      <c r="K1" s="2049"/>
      <c r="L1" s="2049"/>
      <c r="M1" s="1077"/>
    </row>
    <row r="2" spans="1:13" ht="53.25" customHeight="1">
      <c r="A2" s="3126" t="s">
        <v>1134</v>
      </c>
      <c r="B2" s="5" t="s">
        <v>1135</v>
      </c>
      <c r="C2" s="5099" t="s">
        <v>2347</v>
      </c>
      <c r="D2" s="5100"/>
      <c r="E2" s="5100"/>
      <c r="F2" s="5100"/>
      <c r="G2" s="5100"/>
      <c r="H2" s="5100"/>
      <c r="I2" s="5100"/>
      <c r="J2" s="5100"/>
      <c r="K2" s="5100"/>
      <c r="L2" s="5100"/>
      <c r="M2" s="5101"/>
    </row>
    <row r="3" spans="1:13" ht="57" customHeight="1">
      <c r="A3" s="3127"/>
      <c r="B3" s="12" t="s">
        <v>1213</v>
      </c>
      <c r="C3" s="5091" t="s">
        <v>2348</v>
      </c>
      <c r="D3" s="3284"/>
      <c r="E3" s="3284"/>
      <c r="F3" s="3284"/>
      <c r="G3" s="3284"/>
      <c r="H3" s="3284"/>
      <c r="I3" s="3284"/>
      <c r="J3" s="3284"/>
      <c r="K3" s="3284"/>
      <c r="L3" s="3284"/>
      <c r="M3" s="3285"/>
    </row>
    <row r="4" spans="1:13" ht="15.75" customHeight="1">
      <c r="A4" s="3127"/>
      <c r="B4" s="1856" t="s">
        <v>1139</v>
      </c>
      <c r="C4" s="1390"/>
      <c r="D4" s="2067" t="s">
        <v>422</v>
      </c>
      <c r="E4" s="1390"/>
      <c r="F4" s="1390"/>
      <c r="G4" s="1390"/>
      <c r="H4" s="1390"/>
      <c r="I4" s="1390"/>
      <c r="J4" s="1390"/>
      <c r="K4" s="1390"/>
      <c r="L4" s="1390"/>
      <c r="M4" s="1391"/>
    </row>
    <row r="5" spans="1:13" ht="15.75" customHeight="1">
      <c r="A5" s="3127"/>
      <c r="B5" s="1856" t="s">
        <v>1140</v>
      </c>
      <c r="C5" s="1849" t="s">
        <v>422</v>
      </c>
      <c r="D5" s="1392"/>
      <c r="E5" s="1392"/>
      <c r="F5" s="1392"/>
      <c r="G5" s="1392"/>
      <c r="H5" s="1392"/>
      <c r="I5" s="1392"/>
      <c r="J5" s="1392"/>
      <c r="K5" s="1392"/>
      <c r="L5" s="1392"/>
      <c r="M5" s="1393"/>
    </row>
    <row r="6" spans="1:13" ht="15.75" customHeight="1">
      <c r="A6" s="3127"/>
      <c r="B6" s="1856" t="s">
        <v>1142</v>
      </c>
      <c r="C6" s="1849" t="s">
        <v>422</v>
      </c>
      <c r="D6" s="1392"/>
      <c r="E6" s="1392"/>
      <c r="F6" s="1392"/>
      <c r="G6" s="1392"/>
      <c r="H6" s="1392"/>
      <c r="I6" s="1392"/>
      <c r="J6" s="1392"/>
      <c r="K6" s="1392"/>
      <c r="L6" s="1392"/>
      <c r="M6" s="1393"/>
    </row>
    <row r="7" spans="1:13" ht="15.75" customHeight="1">
      <c r="A7" s="3127"/>
      <c r="B7" s="12" t="s">
        <v>1143</v>
      </c>
      <c r="C7" s="1394"/>
      <c r="D7" s="1406" t="s">
        <v>2184</v>
      </c>
      <c r="E7" s="1394"/>
      <c r="F7" s="1394"/>
      <c r="G7" s="1395"/>
      <c r="H7" s="443" t="s">
        <v>28</v>
      </c>
      <c r="I7" s="1396"/>
      <c r="J7" s="1245" t="s">
        <v>72</v>
      </c>
      <c r="K7" s="1394"/>
      <c r="L7" s="1394"/>
      <c r="M7" s="1397"/>
    </row>
    <row r="8" spans="1:13" ht="15.75">
      <c r="A8" s="3127"/>
      <c r="B8" s="5104" t="s">
        <v>1144</v>
      </c>
      <c r="C8" s="5106"/>
      <c r="D8" s="5107"/>
      <c r="E8" s="5107"/>
      <c r="F8" s="5107"/>
      <c r="G8" s="5107"/>
      <c r="H8" s="5107"/>
      <c r="I8" s="5107"/>
      <c r="J8" s="5107"/>
      <c r="K8" s="5107"/>
      <c r="L8" s="5107"/>
      <c r="M8" s="5108"/>
    </row>
    <row r="9" spans="1:13" ht="45.75" customHeight="1">
      <c r="A9" s="3127"/>
      <c r="B9" s="4861"/>
      <c r="C9" s="5109" t="s">
        <v>2290</v>
      </c>
      <c r="D9" s="5110"/>
      <c r="E9" s="1407"/>
      <c r="F9" s="5110"/>
      <c r="G9" s="5110"/>
      <c r="H9" s="539"/>
      <c r="I9" s="539"/>
      <c r="J9" s="539"/>
      <c r="K9" s="539"/>
      <c r="L9" s="539"/>
      <c r="M9" s="1408"/>
    </row>
    <row r="10" spans="1:13" ht="33" customHeight="1">
      <c r="A10" s="3127"/>
      <c r="B10" s="5105"/>
      <c r="C10" s="5111" t="s">
        <v>1147</v>
      </c>
      <c r="D10" s="5112"/>
      <c r="E10" s="1409"/>
      <c r="F10" s="3287" t="s">
        <v>28</v>
      </c>
      <c r="G10" s="5113"/>
      <c r="H10" s="2072"/>
      <c r="I10" s="5114"/>
      <c r="J10" s="5114"/>
      <c r="K10" s="2072"/>
      <c r="L10" s="543"/>
      <c r="M10" s="1410"/>
    </row>
    <row r="11" spans="1:13" ht="195" customHeight="1">
      <c r="A11" s="3127"/>
      <c r="B11" s="6" t="s">
        <v>1219</v>
      </c>
      <c r="C11" s="4289" t="s">
        <v>2349</v>
      </c>
      <c r="D11" s="4292"/>
      <c r="E11" s="4292"/>
      <c r="F11" s="4292"/>
      <c r="G11" s="4292"/>
      <c r="H11" s="4292"/>
      <c r="I11" s="4292"/>
      <c r="J11" s="4292"/>
      <c r="K11" s="4292"/>
      <c r="L11" s="4292"/>
      <c r="M11" s="4291"/>
    </row>
    <row r="12" spans="1:13" ht="61.9" customHeight="1">
      <c r="A12" s="3127"/>
      <c r="B12" s="58" t="s">
        <v>1221</v>
      </c>
      <c r="C12" s="5115" t="s">
        <v>2350</v>
      </c>
      <c r="D12" s="5081"/>
      <c r="E12" s="5081"/>
      <c r="F12" s="5081"/>
      <c r="G12" s="5081"/>
      <c r="H12" s="5081"/>
      <c r="I12" s="5081"/>
      <c r="J12" s="5081"/>
      <c r="K12" s="5081"/>
      <c r="L12" s="5081"/>
      <c r="M12" s="5082"/>
    </row>
    <row r="13" spans="1:13" ht="61.9" customHeight="1" thickBot="1">
      <c r="A13" s="3127"/>
      <c r="B13" s="6" t="s">
        <v>1495</v>
      </c>
      <c r="C13" s="5116" t="s">
        <v>2351</v>
      </c>
      <c r="D13" s="5117"/>
      <c r="E13" s="5117"/>
      <c r="F13" s="5117"/>
      <c r="G13" s="5117"/>
      <c r="H13" s="5117"/>
      <c r="I13" s="5117"/>
      <c r="J13" s="5117"/>
      <c r="K13" s="5117"/>
      <c r="L13" s="5117"/>
      <c r="M13" s="5118"/>
    </row>
    <row r="14" spans="1:13" ht="73.5" customHeight="1" thickBot="1">
      <c r="A14" s="3128"/>
      <c r="B14" s="998" t="s">
        <v>1223</v>
      </c>
      <c r="C14" s="4875" t="s">
        <v>952</v>
      </c>
      <c r="D14" s="4876"/>
      <c r="E14" s="4876"/>
      <c r="F14" s="4876"/>
      <c r="G14" s="4877"/>
      <c r="H14" s="998" t="s">
        <v>1224</v>
      </c>
      <c r="I14" s="4853" t="s">
        <v>789</v>
      </c>
      <c r="J14" s="4851"/>
      <c r="K14" s="4851"/>
      <c r="L14" s="4851"/>
      <c r="M14" s="4852"/>
    </row>
    <row r="15" spans="1:13" ht="26.25" customHeight="1">
      <c r="A15" s="3115" t="s">
        <v>1150</v>
      </c>
      <c r="B15" s="6" t="s">
        <v>1256</v>
      </c>
      <c r="C15" s="999"/>
      <c r="D15" s="3694" t="s">
        <v>2352</v>
      </c>
      <c r="E15" s="3694"/>
      <c r="F15" s="659"/>
      <c r="G15" s="659"/>
      <c r="H15" s="659"/>
      <c r="I15" s="659"/>
      <c r="J15" s="659"/>
      <c r="K15" s="659"/>
      <c r="L15" s="465"/>
      <c r="M15" s="466"/>
    </row>
    <row r="16" spans="1:13" ht="72" customHeight="1">
      <c r="A16" s="3116"/>
      <c r="B16" s="6" t="s">
        <v>1151</v>
      </c>
      <c r="C16" s="5099" t="s">
        <v>2353</v>
      </c>
      <c r="D16" s="5100"/>
      <c r="E16" s="5100"/>
      <c r="F16" s="5100"/>
      <c r="G16" s="5100"/>
      <c r="H16" s="5100"/>
      <c r="I16" s="5100"/>
      <c r="J16" s="5100"/>
      <c r="K16" s="5100"/>
      <c r="L16" s="5100"/>
      <c r="M16" s="5101"/>
    </row>
    <row r="17" spans="1:13">
      <c r="A17" s="3116"/>
      <c r="B17" s="3119" t="s">
        <v>1153</v>
      </c>
      <c r="C17" s="467"/>
      <c r="D17" s="14"/>
      <c r="E17" s="14"/>
      <c r="F17" s="14"/>
      <c r="G17" s="14"/>
      <c r="H17" s="14"/>
      <c r="I17" s="14"/>
      <c r="J17" s="14"/>
      <c r="K17" s="14"/>
      <c r="L17" s="14"/>
      <c r="M17" s="15"/>
    </row>
    <row r="18" spans="1:13">
      <c r="A18" s="3116"/>
      <c r="B18" s="3120"/>
      <c r="C18" s="16"/>
      <c r="D18" s="17"/>
      <c r="E18" s="18"/>
      <c r="F18" s="17"/>
      <c r="G18" s="18"/>
      <c r="H18" s="17"/>
      <c r="I18" s="18"/>
      <c r="J18" s="17"/>
      <c r="K18" s="18"/>
      <c r="L18" s="18"/>
      <c r="M18" s="19"/>
    </row>
    <row r="19" spans="1:13" ht="30">
      <c r="A19" s="3116"/>
      <c r="B19" s="3120"/>
      <c r="C19" s="191" t="s">
        <v>1154</v>
      </c>
      <c r="D19" s="192"/>
      <c r="E19" s="191" t="s">
        <v>1155</v>
      </c>
      <c r="F19" s="192"/>
      <c r="G19" s="191" t="s">
        <v>1156</v>
      </c>
      <c r="H19" s="192"/>
      <c r="I19" s="191" t="s">
        <v>1157</v>
      </c>
      <c r="J19" s="192"/>
      <c r="K19" s="191" t="s">
        <v>1158</v>
      </c>
      <c r="L19" s="193"/>
      <c r="M19" s="194"/>
    </row>
    <row r="20" spans="1:13" ht="30">
      <c r="A20" s="3116"/>
      <c r="B20" s="3120"/>
      <c r="C20" s="191" t="s">
        <v>1159</v>
      </c>
      <c r="D20" s="1909"/>
      <c r="E20" s="191" t="s">
        <v>1160</v>
      </c>
      <c r="F20" s="195"/>
      <c r="G20" s="191" t="s">
        <v>1161</v>
      </c>
      <c r="H20" s="195"/>
      <c r="I20" s="191" t="s">
        <v>1162</v>
      </c>
      <c r="J20" s="195" t="s">
        <v>1226</v>
      </c>
      <c r="K20" s="191" t="s">
        <v>1163</v>
      </c>
      <c r="L20" s="193"/>
      <c r="M20" s="194"/>
    </row>
    <row r="21" spans="1:13" ht="23.25" customHeight="1">
      <c r="A21" s="3116"/>
      <c r="B21" s="3120"/>
      <c r="C21" s="191" t="s">
        <v>1164</v>
      </c>
      <c r="D21" s="1909"/>
      <c r="E21" s="191" t="s">
        <v>1165</v>
      </c>
      <c r="F21" s="1909"/>
      <c r="G21" s="191"/>
      <c r="H21" s="196"/>
      <c r="I21" s="191"/>
      <c r="J21" s="196"/>
      <c r="K21" s="191"/>
      <c r="L21" s="197"/>
      <c r="M21" s="198"/>
    </row>
    <row r="22" spans="1:13" ht="15.75">
      <c r="A22" s="3116"/>
      <c r="B22" s="3120"/>
      <c r="C22" s="191" t="s">
        <v>1166</v>
      </c>
      <c r="D22" s="195"/>
      <c r="E22" s="191" t="s">
        <v>1168</v>
      </c>
      <c r="F22" s="468"/>
      <c r="G22" s="468"/>
      <c r="H22" s="468"/>
      <c r="I22" s="468"/>
      <c r="J22" s="468"/>
      <c r="K22" s="468"/>
      <c r="L22" s="468"/>
      <c r="M22" s="469"/>
    </row>
    <row r="23" spans="1:13">
      <c r="A23" s="3116"/>
      <c r="B23" s="3121"/>
      <c r="C23" s="1932"/>
      <c r="D23" s="1932"/>
      <c r="E23" s="1932"/>
      <c r="F23" s="1932"/>
      <c r="G23" s="1932"/>
      <c r="H23" s="1932"/>
      <c r="I23" s="1932"/>
      <c r="J23" s="1932"/>
      <c r="K23" s="1932"/>
      <c r="L23" s="1932"/>
      <c r="M23" s="1933"/>
    </row>
    <row r="24" spans="1:13" ht="15.75">
      <c r="A24" s="3116"/>
      <c r="B24" s="3119" t="s">
        <v>1170</v>
      </c>
      <c r="C24" s="199"/>
      <c r="D24" s="199"/>
      <c r="E24" s="199"/>
      <c r="F24" s="199"/>
      <c r="G24" s="199"/>
      <c r="H24" s="199"/>
      <c r="I24" s="199"/>
      <c r="J24" s="199"/>
      <c r="K24" s="199"/>
      <c r="L24" s="465"/>
      <c r="M24" s="466"/>
    </row>
    <row r="25" spans="1:13" ht="15.75">
      <c r="A25" s="3116"/>
      <c r="B25" s="3120"/>
      <c r="C25" s="191" t="s">
        <v>1171</v>
      </c>
      <c r="D25" s="195"/>
      <c r="E25" s="1923"/>
      <c r="F25" s="191" t="s">
        <v>1172</v>
      </c>
      <c r="G25" s="1909"/>
      <c r="H25" s="1923"/>
      <c r="I25" s="191" t="s">
        <v>1173</v>
      </c>
      <c r="J25" s="1909" t="s">
        <v>1226</v>
      </c>
      <c r="K25" s="1923"/>
      <c r="L25" s="465"/>
      <c r="M25" s="466"/>
    </row>
    <row r="26" spans="1:13" ht="15.75">
      <c r="A26" s="3116"/>
      <c r="B26" s="3120"/>
      <c r="C26" s="191" t="s">
        <v>1174</v>
      </c>
      <c r="D26" s="30"/>
      <c r="E26" s="31"/>
      <c r="F26" s="191" t="s">
        <v>1175</v>
      </c>
      <c r="G26" s="195"/>
      <c r="H26" s="484"/>
      <c r="I26" s="32"/>
      <c r="J26" s="484"/>
      <c r="K26" s="1911"/>
      <c r="L26" s="465"/>
      <c r="M26" s="466"/>
    </row>
    <row r="27" spans="1:13" ht="15.75">
      <c r="A27" s="3116"/>
      <c r="B27" s="3120"/>
      <c r="C27" s="196"/>
      <c r="D27" s="196"/>
      <c r="E27" s="196"/>
      <c r="F27" s="196"/>
      <c r="G27" s="196"/>
      <c r="H27" s="196"/>
      <c r="I27" s="196"/>
      <c r="J27" s="196"/>
      <c r="K27" s="196"/>
      <c r="L27" s="465"/>
      <c r="M27" s="466"/>
    </row>
    <row r="28" spans="1:13">
      <c r="A28" s="3116"/>
      <c r="B28" s="1852" t="s">
        <v>1176</v>
      </c>
      <c r="C28" s="1923"/>
      <c r="D28" s="1923"/>
      <c r="E28" s="1923"/>
      <c r="F28" s="1923"/>
      <c r="G28" s="1923"/>
      <c r="H28" s="1923"/>
      <c r="I28" s="1923"/>
      <c r="J28" s="1923"/>
      <c r="K28" s="1923"/>
      <c r="L28" s="1923"/>
      <c r="M28" s="1924"/>
    </row>
    <row r="29" spans="1:13">
      <c r="A29" s="3116"/>
      <c r="B29" s="1852"/>
      <c r="C29" s="200" t="s">
        <v>1177</v>
      </c>
      <c r="D29" s="445" t="s">
        <v>61</v>
      </c>
      <c r="E29" s="1923"/>
      <c r="F29" s="201" t="s">
        <v>1178</v>
      </c>
      <c r="G29" s="195" t="s">
        <v>61</v>
      </c>
      <c r="H29" s="1923"/>
      <c r="I29" s="201" t="s">
        <v>1179</v>
      </c>
      <c r="J29" s="1915"/>
      <c r="K29" s="1906"/>
      <c r="L29" s="1916"/>
      <c r="M29" s="1924"/>
    </row>
    <row r="30" spans="1:13">
      <c r="A30" s="3116"/>
      <c r="B30" s="1853"/>
      <c r="C30" s="1932"/>
      <c r="D30" s="1932"/>
      <c r="E30" s="1932"/>
      <c r="F30" s="1932"/>
      <c r="G30" s="1932"/>
      <c r="H30" s="1932"/>
      <c r="I30" s="1932"/>
      <c r="J30" s="1932"/>
      <c r="K30" s="1932"/>
      <c r="L30" s="1932"/>
      <c r="M30" s="1933"/>
    </row>
    <row r="31" spans="1:13" ht="15.75">
      <c r="A31" s="3116"/>
      <c r="B31" s="3119" t="s">
        <v>1181</v>
      </c>
      <c r="C31" s="1890"/>
      <c r="D31" s="1890"/>
      <c r="E31" s="1890"/>
      <c r="F31" s="1890"/>
      <c r="G31" s="1890"/>
      <c r="H31" s="1890"/>
      <c r="I31" s="1890"/>
      <c r="J31" s="1890"/>
      <c r="K31" s="1890"/>
      <c r="L31" s="465"/>
      <c r="M31" s="466"/>
    </row>
    <row r="32" spans="1:13" ht="15.75">
      <c r="A32" s="3116"/>
      <c r="B32" s="3120"/>
      <c r="C32" s="1923" t="s">
        <v>1182</v>
      </c>
      <c r="D32" s="73">
        <v>2020</v>
      </c>
      <c r="E32" s="38"/>
      <c r="F32" s="1923" t="s">
        <v>1183</v>
      </c>
      <c r="G32" s="628">
        <v>2021</v>
      </c>
      <c r="H32" s="38"/>
      <c r="I32" s="201"/>
      <c r="J32" s="38"/>
      <c r="K32" s="38"/>
      <c r="L32" s="465"/>
      <c r="M32" s="466"/>
    </row>
    <row r="33" spans="1:13" ht="15.75">
      <c r="A33" s="3116"/>
      <c r="B33" s="3121"/>
      <c r="C33" s="1932"/>
      <c r="D33" s="40"/>
      <c r="E33" s="41"/>
      <c r="F33" s="1932"/>
      <c r="G33" s="41"/>
      <c r="H33" s="41"/>
      <c r="I33" s="202"/>
      <c r="J33" s="41"/>
      <c r="K33" s="41"/>
      <c r="L33" s="465"/>
      <c r="M33" s="466"/>
    </row>
    <row r="34" spans="1:13">
      <c r="A34" s="3116"/>
      <c r="B34" s="3119" t="s">
        <v>1185</v>
      </c>
      <c r="C34" s="43"/>
      <c r="D34" s="43"/>
      <c r="E34" s="43"/>
      <c r="F34" s="43"/>
      <c r="G34" s="43"/>
      <c r="H34" s="43"/>
      <c r="I34" s="43"/>
      <c r="J34" s="43"/>
      <c r="K34" s="43"/>
      <c r="L34" s="43"/>
      <c r="M34" s="44"/>
    </row>
    <row r="35" spans="1:13" ht="15.75">
      <c r="A35" s="3116"/>
      <c r="B35" s="3120"/>
      <c r="C35" s="45"/>
      <c r="D35" s="46" t="s">
        <v>1432</v>
      </c>
      <c r="E35" s="46"/>
      <c r="F35" s="46">
        <v>2020</v>
      </c>
      <c r="G35" s="46"/>
      <c r="H35" s="1075">
        <v>2021</v>
      </c>
      <c r="I35" s="1075"/>
      <c r="J35" s="1075" t="s">
        <v>1307</v>
      </c>
      <c r="K35" s="46"/>
      <c r="L35" s="46" t="s">
        <v>1308</v>
      </c>
      <c r="M35" s="44"/>
    </row>
    <row r="36" spans="1:13">
      <c r="A36" s="3116"/>
      <c r="B36" s="3120"/>
      <c r="C36" s="45"/>
      <c r="D36" s="1896"/>
      <c r="E36" s="1855"/>
      <c r="F36" s="1896">
        <v>0.5</v>
      </c>
      <c r="G36" s="1855"/>
      <c r="H36" s="1896">
        <v>1</v>
      </c>
      <c r="I36" s="1855"/>
      <c r="J36" s="1896"/>
      <c r="K36" s="1855"/>
      <c r="L36" s="1896"/>
      <c r="M36" s="1917"/>
    </row>
    <row r="37" spans="1:13" ht="15.75">
      <c r="A37" s="3116"/>
      <c r="B37" s="3120"/>
      <c r="C37" s="45"/>
      <c r="D37" s="46" t="s">
        <v>1309</v>
      </c>
      <c r="E37" s="46"/>
      <c r="F37" s="46" t="s">
        <v>1310</v>
      </c>
      <c r="G37" s="46"/>
      <c r="H37" s="1075" t="s">
        <v>1311</v>
      </c>
      <c r="I37" s="1075"/>
      <c r="J37" s="1075" t="s">
        <v>1312</v>
      </c>
      <c r="K37" s="46"/>
      <c r="L37" s="46" t="s">
        <v>1313</v>
      </c>
      <c r="M37" s="19"/>
    </row>
    <row r="38" spans="1:13">
      <c r="A38" s="3116"/>
      <c r="B38" s="3120"/>
      <c r="C38" s="45"/>
      <c r="D38" s="1896"/>
      <c r="E38" s="1855"/>
      <c r="F38" s="1896"/>
      <c r="G38" s="1855"/>
      <c r="H38" s="1896"/>
      <c r="I38" s="1855"/>
      <c r="J38" s="1896"/>
      <c r="K38" s="1855"/>
      <c r="L38" s="1896"/>
      <c r="M38" s="1917"/>
    </row>
    <row r="39" spans="1:13" ht="15.75">
      <c r="A39" s="3116"/>
      <c r="B39" s="3120"/>
      <c r="C39" s="45"/>
      <c r="D39" s="46" t="s">
        <v>1314</v>
      </c>
      <c r="E39" s="46"/>
      <c r="F39" s="46" t="s">
        <v>1315</v>
      </c>
      <c r="G39" s="46"/>
      <c r="H39" s="1075" t="s">
        <v>1316</v>
      </c>
      <c r="I39" s="1075"/>
      <c r="J39" s="1075" t="s">
        <v>1317</v>
      </c>
      <c r="K39" s="46"/>
      <c r="L39" s="46" t="s">
        <v>1318</v>
      </c>
      <c r="M39" s="19"/>
    </row>
    <row r="40" spans="1:13" ht="19.5" customHeight="1">
      <c r="A40" s="3116"/>
      <c r="B40" s="3120"/>
      <c r="C40" s="45"/>
      <c r="D40" s="1896"/>
      <c r="E40" s="1855"/>
      <c r="F40" s="1896"/>
      <c r="G40" s="1855"/>
      <c r="H40" s="1896"/>
      <c r="I40" s="1855"/>
      <c r="J40" s="1896"/>
      <c r="K40" s="1855"/>
      <c r="L40" s="1896"/>
      <c r="M40" s="1917"/>
    </row>
    <row r="41" spans="1:13" ht="18" customHeight="1">
      <c r="A41" s="3116"/>
      <c r="B41" s="3120"/>
      <c r="C41" s="45"/>
      <c r="D41" s="62" t="s">
        <v>1318</v>
      </c>
      <c r="E41" s="1910"/>
      <c r="F41" s="62" t="s">
        <v>1186</v>
      </c>
      <c r="G41" s="1910"/>
      <c r="H41" s="62"/>
      <c r="I41" s="1910"/>
      <c r="J41" s="62"/>
      <c r="K41" s="1910"/>
      <c r="L41" s="62"/>
      <c r="M41" s="1917"/>
    </row>
    <row r="42" spans="1:13">
      <c r="A42" s="3116"/>
      <c r="B42" s="3120"/>
      <c r="C42" s="45"/>
      <c r="D42" s="1896"/>
      <c r="E42" s="1855"/>
      <c r="F42" s="3531">
        <v>1</v>
      </c>
      <c r="G42" s="3532"/>
      <c r="H42" s="3531"/>
      <c r="I42" s="3532"/>
      <c r="J42" s="62"/>
      <c r="K42" s="1910"/>
      <c r="L42" s="62"/>
      <c r="M42" s="1917"/>
    </row>
    <row r="43" spans="1:13">
      <c r="A43" s="3116"/>
      <c r="B43" s="3121"/>
      <c r="C43" s="45"/>
      <c r="D43" s="62"/>
      <c r="E43" s="1910"/>
      <c r="F43" s="62"/>
      <c r="G43" s="1910"/>
      <c r="H43" s="62"/>
      <c r="I43" s="1910"/>
      <c r="J43" s="62"/>
      <c r="K43" s="1910"/>
      <c r="L43" s="62"/>
      <c r="M43" s="1917"/>
    </row>
    <row r="44" spans="1:13" ht="15.75">
      <c r="A44" s="3116"/>
      <c r="B44" s="3119" t="s">
        <v>1187</v>
      </c>
      <c r="C44" s="470"/>
      <c r="D44" s="470"/>
      <c r="E44" s="470"/>
      <c r="F44" s="470"/>
      <c r="G44" s="470"/>
      <c r="H44" s="470"/>
      <c r="I44" s="470"/>
      <c r="J44" s="470"/>
      <c r="K44" s="470"/>
      <c r="L44" s="465"/>
      <c r="M44" s="466"/>
    </row>
    <row r="45" spans="1:13" ht="19.5" customHeight="1">
      <c r="A45" s="3116"/>
      <c r="B45" s="3120"/>
      <c r="C45" s="465"/>
      <c r="D45" s="49" t="s">
        <v>482</v>
      </c>
      <c r="E45" s="50" t="s">
        <v>60</v>
      </c>
      <c r="F45" s="1078" t="s">
        <v>1188</v>
      </c>
      <c r="G45" s="5102" t="s">
        <v>1342</v>
      </c>
      <c r="H45" s="18"/>
      <c r="I45" s="18"/>
      <c r="J45" s="18"/>
      <c r="K45" s="2077"/>
      <c r="L45" s="465"/>
      <c r="M45" s="466"/>
    </row>
    <row r="46" spans="1:13" ht="18.75" customHeight="1">
      <c r="A46" s="3116"/>
      <c r="B46" s="3120"/>
      <c r="C46" s="465"/>
      <c r="D46" s="1956" t="s">
        <v>1226</v>
      </c>
      <c r="E46" s="1909"/>
      <c r="F46" s="1078"/>
      <c r="G46" s="5103"/>
      <c r="H46" s="18"/>
      <c r="I46" s="18"/>
      <c r="J46" s="18"/>
      <c r="K46" s="472"/>
      <c r="L46" s="465"/>
      <c r="M46" s="466"/>
    </row>
    <row r="47" spans="1:13" ht="15.75">
      <c r="A47" s="3116"/>
      <c r="B47" s="3121"/>
      <c r="C47" s="473"/>
      <c r="D47" s="473"/>
      <c r="E47" s="473"/>
      <c r="F47" s="473"/>
      <c r="G47" s="473"/>
      <c r="H47" s="473"/>
      <c r="I47" s="473"/>
      <c r="J47" s="473"/>
      <c r="K47" s="473"/>
      <c r="L47" s="465"/>
      <c r="M47" s="466"/>
    </row>
    <row r="48" spans="1:13" ht="88.5" customHeight="1">
      <c r="A48" s="3116"/>
      <c r="B48" s="6" t="s">
        <v>1189</v>
      </c>
      <c r="C48" s="5099" t="s">
        <v>2354</v>
      </c>
      <c r="D48" s="5100"/>
      <c r="E48" s="5100"/>
      <c r="F48" s="5100"/>
      <c r="G48" s="5100"/>
      <c r="H48" s="5100"/>
      <c r="I48" s="5100"/>
      <c r="J48" s="5100"/>
      <c r="K48" s="5100"/>
      <c r="L48" s="5100"/>
      <c r="M48" s="5101"/>
    </row>
    <row r="49" spans="1:13" ht="15.75" customHeight="1">
      <c r="A49" s="3116"/>
      <c r="B49" s="6" t="s">
        <v>1191</v>
      </c>
      <c r="C49" s="5099" t="s">
        <v>2355</v>
      </c>
      <c r="D49" s="5100"/>
      <c r="E49" s="5100"/>
      <c r="F49" s="5100"/>
      <c r="G49" s="5100"/>
      <c r="H49" s="5100"/>
      <c r="I49" s="5100"/>
      <c r="J49" s="5100"/>
      <c r="K49" s="5100"/>
      <c r="L49" s="5100"/>
      <c r="M49" s="5101"/>
    </row>
    <row r="50" spans="1:13" ht="21" customHeight="1">
      <c r="A50" s="3116"/>
      <c r="B50" s="6" t="s">
        <v>1193</v>
      </c>
      <c r="C50" s="3793">
        <v>30</v>
      </c>
      <c r="D50" s="3794"/>
      <c r="E50" s="3794"/>
      <c r="F50" s="3794"/>
      <c r="G50" s="3794"/>
      <c r="H50" s="3794"/>
      <c r="I50" s="3794"/>
      <c r="J50" s="3794"/>
      <c r="K50" s="3794"/>
      <c r="L50" s="3794"/>
      <c r="M50" s="3795"/>
    </row>
    <row r="51" spans="1:13" ht="15.75" customHeight="1">
      <c r="A51" s="3118"/>
      <c r="B51" s="6" t="s">
        <v>1195</v>
      </c>
      <c r="C51" s="3793">
        <v>2020</v>
      </c>
      <c r="D51" s="3794"/>
      <c r="E51" s="3794"/>
      <c r="F51" s="3794"/>
      <c r="G51" s="3794"/>
      <c r="H51" s="3794"/>
      <c r="I51" s="3794"/>
      <c r="J51" s="3794"/>
      <c r="K51" s="3794"/>
      <c r="L51" s="3794"/>
      <c r="M51" s="3795"/>
    </row>
    <row r="52" spans="1:13" ht="15.75" customHeight="1">
      <c r="A52" s="3085" t="s">
        <v>1197</v>
      </c>
      <c r="B52" s="63" t="s">
        <v>1198</v>
      </c>
      <c r="C52" s="3329" t="s">
        <v>790</v>
      </c>
      <c r="D52" s="3330"/>
      <c r="E52" s="3330"/>
      <c r="F52" s="3330"/>
      <c r="G52" s="3330"/>
      <c r="H52" s="3330"/>
      <c r="I52" s="3330"/>
      <c r="J52" s="3330"/>
      <c r="K52" s="3330"/>
      <c r="L52" s="3330"/>
      <c r="M52" s="3330"/>
    </row>
    <row r="53" spans="1:13" ht="15" customHeight="1">
      <c r="A53" s="3086"/>
      <c r="B53" s="63" t="s">
        <v>1199</v>
      </c>
      <c r="C53" s="3370" t="s">
        <v>2146</v>
      </c>
      <c r="D53" s="3370"/>
      <c r="E53" s="3370"/>
      <c r="F53" s="3370"/>
      <c r="G53" s="3370"/>
      <c r="H53" s="3370"/>
      <c r="I53" s="3370"/>
      <c r="J53" s="3370"/>
      <c r="K53" s="3370"/>
      <c r="L53" s="3370"/>
      <c r="M53" s="3371"/>
    </row>
    <row r="54" spans="1:13" ht="16.5" customHeight="1">
      <c r="A54" s="3086"/>
      <c r="B54" s="63" t="s">
        <v>1201</v>
      </c>
      <c r="C54" s="4610" t="s">
        <v>72</v>
      </c>
      <c r="D54" s="4611"/>
      <c r="E54" s="4611"/>
      <c r="F54" s="4611"/>
      <c r="G54" s="4611"/>
      <c r="H54" s="4611"/>
      <c r="I54" s="4611"/>
      <c r="J54" s="4611"/>
      <c r="K54" s="4611"/>
      <c r="L54" s="4611"/>
      <c r="M54" s="4611"/>
    </row>
    <row r="55" spans="1:13" ht="15.75" customHeight="1">
      <c r="A55" s="3086"/>
      <c r="B55" s="64" t="s">
        <v>1202</v>
      </c>
      <c r="C55" s="3370" t="s">
        <v>73</v>
      </c>
      <c r="D55" s="3370"/>
      <c r="E55" s="3370"/>
      <c r="F55" s="3370"/>
      <c r="G55" s="3370"/>
      <c r="H55" s="3370"/>
      <c r="I55" s="3370"/>
      <c r="J55" s="3370"/>
      <c r="K55" s="3370"/>
      <c r="L55" s="3370"/>
      <c r="M55" s="3371"/>
    </row>
    <row r="56" spans="1:13" ht="30" customHeight="1">
      <c r="A56" s="3086"/>
      <c r="B56" s="63" t="s">
        <v>1204</v>
      </c>
      <c r="C56" s="3102" t="s">
        <v>791</v>
      </c>
      <c r="D56" s="3370"/>
      <c r="E56" s="3370"/>
      <c r="F56" s="3370"/>
      <c r="G56" s="3370"/>
      <c r="H56" s="3370"/>
      <c r="I56" s="3370"/>
      <c r="J56" s="3370"/>
      <c r="K56" s="3370"/>
      <c r="L56" s="3370"/>
      <c r="M56" s="3371"/>
    </row>
    <row r="57" spans="1:13" ht="30" customHeight="1" thickBot="1">
      <c r="A57" s="3087"/>
      <c r="B57" s="63" t="s">
        <v>1205</v>
      </c>
      <c r="C57" s="3840" t="s">
        <v>2190</v>
      </c>
      <c r="D57" s="3088"/>
      <c r="E57" s="3088"/>
      <c r="F57" s="3088"/>
      <c r="G57" s="3088"/>
      <c r="H57" s="3088"/>
      <c r="I57" s="3088"/>
      <c r="J57" s="3088"/>
      <c r="K57" s="3088"/>
      <c r="L57" s="3088"/>
      <c r="M57" s="3089"/>
    </row>
    <row r="58" spans="1:13" ht="16.5" customHeight="1">
      <c r="A58" s="5096" t="s">
        <v>1206</v>
      </c>
      <c r="B58" s="53" t="s">
        <v>1207</v>
      </c>
      <c r="C58" s="3840" t="s">
        <v>1409</v>
      </c>
      <c r="D58" s="3088"/>
      <c r="E58" s="3088"/>
      <c r="F58" s="3088"/>
      <c r="G58" s="3088"/>
      <c r="H58" s="3088"/>
      <c r="I58" s="3088"/>
      <c r="J58" s="3088"/>
      <c r="K58" s="3088"/>
      <c r="L58" s="3088"/>
      <c r="M58" s="3089"/>
    </row>
    <row r="59" spans="1:13" ht="15" customHeight="1">
      <c r="A59" s="3086"/>
      <c r="B59" s="53" t="s">
        <v>1209</v>
      </c>
      <c r="C59" s="3840" t="s">
        <v>2191</v>
      </c>
      <c r="D59" s="3088"/>
      <c r="E59" s="3088"/>
      <c r="F59" s="3088"/>
      <c r="G59" s="3088"/>
      <c r="H59" s="3088"/>
      <c r="I59" s="3088"/>
      <c r="J59" s="3088"/>
      <c r="K59" s="3088"/>
      <c r="L59" s="3088"/>
      <c r="M59" s="3089"/>
    </row>
    <row r="60" spans="1:13" ht="16.149999999999999" customHeight="1" thickBot="1">
      <c r="A60" s="3087"/>
      <c r="B60" s="54" t="s">
        <v>1143</v>
      </c>
      <c r="C60" s="3840" t="s">
        <v>72</v>
      </c>
      <c r="D60" s="3088"/>
      <c r="E60" s="3088"/>
      <c r="F60" s="3088"/>
      <c r="G60" s="3088"/>
      <c r="H60" s="3088"/>
      <c r="I60" s="3088"/>
      <c r="J60" s="3088"/>
      <c r="K60" s="3088"/>
      <c r="L60" s="3088"/>
      <c r="M60" s="3089"/>
    </row>
    <row r="61" spans="1:13" ht="16.5" thickBot="1">
      <c r="A61" s="1079" t="s">
        <v>1211</v>
      </c>
      <c r="B61" s="56"/>
      <c r="C61" s="5097"/>
      <c r="D61" s="3796"/>
      <c r="E61" s="3796"/>
      <c r="F61" s="3796"/>
      <c r="G61" s="3796"/>
      <c r="H61" s="3796"/>
      <c r="I61" s="3796"/>
      <c r="J61" s="3796"/>
      <c r="K61" s="3796"/>
      <c r="L61" s="3796"/>
      <c r="M61" s="5098"/>
    </row>
  </sheetData>
  <mergeCells count="42">
    <mergeCell ref="A2:A14"/>
    <mergeCell ref="C2:M2"/>
    <mergeCell ref="C3:M3"/>
    <mergeCell ref="B8:B10"/>
    <mergeCell ref="C8:M8"/>
    <mergeCell ref="C9:D9"/>
    <mergeCell ref="F9:G9"/>
    <mergeCell ref="C10:D10"/>
    <mergeCell ref="F10:G10"/>
    <mergeCell ref="I10:J10"/>
    <mergeCell ref="C11:M11"/>
    <mergeCell ref="C12:M12"/>
    <mergeCell ref="C13:M13"/>
    <mergeCell ref="C14:G14"/>
    <mergeCell ref="I14:M14"/>
    <mergeCell ref="A15:A51"/>
    <mergeCell ref="D15:E15"/>
    <mergeCell ref="C16:M16"/>
    <mergeCell ref="B17:B23"/>
    <mergeCell ref="B24:B27"/>
    <mergeCell ref="B31:B33"/>
    <mergeCell ref="B34:B43"/>
    <mergeCell ref="F42:G42"/>
    <mergeCell ref="H42:I42"/>
    <mergeCell ref="B44:B47"/>
    <mergeCell ref="G45:G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4">
    <dataValidation type="list" allowBlank="1" showInputMessage="1" showErrorMessage="1" sqref="I7" xr:uid="{00000000-0002-0000-6600-000000000000}">
      <formula1>INDIRECT(C7)</formula1>
    </dataValidation>
    <dataValidation allowBlank="1" showInputMessage="1" showErrorMessage="1" prompt="Seleccione de la lista desplegable" sqref="B4 B7 H7" xr:uid="{00000000-0002-0000-6600-000001000000}"/>
    <dataValidation allowBlank="1" showInputMessage="1" showErrorMessage="1" prompt="Selecciones de la lista desplegable" sqref="B15" xr:uid="{00000000-0002-0000-6600-000002000000}"/>
    <dataValidation allowBlank="1" showInputMessage="1" showErrorMessage="1" prompt="Incluir una ficha por cada indicador, ya sea de producto o de resultado" sqref="B1" xr:uid="{00000000-0002-0000-6600-000003000000}"/>
  </dataValidations>
  <hyperlinks>
    <hyperlink ref="C56" r:id="rId1"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5" tint="0.79998168889431442"/>
  </sheetPr>
  <dimension ref="A1:M57"/>
  <sheetViews>
    <sheetView topLeftCell="A34" zoomScale="55" zoomScaleNormal="55" workbookViewId="0">
      <selection activeCell="C45" sqref="C45:M45"/>
    </sheetView>
  </sheetViews>
  <sheetFormatPr baseColWidth="10" defaultColWidth="11.42578125" defaultRowHeight="15.75"/>
  <cols>
    <col min="1" max="1" width="25.140625" style="4" customWidth="1"/>
    <col min="2" max="2" width="32.28515625" style="57" customWidth="1"/>
    <col min="3" max="8" width="11.42578125" style="4"/>
    <col min="9" max="9" width="14.5703125" style="4" customWidth="1"/>
    <col min="10" max="16384" width="11.42578125" style="4"/>
  </cols>
  <sheetData>
    <row r="1" spans="1:13" ht="16.5" thickBot="1">
      <c r="A1" s="1"/>
      <c r="B1" s="1879" t="s">
        <v>2356</v>
      </c>
      <c r="C1" s="2"/>
      <c r="D1" s="2"/>
      <c r="E1" s="2"/>
      <c r="F1" s="2"/>
      <c r="G1" s="2"/>
      <c r="H1" s="2"/>
      <c r="I1" s="2"/>
      <c r="J1" s="2"/>
      <c r="K1" s="2"/>
      <c r="L1" s="2"/>
      <c r="M1" s="3"/>
    </row>
    <row r="2" spans="1:13" ht="48" customHeight="1">
      <c r="A2" s="3126" t="s">
        <v>1134</v>
      </c>
      <c r="B2" s="5" t="s">
        <v>1135</v>
      </c>
      <c r="C2" s="5002" t="s">
        <v>2357</v>
      </c>
      <c r="D2" s="5003"/>
      <c r="E2" s="5003"/>
      <c r="F2" s="5003"/>
      <c r="G2" s="5003"/>
      <c r="H2" s="5003"/>
      <c r="I2" s="5003"/>
      <c r="J2" s="5003"/>
      <c r="K2" s="5003"/>
      <c r="L2" s="5003"/>
      <c r="M2" s="5004"/>
    </row>
    <row r="3" spans="1:13" ht="53.25" customHeight="1">
      <c r="A3" s="3127"/>
      <c r="B3" s="12" t="s">
        <v>1137</v>
      </c>
      <c r="C3" s="5121" t="s">
        <v>2358</v>
      </c>
      <c r="D3" s="5122"/>
      <c r="E3" s="5122"/>
      <c r="F3" s="5122"/>
      <c r="G3" s="5122"/>
      <c r="H3" s="5122"/>
      <c r="I3" s="5122"/>
      <c r="J3" s="5122"/>
      <c r="K3" s="5122"/>
      <c r="L3" s="5122"/>
      <c r="M3" s="5123"/>
    </row>
    <row r="4" spans="1:13">
      <c r="A4" s="3127"/>
      <c r="B4" s="1856" t="s">
        <v>1139</v>
      </c>
      <c r="C4" s="1390"/>
      <c r="D4" s="1849" t="s">
        <v>422</v>
      </c>
      <c r="E4" s="1390"/>
      <c r="F4" s="1390"/>
      <c r="G4" s="1390"/>
      <c r="H4" s="1390"/>
      <c r="I4" s="1390"/>
      <c r="J4" s="1390"/>
      <c r="K4" s="1390"/>
      <c r="L4" s="1390"/>
      <c r="M4" s="1391"/>
    </row>
    <row r="5" spans="1:13" ht="30">
      <c r="A5" s="3127"/>
      <c r="B5" s="1856" t="s">
        <v>1140</v>
      </c>
      <c r="C5" s="1849" t="s">
        <v>422</v>
      </c>
      <c r="D5" s="1392"/>
      <c r="E5" s="1392"/>
      <c r="F5" s="1392"/>
      <c r="G5" s="1392"/>
      <c r="H5" s="1392"/>
      <c r="I5" s="1392"/>
      <c r="J5" s="1392"/>
      <c r="K5" s="1392"/>
      <c r="L5" s="1392"/>
      <c r="M5" s="1393"/>
    </row>
    <row r="6" spans="1:13">
      <c r="A6" s="3127"/>
      <c r="B6" s="1856" t="s">
        <v>1142</v>
      </c>
      <c r="C6" s="1849" t="s">
        <v>422</v>
      </c>
      <c r="D6" s="1392"/>
      <c r="E6" s="1392"/>
      <c r="F6" s="1392"/>
      <c r="G6" s="1392"/>
      <c r="H6" s="1392"/>
      <c r="I6" s="1392"/>
      <c r="J6" s="1392"/>
      <c r="K6" s="1392"/>
      <c r="L6" s="1392"/>
      <c r="M6" s="1393"/>
    </row>
    <row r="7" spans="1:13">
      <c r="A7" s="3127"/>
      <c r="B7" s="12" t="s">
        <v>1143</v>
      </c>
      <c r="C7" s="1394"/>
      <c r="D7" s="1245" t="s">
        <v>71</v>
      </c>
      <c r="E7" s="1394"/>
      <c r="F7" s="1394"/>
      <c r="G7" s="1395"/>
      <c r="H7" s="443" t="s">
        <v>28</v>
      </c>
      <c r="I7" s="1396"/>
      <c r="J7" s="1245" t="s">
        <v>72</v>
      </c>
      <c r="K7" s="1394"/>
      <c r="L7" s="1394"/>
      <c r="M7" s="1397"/>
    </row>
    <row r="8" spans="1:13" ht="15.6" customHeight="1">
      <c r="A8" s="3127"/>
      <c r="B8" s="3108" t="s">
        <v>1144</v>
      </c>
      <c r="C8" s="5124" t="s">
        <v>1518</v>
      </c>
      <c r="D8" s="5124"/>
      <c r="E8" s="2069"/>
      <c r="F8" s="465"/>
      <c r="G8" s="465"/>
      <c r="H8" s="2069"/>
      <c r="I8" s="2069"/>
      <c r="J8" s="2069"/>
      <c r="K8" s="2069"/>
      <c r="L8" s="463"/>
      <c r="M8" s="464"/>
    </row>
    <row r="9" spans="1:13">
      <c r="A9" s="3127"/>
      <c r="B9" s="3109"/>
      <c r="C9" s="5125"/>
      <c r="D9" s="5125"/>
      <c r="E9" s="1411"/>
      <c r="F9" s="465"/>
      <c r="G9" s="465"/>
      <c r="H9" s="1411"/>
      <c r="I9" s="5126"/>
      <c r="J9" s="5126"/>
      <c r="K9" s="1411"/>
      <c r="L9" s="465"/>
      <c r="M9" s="466"/>
    </row>
    <row r="10" spans="1:13">
      <c r="A10" s="3127"/>
      <c r="B10" s="3110"/>
      <c r="C10" s="5126" t="s">
        <v>1147</v>
      </c>
      <c r="D10" s="5126"/>
      <c r="E10" s="2072"/>
      <c r="F10" s="5126" t="s">
        <v>1147</v>
      </c>
      <c r="G10" s="5126"/>
      <c r="H10" s="2072"/>
      <c r="I10" s="5126" t="s">
        <v>1147</v>
      </c>
      <c r="J10" s="5126"/>
      <c r="K10" s="2072"/>
      <c r="L10" s="543"/>
      <c r="M10" s="544"/>
    </row>
    <row r="11" spans="1:13" ht="63.75" customHeight="1">
      <c r="A11" s="3128"/>
      <c r="B11" s="6" t="s">
        <v>1148</v>
      </c>
      <c r="C11" s="3706" t="s">
        <v>2359</v>
      </c>
      <c r="D11" s="3707"/>
      <c r="E11" s="3707"/>
      <c r="F11" s="3707"/>
      <c r="G11" s="3707"/>
      <c r="H11" s="3707"/>
      <c r="I11" s="3707"/>
      <c r="J11" s="3707"/>
      <c r="K11" s="3707"/>
      <c r="L11" s="3707"/>
      <c r="M11" s="3708"/>
    </row>
    <row r="12" spans="1:13" ht="25.5" customHeight="1">
      <c r="A12" s="3115" t="s">
        <v>1150</v>
      </c>
      <c r="B12" s="6" t="s">
        <v>1256</v>
      </c>
      <c r="C12" s="3793" t="s">
        <v>111</v>
      </c>
      <c r="D12" s="3794"/>
      <c r="E12" s="659"/>
      <c r="F12" s="659"/>
      <c r="G12" s="659"/>
      <c r="H12" s="659"/>
      <c r="I12" s="659"/>
      <c r="J12" s="659"/>
      <c r="K12" s="659"/>
      <c r="L12" s="465"/>
      <c r="M12" s="466"/>
    </row>
    <row r="13" spans="1:13" ht="45.75" customHeight="1">
      <c r="A13" s="3116"/>
      <c r="B13" s="6" t="s">
        <v>1151</v>
      </c>
      <c r="C13" s="5002" t="s">
        <v>685</v>
      </c>
      <c r="D13" s="5003"/>
      <c r="E13" s="5003"/>
      <c r="F13" s="5003"/>
      <c r="G13" s="5003"/>
      <c r="H13" s="5003"/>
      <c r="I13" s="5003"/>
      <c r="J13" s="5003"/>
      <c r="K13" s="5003"/>
      <c r="L13" s="5003"/>
      <c r="M13" s="5004"/>
    </row>
    <row r="14" spans="1:13" ht="8.25" customHeight="1">
      <c r="A14" s="3116"/>
      <c r="B14" s="3119" t="s">
        <v>1153</v>
      </c>
      <c r="C14" s="467"/>
      <c r="D14" s="14"/>
      <c r="E14" s="14"/>
      <c r="F14" s="14"/>
      <c r="G14" s="14"/>
      <c r="H14" s="14"/>
      <c r="I14" s="14"/>
      <c r="J14" s="14"/>
      <c r="K14" s="14"/>
      <c r="L14" s="14"/>
      <c r="M14" s="15"/>
    </row>
    <row r="15" spans="1:13" ht="9" customHeight="1">
      <c r="A15" s="3116"/>
      <c r="B15" s="3120"/>
      <c r="C15" s="16"/>
      <c r="D15" s="17"/>
      <c r="E15" s="18"/>
      <c r="F15" s="17"/>
      <c r="G15" s="18"/>
      <c r="H15" s="17"/>
      <c r="I15" s="18"/>
      <c r="J15" s="17"/>
      <c r="K15" s="18"/>
      <c r="L15" s="18"/>
      <c r="M15" s="19"/>
    </row>
    <row r="16" spans="1:13" ht="30">
      <c r="A16" s="3116"/>
      <c r="B16" s="3120"/>
      <c r="C16" s="191" t="s">
        <v>1154</v>
      </c>
      <c r="D16" s="192"/>
      <c r="E16" s="191" t="s">
        <v>1155</v>
      </c>
      <c r="F16" s="192"/>
      <c r="G16" s="191" t="s">
        <v>1156</v>
      </c>
      <c r="H16" s="192"/>
      <c r="I16" s="191" t="s">
        <v>1157</v>
      </c>
      <c r="J16" s="192"/>
      <c r="K16" s="191" t="s">
        <v>1158</v>
      </c>
      <c r="L16" s="193"/>
      <c r="M16" s="194"/>
    </row>
    <row r="17" spans="1:13" ht="30">
      <c r="A17" s="3116"/>
      <c r="B17" s="3120"/>
      <c r="C17" s="191" t="s">
        <v>1159</v>
      </c>
      <c r="D17" s="1909"/>
      <c r="E17" s="191" t="s">
        <v>1160</v>
      </c>
      <c r="F17" s="195"/>
      <c r="G17" s="191" t="s">
        <v>1161</v>
      </c>
      <c r="H17" s="195"/>
      <c r="I17" s="191" t="s">
        <v>1162</v>
      </c>
      <c r="J17" s="195" t="s">
        <v>1226</v>
      </c>
      <c r="K17" s="191" t="s">
        <v>1163</v>
      </c>
      <c r="L17" s="193"/>
      <c r="M17" s="194"/>
    </row>
    <row r="18" spans="1:13" ht="30">
      <c r="A18" s="3116"/>
      <c r="B18" s="3120"/>
      <c r="C18" s="191" t="s">
        <v>1164</v>
      </c>
      <c r="D18" s="1909"/>
      <c r="E18" s="191" t="s">
        <v>1165</v>
      </c>
      <c r="F18" s="1909"/>
      <c r="G18" s="191"/>
      <c r="H18" s="196"/>
      <c r="I18" s="191"/>
      <c r="J18" s="196"/>
      <c r="K18" s="191"/>
      <c r="L18" s="197"/>
      <c r="M18" s="198"/>
    </row>
    <row r="19" spans="1:13">
      <c r="A19" s="3116"/>
      <c r="B19" s="3120"/>
      <c r="C19" s="191" t="s">
        <v>1166</v>
      </c>
      <c r="D19" s="195"/>
      <c r="E19" s="191" t="s">
        <v>1168</v>
      </c>
      <c r="F19" s="468"/>
      <c r="G19" s="468"/>
      <c r="H19" s="468"/>
      <c r="I19" s="468"/>
      <c r="J19" s="468"/>
      <c r="K19" s="468"/>
      <c r="L19" s="468"/>
      <c r="M19" s="469"/>
    </row>
    <row r="20" spans="1:13" ht="9.75" customHeight="1">
      <c r="A20" s="3116"/>
      <c r="B20" s="3121"/>
      <c r="C20" s="1932"/>
      <c r="D20" s="1932"/>
      <c r="E20" s="1932"/>
      <c r="F20" s="1932"/>
      <c r="G20" s="1932"/>
      <c r="H20" s="1932"/>
      <c r="I20" s="1932"/>
      <c r="J20" s="1932"/>
      <c r="K20" s="1932"/>
      <c r="L20" s="1932"/>
      <c r="M20" s="1933"/>
    </row>
    <row r="21" spans="1:13">
      <c r="A21" s="3116"/>
      <c r="B21" s="3119" t="s">
        <v>1170</v>
      </c>
      <c r="C21" s="199"/>
      <c r="D21" s="199"/>
      <c r="E21" s="199"/>
      <c r="F21" s="199"/>
      <c r="G21" s="199"/>
      <c r="H21" s="199"/>
      <c r="I21" s="199"/>
      <c r="J21" s="199"/>
      <c r="K21" s="199"/>
      <c r="L21" s="465"/>
      <c r="M21" s="466"/>
    </row>
    <row r="22" spans="1:13">
      <c r="A22" s="3116"/>
      <c r="B22" s="3120"/>
      <c r="C22" s="191" t="s">
        <v>1171</v>
      </c>
      <c r="D22" s="195"/>
      <c r="E22" s="1923"/>
      <c r="F22" s="191" t="s">
        <v>1172</v>
      </c>
      <c r="G22" s="1909"/>
      <c r="H22" s="1923"/>
      <c r="I22" s="191" t="s">
        <v>1173</v>
      </c>
      <c r="J22" s="1909" t="s">
        <v>1226</v>
      </c>
      <c r="K22" s="1923"/>
      <c r="L22" s="465"/>
      <c r="M22" s="466"/>
    </row>
    <row r="23" spans="1:13">
      <c r="A23" s="3116"/>
      <c r="B23" s="3120"/>
      <c r="C23" s="191" t="s">
        <v>1174</v>
      </c>
      <c r="D23" s="30"/>
      <c r="E23" s="31"/>
      <c r="F23" s="191" t="s">
        <v>1175</v>
      </c>
      <c r="G23" s="195"/>
      <c r="H23" s="484"/>
      <c r="I23" s="32"/>
      <c r="J23" s="484"/>
      <c r="K23" s="1911"/>
      <c r="L23" s="465"/>
      <c r="M23" s="466"/>
    </row>
    <row r="24" spans="1:13">
      <c r="A24" s="3116"/>
      <c r="B24" s="3120"/>
      <c r="C24" s="196"/>
      <c r="D24" s="196"/>
      <c r="E24" s="196"/>
      <c r="F24" s="196"/>
      <c r="G24" s="196"/>
      <c r="H24" s="196"/>
      <c r="I24" s="196"/>
      <c r="J24" s="196"/>
      <c r="K24" s="196"/>
      <c r="L24" s="465"/>
      <c r="M24" s="466"/>
    </row>
    <row r="25" spans="1:13">
      <c r="A25" s="3116"/>
      <c r="B25" s="1852" t="s">
        <v>1176</v>
      </c>
      <c r="C25" s="1923"/>
      <c r="D25" s="1923"/>
      <c r="E25" s="1923"/>
      <c r="F25" s="1923"/>
      <c r="G25" s="1923"/>
      <c r="H25" s="1923"/>
      <c r="I25" s="1923"/>
      <c r="J25" s="1923"/>
      <c r="K25" s="1923"/>
      <c r="L25" s="1923"/>
      <c r="M25" s="1924"/>
    </row>
    <row r="26" spans="1:13" ht="43.5" customHeight="1">
      <c r="A26" s="3116"/>
      <c r="B26" s="1852"/>
      <c r="C26" s="200" t="s">
        <v>1177</v>
      </c>
      <c r="D26" s="1080">
        <v>0.1</v>
      </c>
      <c r="E26" s="1923"/>
      <c r="F26" s="201" t="s">
        <v>1178</v>
      </c>
      <c r="G26" s="483">
        <v>2018</v>
      </c>
      <c r="H26" s="1923"/>
      <c r="I26" s="201" t="s">
        <v>1179</v>
      </c>
      <c r="J26" s="3919" t="s">
        <v>2360</v>
      </c>
      <c r="K26" s="3694"/>
      <c r="L26" s="3920"/>
      <c r="M26" s="1924"/>
    </row>
    <row r="27" spans="1:13">
      <c r="A27" s="3116"/>
      <c r="B27" s="1853"/>
      <c r="C27" s="1932"/>
      <c r="D27" s="1932"/>
      <c r="E27" s="1932"/>
      <c r="F27" s="1932"/>
      <c r="G27" s="1932"/>
      <c r="H27" s="1932"/>
      <c r="I27" s="1932"/>
      <c r="J27" s="1932"/>
      <c r="K27" s="1932"/>
      <c r="L27" s="1932"/>
      <c r="M27" s="1933"/>
    </row>
    <row r="28" spans="1:13">
      <c r="A28" s="3116"/>
      <c r="B28" s="3119" t="s">
        <v>1181</v>
      </c>
      <c r="C28" s="1890"/>
      <c r="D28" s="1890"/>
      <c r="E28" s="1890"/>
      <c r="F28" s="1890"/>
      <c r="G28" s="1890"/>
      <c r="H28" s="1890"/>
      <c r="I28" s="1890"/>
      <c r="J28" s="1890"/>
      <c r="K28" s="1890"/>
      <c r="L28" s="465"/>
      <c r="M28" s="466"/>
    </row>
    <row r="29" spans="1:13">
      <c r="A29" s="3116"/>
      <c r="B29" s="3120"/>
      <c r="C29" s="1923" t="s">
        <v>1182</v>
      </c>
      <c r="D29" s="73">
        <v>2019</v>
      </c>
      <c r="E29" s="38"/>
      <c r="F29" s="1923" t="s">
        <v>1183</v>
      </c>
      <c r="G29" s="39" t="s">
        <v>1184</v>
      </c>
      <c r="H29" s="38"/>
      <c r="I29" s="191"/>
      <c r="J29" s="38"/>
      <c r="K29" s="38"/>
      <c r="L29" s="465"/>
      <c r="M29" s="466"/>
    </row>
    <row r="30" spans="1:13">
      <c r="A30" s="3116"/>
      <c r="B30" s="3121"/>
      <c r="C30" s="1932"/>
      <c r="D30" s="40"/>
      <c r="E30" s="41"/>
      <c r="F30" s="1932"/>
      <c r="G30" s="41"/>
      <c r="H30" s="41"/>
      <c r="I30" s="202"/>
      <c r="J30" s="41"/>
      <c r="K30" s="41"/>
      <c r="L30" s="465"/>
      <c r="M30" s="466"/>
    </row>
    <row r="31" spans="1:13">
      <c r="A31" s="3116"/>
      <c r="B31" s="4049" t="s">
        <v>1185</v>
      </c>
      <c r="C31" s="91"/>
      <c r="D31" s="91"/>
      <c r="E31" s="91"/>
      <c r="F31" s="91"/>
      <c r="G31" s="91"/>
      <c r="H31" s="91"/>
      <c r="I31" s="91"/>
      <c r="J31" s="91"/>
      <c r="K31" s="91"/>
      <c r="L31" s="91"/>
      <c r="M31" s="652"/>
    </row>
    <row r="32" spans="1:13">
      <c r="A32" s="3116"/>
      <c r="B32" s="4050"/>
      <c r="C32" s="653"/>
      <c r="D32" s="84">
        <v>2019</v>
      </c>
      <c r="E32" s="84"/>
      <c r="F32" s="84">
        <v>2020</v>
      </c>
      <c r="G32" s="84"/>
      <c r="H32" s="1404">
        <v>2021</v>
      </c>
      <c r="I32" s="1404"/>
      <c r="J32" s="1404">
        <v>2022</v>
      </c>
      <c r="K32" s="84"/>
      <c r="L32" s="84">
        <v>2023</v>
      </c>
      <c r="M32" s="652"/>
    </row>
    <row r="33" spans="1:13">
      <c r="A33" s="3116"/>
      <c r="B33" s="4050"/>
      <c r="C33" s="653"/>
      <c r="D33" s="1987">
        <v>0.1</v>
      </c>
      <c r="E33" s="1988"/>
      <c r="F33" s="2050">
        <v>0.15</v>
      </c>
      <c r="H33" s="1987">
        <v>0.2</v>
      </c>
      <c r="I33" s="1988"/>
      <c r="J33" s="1987">
        <v>0.2</v>
      </c>
      <c r="L33" s="1987">
        <v>0.25</v>
      </c>
      <c r="M33" s="1948"/>
    </row>
    <row r="34" spans="1:13">
      <c r="A34" s="3116"/>
      <c r="B34" s="4050"/>
      <c r="C34" s="653"/>
      <c r="D34" s="84">
        <v>2024</v>
      </c>
      <c r="E34" s="84"/>
      <c r="F34" s="84">
        <v>2025</v>
      </c>
      <c r="G34" s="84"/>
      <c r="H34" s="1404">
        <v>2026</v>
      </c>
      <c r="I34" s="1404"/>
      <c r="J34" s="1404">
        <v>2027</v>
      </c>
      <c r="K34" s="84"/>
      <c r="L34" s="84">
        <v>2028</v>
      </c>
      <c r="M34" s="1072"/>
    </row>
    <row r="35" spans="1:13">
      <c r="A35" s="3116"/>
      <c r="B35" s="4050"/>
      <c r="C35" s="653"/>
      <c r="D35" s="1412">
        <v>0.25</v>
      </c>
      <c r="F35" s="1987">
        <v>0.3</v>
      </c>
      <c r="G35" s="1988"/>
      <c r="H35" s="1412">
        <v>0.3</v>
      </c>
      <c r="J35" s="1987">
        <v>0.3</v>
      </c>
      <c r="K35" s="1988"/>
      <c r="L35" s="1987">
        <v>0.3</v>
      </c>
    </row>
    <row r="36" spans="1:13">
      <c r="A36" s="3116"/>
      <c r="B36" s="4050"/>
      <c r="C36" s="653"/>
      <c r="D36" s="84">
        <v>2029</v>
      </c>
      <c r="E36" s="84"/>
      <c r="F36" s="84">
        <v>2030</v>
      </c>
      <c r="G36" s="84"/>
      <c r="H36" s="1404">
        <v>2031</v>
      </c>
      <c r="I36" s="1404"/>
      <c r="J36" s="1404">
        <v>2032</v>
      </c>
      <c r="K36" s="84"/>
      <c r="L36" s="84">
        <v>2033</v>
      </c>
      <c r="M36" s="1072"/>
    </row>
    <row r="37" spans="1:13">
      <c r="A37" s="3116"/>
      <c r="B37" s="4050"/>
      <c r="C37" s="653"/>
      <c r="D37" s="1987">
        <v>0.3</v>
      </c>
      <c r="E37" s="1988"/>
      <c r="F37" s="1987">
        <v>0.3</v>
      </c>
      <c r="H37" s="1987">
        <v>0.3</v>
      </c>
      <c r="I37" s="1988"/>
      <c r="J37" s="1987">
        <v>0.3</v>
      </c>
      <c r="L37" s="1987">
        <v>0.3</v>
      </c>
      <c r="M37" s="1948"/>
    </row>
    <row r="38" spans="1:13">
      <c r="A38" s="3116"/>
      <c r="B38" s="4050"/>
      <c r="C38" s="653"/>
      <c r="D38" s="86">
        <v>20.34</v>
      </c>
      <c r="E38" s="1947"/>
      <c r="F38" s="86" t="s">
        <v>1186</v>
      </c>
      <c r="G38" s="1947"/>
      <c r="H38" s="86"/>
      <c r="I38" s="1947"/>
      <c r="J38" s="86"/>
      <c r="K38" s="1947"/>
      <c r="L38" s="86"/>
      <c r="M38" s="1948"/>
    </row>
    <row r="39" spans="1:13">
      <c r="A39" s="3116"/>
      <c r="B39" s="5083"/>
      <c r="C39" s="653"/>
      <c r="D39" s="1987">
        <v>0.3</v>
      </c>
      <c r="E39" s="1988"/>
      <c r="F39" s="5119">
        <v>0.3</v>
      </c>
      <c r="G39" s="5120"/>
      <c r="H39" s="3491"/>
      <c r="I39" s="3491"/>
      <c r="J39" s="86"/>
      <c r="K39" s="1947"/>
      <c r="L39" s="86"/>
      <c r="M39" s="1948"/>
    </row>
    <row r="40" spans="1:13" ht="18" customHeight="1">
      <c r="A40" s="3116"/>
      <c r="B40" s="3119" t="s">
        <v>1187</v>
      </c>
      <c r="C40" s="470"/>
      <c r="D40" s="470"/>
      <c r="E40" s="470"/>
      <c r="F40" s="470"/>
      <c r="G40" s="470"/>
      <c r="H40" s="470"/>
      <c r="I40" s="470"/>
      <c r="J40" s="470"/>
      <c r="K40" s="470"/>
      <c r="L40" s="465"/>
      <c r="M40" s="466"/>
    </row>
    <row r="41" spans="1:13">
      <c r="A41" s="3116"/>
      <c r="B41" s="3120"/>
      <c r="C41" s="465"/>
      <c r="D41" s="49" t="s">
        <v>482</v>
      </c>
      <c r="E41" s="50" t="s">
        <v>60</v>
      </c>
      <c r="F41" s="3792" t="s">
        <v>1188</v>
      </c>
      <c r="G41" s="3815"/>
      <c r="H41" s="3815"/>
      <c r="I41" s="3815"/>
      <c r="J41" s="3815"/>
      <c r="K41" s="471"/>
      <c r="L41" s="465"/>
      <c r="M41" s="466"/>
    </row>
    <row r="42" spans="1:13">
      <c r="A42" s="3116"/>
      <c r="B42" s="3120"/>
      <c r="C42" s="465"/>
      <c r="D42" s="1956"/>
      <c r="E42" s="1909" t="s">
        <v>1226</v>
      </c>
      <c r="F42" s="3792"/>
      <c r="G42" s="3815"/>
      <c r="H42" s="3815"/>
      <c r="I42" s="3815"/>
      <c r="J42" s="3815"/>
      <c r="K42" s="472"/>
      <c r="L42" s="465"/>
      <c r="M42" s="466"/>
    </row>
    <row r="43" spans="1:13">
      <c r="A43" s="3116"/>
      <c r="B43" s="3121"/>
      <c r="C43" s="473"/>
      <c r="D43" s="473"/>
      <c r="E43" s="473"/>
      <c r="F43" s="473"/>
      <c r="G43" s="473"/>
      <c r="H43" s="473"/>
      <c r="I43" s="473"/>
      <c r="J43" s="473"/>
      <c r="K43" s="473"/>
      <c r="L43" s="465"/>
      <c r="M43" s="466"/>
    </row>
    <row r="44" spans="1:13" ht="51.75" customHeight="1">
      <c r="A44" s="3116"/>
      <c r="B44" s="6" t="s">
        <v>1189</v>
      </c>
      <c r="C44" s="4999" t="s">
        <v>2361</v>
      </c>
      <c r="D44" s="5000"/>
      <c r="E44" s="5000"/>
      <c r="F44" s="5000"/>
      <c r="G44" s="5000"/>
      <c r="H44" s="5000"/>
      <c r="I44" s="5000"/>
      <c r="J44" s="5000"/>
      <c r="K44" s="5000"/>
      <c r="L44" s="5000"/>
      <c r="M44" s="5001"/>
    </row>
    <row r="45" spans="1:13" ht="15.6" customHeight="1">
      <c r="A45" s="3116"/>
      <c r="B45" s="6" t="s">
        <v>1191</v>
      </c>
      <c r="C45" s="3793" t="s">
        <v>2362</v>
      </c>
      <c r="D45" s="3794"/>
      <c r="E45" s="3794"/>
      <c r="F45" s="3794"/>
      <c r="G45" s="3794"/>
      <c r="H45" s="3794"/>
      <c r="I45" s="3794"/>
      <c r="J45" s="3794"/>
      <c r="K45" s="3794"/>
      <c r="L45" s="3794"/>
      <c r="M45" s="3795"/>
    </row>
    <row r="46" spans="1:13" ht="15.75" customHeight="1">
      <c r="A46" s="3116"/>
      <c r="B46" s="6" t="s">
        <v>1193</v>
      </c>
      <c r="C46" s="3793">
        <v>30</v>
      </c>
      <c r="D46" s="3794"/>
      <c r="E46" s="1920"/>
      <c r="F46" s="1920"/>
      <c r="G46" s="1920"/>
      <c r="H46" s="1920"/>
      <c r="I46" s="1920"/>
      <c r="J46" s="1920"/>
      <c r="K46" s="1920"/>
      <c r="L46" s="1920"/>
      <c r="M46" s="1921"/>
    </row>
    <row r="47" spans="1:13" ht="15.6" customHeight="1">
      <c r="A47" s="3118"/>
      <c r="B47" s="6" t="s">
        <v>1195</v>
      </c>
      <c r="C47" s="4204">
        <v>2020</v>
      </c>
      <c r="D47" s="4205"/>
      <c r="E47" s="4205"/>
      <c r="F47" s="4205"/>
      <c r="G47" s="4205"/>
      <c r="H47" s="4205"/>
      <c r="I47" s="4205"/>
      <c r="J47" s="4205"/>
      <c r="K47" s="4205"/>
      <c r="L47" s="4205"/>
      <c r="M47" s="4206"/>
    </row>
    <row r="48" spans="1:13" ht="15.75" customHeight="1">
      <c r="A48" s="3085" t="s">
        <v>1197</v>
      </c>
      <c r="B48" s="63" t="s">
        <v>1198</v>
      </c>
      <c r="C48" s="5051" t="s">
        <v>993</v>
      </c>
      <c r="D48" s="5052"/>
      <c r="E48" s="5052"/>
      <c r="F48" s="5052"/>
      <c r="G48" s="5052"/>
      <c r="H48" s="5052"/>
      <c r="I48" s="5052"/>
      <c r="J48" s="5052"/>
      <c r="K48" s="5052"/>
      <c r="L48" s="5052"/>
      <c r="M48" s="5053"/>
    </row>
    <row r="49" spans="1:13" ht="15.6" customHeight="1">
      <c r="A49" s="3086"/>
      <c r="B49" s="63" t="s">
        <v>1199</v>
      </c>
      <c r="C49" s="5054" t="s">
        <v>1200</v>
      </c>
      <c r="D49" s="5055"/>
      <c r="E49" s="5055"/>
      <c r="F49" s="5055"/>
      <c r="G49" s="5055"/>
      <c r="H49" s="5055"/>
      <c r="I49" s="5055"/>
      <c r="J49" s="5055"/>
      <c r="K49" s="5055"/>
      <c r="L49" s="5055"/>
      <c r="M49" s="5056"/>
    </row>
    <row r="50" spans="1:13" ht="15.6" customHeight="1">
      <c r="A50" s="3086"/>
      <c r="B50" s="63" t="s">
        <v>1201</v>
      </c>
      <c r="C50" s="5051" t="s">
        <v>72</v>
      </c>
      <c r="D50" s="5052"/>
      <c r="E50" s="5052"/>
      <c r="F50" s="5052"/>
      <c r="G50" s="5052"/>
      <c r="H50" s="5052"/>
      <c r="I50" s="5052"/>
      <c r="J50" s="5052"/>
      <c r="K50" s="5052"/>
      <c r="L50" s="5052"/>
      <c r="M50" s="5053"/>
    </row>
    <row r="51" spans="1:13" ht="15.75" customHeight="1">
      <c r="A51" s="3086"/>
      <c r="B51" s="64" t="s">
        <v>1202</v>
      </c>
      <c r="C51" s="5051" t="s">
        <v>1203</v>
      </c>
      <c r="D51" s="5052"/>
      <c r="E51" s="5052"/>
      <c r="F51" s="5052"/>
      <c r="G51" s="5052"/>
      <c r="H51" s="5052"/>
      <c r="I51" s="5052"/>
      <c r="J51" s="5052"/>
      <c r="K51" s="5052"/>
      <c r="L51" s="5052"/>
      <c r="M51" s="5053"/>
    </row>
    <row r="52" spans="1:13" ht="15.75" customHeight="1">
      <c r="A52" s="3086"/>
      <c r="B52" s="63" t="s">
        <v>1204</v>
      </c>
      <c r="C52" s="5048" t="s">
        <v>995</v>
      </c>
      <c r="D52" s="5049"/>
      <c r="E52" s="5049"/>
      <c r="F52" s="5049"/>
      <c r="G52" s="5049"/>
      <c r="H52" s="5049"/>
      <c r="I52" s="5049"/>
      <c r="J52" s="5049"/>
      <c r="K52" s="5049"/>
      <c r="L52" s="5049"/>
      <c r="M52" s="5050"/>
    </row>
    <row r="53" spans="1:13" ht="16.149999999999999" customHeight="1" thickBot="1">
      <c r="A53" s="3087"/>
      <c r="B53" s="63" t="s">
        <v>1205</v>
      </c>
      <c r="C53" s="5051">
        <v>3887777</v>
      </c>
      <c r="D53" s="5052"/>
      <c r="E53" s="5052"/>
      <c r="F53" s="5052"/>
      <c r="G53" s="5052"/>
      <c r="H53" s="5052"/>
      <c r="I53" s="5052"/>
      <c r="J53" s="5052"/>
      <c r="K53" s="5052"/>
      <c r="L53" s="5052"/>
      <c r="M53" s="5053"/>
    </row>
    <row r="54" spans="1:13" ht="15.75" customHeight="1">
      <c r="A54" s="3085" t="s">
        <v>1206</v>
      </c>
      <c r="B54" s="53" t="s">
        <v>1207</v>
      </c>
      <c r="C54" s="3840" t="s">
        <v>1409</v>
      </c>
      <c r="D54" s="3088"/>
      <c r="E54" s="3088"/>
      <c r="F54" s="3088"/>
      <c r="G54" s="3088"/>
      <c r="H54" s="3088"/>
      <c r="I54" s="3088"/>
      <c r="J54" s="3088"/>
      <c r="K54" s="3088"/>
      <c r="L54" s="3088"/>
      <c r="M54" s="3089"/>
    </row>
    <row r="55" spans="1:13" ht="30" customHeight="1">
      <c r="A55" s="3086"/>
      <c r="B55" s="53" t="s">
        <v>1209</v>
      </c>
      <c r="C55" s="3840" t="s">
        <v>1987</v>
      </c>
      <c r="D55" s="3088"/>
      <c r="E55" s="3088"/>
      <c r="F55" s="3088"/>
      <c r="G55" s="3088"/>
      <c r="H55" s="3088"/>
      <c r="I55" s="3088"/>
      <c r="J55" s="3088"/>
      <c r="K55" s="3088"/>
      <c r="L55" s="3088"/>
      <c r="M55" s="3089"/>
    </row>
    <row r="56" spans="1:13" ht="30" customHeight="1" thickBot="1">
      <c r="A56" s="3086"/>
      <c r="B56" s="54" t="s">
        <v>28</v>
      </c>
      <c r="C56" s="3840" t="s">
        <v>1988</v>
      </c>
      <c r="D56" s="3088"/>
      <c r="E56" s="3088"/>
      <c r="F56" s="3088"/>
      <c r="G56" s="3088"/>
      <c r="H56" s="3088"/>
      <c r="I56" s="3088"/>
      <c r="J56" s="3088"/>
      <c r="K56" s="3088"/>
      <c r="L56" s="3088"/>
      <c r="M56" s="3089"/>
    </row>
    <row r="57" spans="1:13" ht="16.5" thickBot="1">
      <c r="A57" s="55" t="s">
        <v>1211</v>
      </c>
      <c r="B57" s="56"/>
      <c r="C57" s="3696"/>
      <c r="D57" s="3222"/>
      <c r="E57" s="3222"/>
      <c r="F57" s="3222"/>
      <c r="G57" s="3222"/>
      <c r="H57" s="3222"/>
      <c r="I57" s="3222"/>
      <c r="J57" s="3222"/>
      <c r="K57" s="3222"/>
      <c r="L57" s="3222"/>
      <c r="M57" s="3223"/>
    </row>
  </sheetData>
  <mergeCells count="39">
    <mergeCell ref="A2:A11"/>
    <mergeCell ref="C2:M2"/>
    <mergeCell ref="C3:M3"/>
    <mergeCell ref="B8:B10"/>
    <mergeCell ref="C8:D9"/>
    <mergeCell ref="I9:J9"/>
    <mergeCell ref="C10:D10"/>
    <mergeCell ref="F10:G10"/>
    <mergeCell ref="I10:J10"/>
    <mergeCell ref="C11:M11"/>
    <mergeCell ref="C46:D46"/>
    <mergeCell ref="A12:A47"/>
    <mergeCell ref="C12:D12"/>
    <mergeCell ref="C13:M13"/>
    <mergeCell ref="B14:B20"/>
    <mergeCell ref="B21:B24"/>
    <mergeCell ref="J26:L26"/>
    <mergeCell ref="B28:B30"/>
    <mergeCell ref="B31:B39"/>
    <mergeCell ref="F39:G39"/>
    <mergeCell ref="H39:I39"/>
    <mergeCell ref="B40:B43"/>
    <mergeCell ref="F41:F42"/>
    <mergeCell ref="G41:J42"/>
    <mergeCell ref="C44:M44"/>
    <mergeCell ref="C45:M45"/>
    <mergeCell ref="C47:M47"/>
    <mergeCell ref="A48:A53"/>
    <mergeCell ref="C48:M48"/>
    <mergeCell ref="C49:M49"/>
    <mergeCell ref="C50:M50"/>
    <mergeCell ref="C51:M51"/>
    <mergeCell ref="C52:M52"/>
    <mergeCell ref="C53:M53"/>
    <mergeCell ref="A54:A56"/>
    <mergeCell ref="C54:M54"/>
    <mergeCell ref="C55:M55"/>
    <mergeCell ref="C56:M56"/>
    <mergeCell ref="C57:M57"/>
  </mergeCells>
  <dataValidations count="4">
    <dataValidation type="list" allowBlank="1" showInputMessage="1" showErrorMessage="1" sqref="I7" xr:uid="{00000000-0002-0000-6700-000000000000}">
      <formula1>INDIRECT(C7)</formula1>
    </dataValidation>
    <dataValidation allowBlank="1" showInputMessage="1" showErrorMessage="1" prompt="Seleccione de la lista desplegable" sqref="B4 B7 H7" xr:uid="{00000000-0002-0000-6700-000001000000}"/>
    <dataValidation allowBlank="1" showInputMessage="1" showErrorMessage="1" prompt="Selecciones de la lista desplegable" sqref="B12" xr:uid="{00000000-0002-0000-6700-000002000000}"/>
    <dataValidation allowBlank="1" showInputMessage="1" showErrorMessage="1" prompt="Incluir una ficha por cada indicador, ya sea de producto o de resultado" sqref="B1" xr:uid="{00000000-0002-0000-6700-000003000000}"/>
  </dataValidations>
  <hyperlinks>
    <hyperlink ref="C52" r:id="rId1" display="camilo.acero@gobiernobogota.gov.co" xr:uid="{00000000-0004-0000-67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5"/>
  </sheetPr>
  <dimension ref="A1:M61"/>
  <sheetViews>
    <sheetView zoomScale="70" zoomScaleNormal="70" workbookViewId="0">
      <selection activeCell="C60" sqref="C60"/>
    </sheetView>
  </sheetViews>
  <sheetFormatPr baseColWidth="10" defaultColWidth="11.42578125" defaultRowHeight="15.75"/>
  <cols>
    <col min="1" max="1" width="25.140625" style="4" customWidth="1"/>
    <col min="2" max="2" width="39.140625" style="57" customWidth="1"/>
    <col min="3" max="12" width="11.42578125" style="4"/>
    <col min="13" max="13" width="5.140625" style="4" customWidth="1"/>
    <col min="14" max="16384" width="11.42578125" style="4"/>
  </cols>
  <sheetData>
    <row r="1" spans="1:13" ht="16.5" thickBot="1">
      <c r="A1" s="3953" t="s">
        <v>2363</v>
      </c>
      <c r="B1" s="3954"/>
      <c r="C1" s="3954"/>
      <c r="D1" s="3954"/>
      <c r="E1" s="3954"/>
      <c r="F1" s="3954"/>
      <c r="G1" s="3954"/>
      <c r="H1" s="3954"/>
      <c r="I1" s="3954"/>
      <c r="J1" s="3954"/>
      <c r="K1" s="3954"/>
      <c r="L1" s="3954"/>
      <c r="M1" s="3955"/>
    </row>
    <row r="2" spans="1:13" ht="46.5" customHeight="1">
      <c r="A2" s="4401" t="s">
        <v>1134</v>
      </c>
      <c r="B2" s="150" t="s">
        <v>1135</v>
      </c>
      <c r="C2" s="3329" t="s">
        <v>2364</v>
      </c>
      <c r="D2" s="3330"/>
      <c r="E2" s="3330"/>
      <c r="F2" s="3330"/>
      <c r="G2" s="3330"/>
      <c r="H2" s="3330"/>
      <c r="I2" s="3330"/>
      <c r="J2" s="3330"/>
      <c r="K2" s="3330"/>
      <c r="L2" s="3330"/>
      <c r="M2" s="3331"/>
    </row>
    <row r="3" spans="1:13" ht="31.5">
      <c r="A3" s="4402"/>
      <c r="B3" s="448" t="s">
        <v>1213</v>
      </c>
      <c r="C3" s="4502" t="s">
        <v>683</v>
      </c>
      <c r="D3" s="4503"/>
      <c r="E3" s="4503"/>
      <c r="F3" s="4503"/>
      <c r="G3" s="4503"/>
      <c r="H3" s="4503"/>
      <c r="I3" s="4503"/>
      <c r="J3" s="4503"/>
      <c r="K3" s="4503"/>
      <c r="L3" s="4503"/>
      <c r="M3" s="4504"/>
    </row>
    <row r="4" spans="1:13">
      <c r="A4" s="4402"/>
      <c r="B4" s="2061" t="s">
        <v>1139</v>
      </c>
      <c r="C4" s="1991" t="s">
        <v>482</v>
      </c>
      <c r="D4" s="1991"/>
      <c r="E4" s="1991"/>
      <c r="F4" s="1991"/>
      <c r="G4" s="1991"/>
      <c r="H4" s="1991"/>
      <c r="I4" s="1991"/>
      <c r="J4" s="1991"/>
      <c r="K4" s="1991"/>
      <c r="L4" s="1991"/>
      <c r="M4" s="1992"/>
    </row>
    <row r="5" spans="1:13" ht="15.75" customHeight="1">
      <c r="A5" s="4402"/>
      <c r="B5" s="2061" t="s">
        <v>1140</v>
      </c>
      <c r="C5" s="158">
        <v>5</v>
      </c>
      <c r="D5" s="4503" t="s">
        <v>1666</v>
      </c>
      <c r="E5" s="4503"/>
      <c r="F5" s="4503"/>
      <c r="G5" s="4503"/>
      <c r="H5" s="4503"/>
      <c r="I5" s="4503"/>
      <c r="J5" s="4503"/>
      <c r="K5" s="4503"/>
      <c r="L5" s="4503"/>
      <c r="M5" s="4504"/>
    </row>
    <row r="6" spans="1:13">
      <c r="A6" s="4402"/>
      <c r="B6" s="2061" t="s">
        <v>1142</v>
      </c>
      <c r="C6" s="158">
        <v>32</v>
      </c>
      <c r="D6" s="4503" t="s">
        <v>1685</v>
      </c>
      <c r="E6" s="4503"/>
      <c r="F6" s="4503"/>
      <c r="G6" s="4503"/>
      <c r="H6" s="4503"/>
      <c r="I6" s="4503"/>
      <c r="J6" s="4503"/>
      <c r="K6" s="4503"/>
      <c r="L6" s="4503"/>
      <c r="M6" s="4504"/>
    </row>
    <row r="7" spans="1:13" ht="37.15" customHeight="1">
      <c r="A7" s="4402"/>
      <c r="B7" s="448" t="s">
        <v>1143</v>
      </c>
      <c r="C7" s="1991"/>
      <c r="D7" s="1345" t="s">
        <v>1668</v>
      </c>
      <c r="E7" s="1345"/>
      <c r="F7" s="1345"/>
      <c r="G7" s="1346"/>
      <c r="H7" s="521" t="s">
        <v>28</v>
      </c>
      <c r="I7" s="3974" t="s">
        <v>1657</v>
      </c>
      <c r="J7" s="3345"/>
      <c r="K7" s="1345"/>
      <c r="L7" s="1345"/>
      <c r="M7" s="1348"/>
    </row>
    <row r="8" spans="1:13">
      <c r="A8" s="4402"/>
      <c r="B8" s="4978" t="s">
        <v>1144</v>
      </c>
      <c r="C8" s="1349"/>
      <c r="D8" s="1350"/>
      <c r="E8" s="1350"/>
      <c r="F8" s="1350"/>
      <c r="G8" s="1350"/>
      <c r="H8" s="1350"/>
      <c r="I8" s="1350"/>
      <c r="J8" s="1350"/>
      <c r="K8" s="1350"/>
      <c r="L8" s="452"/>
      <c r="M8" s="453"/>
    </row>
    <row r="9" spans="1:13" ht="49.9" customHeight="1">
      <c r="A9" s="4402"/>
      <c r="B9" s="4979"/>
      <c r="C9" s="3974" t="s">
        <v>1657</v>
      </c>
      <c r="D9" s="3345"/>
      <c r="E9" s="2066"/>
      <c r="F9" s="4362"/>
      <c r="G9" s="4362"/>
      <c r="H9" s="2066"/>
      <c r="I9" s="4362"/>
      <c r="J9" s="4362"/>
      <c r="K9" s="2066"/>
      <c r="L9" s="126"/>
      <c r="M9" s="454"/>
    </row>
    <row r="10" spans="1:13">
      <c r="A10" s="4402"/>
      <c r="B10" s="4980"/>
      <c r="C10" s="5070" t="s">
        <v>1147</v>
      </c>
      <c r="D10" s="5070"/>
      <c r="E10" s="2066"/>
      <c r="F10" s="5070" t="s">
        <v>1147</v>
      </c>
      <c r="G10" s="5070"/>
      <c r="H10" s="2066"/>
      <c r="I10" s="5070" t="s">
        <v>1147</v>
      </c>
      <c r="J10" s="5070"/>
      <c r="K10" s="2066"/>
      <c r="L10" s="126"/>
      <c r="M10" s="454"/>
    </row>
    <row r="11" spans="1:13" ht="53.25" customHeight="1">
      <c r="A11" s="4402"/>
      <c r="B11" s="154" t="s">
        <v>1219</v>
      </c>
      <c r="C11" s="3340" t="s">
        <v>2365</v>
      </c>
      <c r="D11" s="3330"/>
      <c r="E11" s="3330"/>
      <c r="F11" s="3330"/>
      <c r="G11" s="3330"/>
      <c r="H11" s="3330"/>
      <c r="I11" s="3330"/>
      <c r="J11" s="3330"/>
      <c r="K11" s="3330"/>
      <c r="L11" s="3330"/>
      <c r="M11" s="3341"/>
    </row>
    <row r="12" spans="1:13" ht="51.75" customHeight="1">
      <c r="A12" s="4402"/>
      <c r="B12" s="154" t="s">
        <v>1221</v>
      </c>
      <c r="C12" s="4526" t="s">
        <v>2366</v>
      </c>
      <c r="D12" s="4526"/>
      <c r="E12" s="4526"/>
      <c r="F12" s="4526"/>
      <c r="G12" s="4526"/>
      <c r="H12" s="4526"/>
      <c r="I12" s="4526"/>
      <c r="J12" s="4526"/>
      <c r="K12" s="4526"/>
      <c r="L12" s="4526"/>
      <c r="M12" s="4526"/>
    </row>
    <row r="13" spans="1:13" ht="32.25" thickBot="1">
      <c r="A13" s="4402"/>
      <c r="B13" s="100" t="s">
        <v>1495</v>
      </c>
      <c r="C13" s="120"/>
      <c r="D13" s="120"/>
      <c r="E13" s="120"/>
      <c r="F13" s="120"/>
      <c r="G13" s="120"/>
      <c r="H13" s="120"/>
      <c r="I13" s="120"/>
      <c r="J13" s="120"/>
      <c r="K13" s="120"/>
      <c r="L13" s="126"/>
      <c r="M13" s="454"/>
    </row>
    <row r="14" spans="1:13" customFormat="1" ht="73.5" customHeight="1" thickBot="1">
      <c r="A14" s="4403"/>
      <c r="B14" s="998" t="s">
        <v>1223</v>
      </c>
      <c r="C14" s="4875" t="s">
        <v>932</v>
      </c>
      <c r="D14" s="4876"/>
      <c r="E14" s="4876"/>
      <c r="F14" s="4876"/>
      <c r="G14" s="4877"/>
      <c r="H14" s="998" t="s">
        <v>1224</v>
      </c>
      <c r="I14" s="4853" t="s">
        <v>926</v>
      </c>
      <c r="J14" s="4851"/>
      <c r="K14" s="4851"/>
      <c r="L14" s="4851"/>
      <c r="M14" s="4852"/>
    </row>
    <row r="15" spans="1:13">
      <c r="A15" s="3355" t="s">
        <v>1150</v>
      </c>
      <c r="B15" s="100" t="s">
        <v>2367</v>
      </c>
      <c r="C15" s="156" t="s">
        <v>689</v>
      </c>
      <c r="D15" s="1892"/>
      <c r="E15" s="1892"/>
      <c r="F15" s="1892"/>
      <c r="G15" s="1892"/>
      <c r="H15" s="1892"/>
      <c r="I15" s="1892"/>
      <c r="J15" s="1892"/>
      <c r="K15" s="1892"/>
      <c r="L15" s="126"/>
      <c r="M15" s="454"/>
    </row>
    <row r="16" spans="1:13" ht="39.6" customHeight="1">
      <c r="A16" s="3356"/>
      <c r="B16" s="100" t="s">
        <v>1151</v>
      </c>
      <c r="C16" s="3329" t="s">
        <v>2368</v>
      </c>
      <c r="D16" s="3330"/>
      <c r="E16" s="3330"/>
      <c r="F16" s="3330"/>
      <c r="G16" s="3330"/>
      <c r="H16" s="3330"/>
      <c r="I16" s="3330"/>
      <c r="J16" s="3330"/>
      <c r="K16" s="3330"/>
      <c r="L16" s="3330"/>
      <c r="M16" s="3331"/>
    </row>
    <row r="17" spans="1:13" ht="8.25" customHeight="1">
      <c r="A17" s="3356"/>
      <c r="B17" s="3337" t="s">
        <v>1153</v>
      </c>
      <c r="C17" s="455"/>
      <c r="D17" s="142"/>
      <c r="E17" s="142"/>
      <c r="F17" s="142"/>
      <c r="G17" s="142"/>
      <c r="H17" s="142"/>
      <c r="I17" s="142"/>
      <c r="J17" s="142"/>
      <c r="K17" s="142"/>
      <c r="L17" s="142"/>
      <c r="M17" s="141"/>
    </row>
    <row r="18" spans="1:13" ht="9" customHeight="1">
      <c r="A18" s="3356"/>
      <c r="B18" s="3338"/>
      <c r="C18" s="140"/>
      <c r="D18" s="139"/>
      <c r="E18" s="138"/>
      <c r="F18" s="139"/>
      <c r="G18" s="138"/>
      <c r="H18" s="139"/>
      <c r="I18" s="138"/>
      <c r="J18" s="139"/>
      <c r="K18" s="138"/>
      <c r="L18" s="138"/>
      <c r="M18" s="110"/>
    </row>
    <row r="19" spans="1:13">
      <c r="A19" s="3356"/>
      <c r="B19" s="3338"/>
      <c r="C19" s="128" t="s">
        <v>1154</v>
      </c>
      <c r="D19" s="137"/>
      <c r="E19" s="128" t="s">
        <v>1155</v>
      </c>
      <c r="F19" s="137"/>
      <c r="G19" s="128" t="s">
        <v>1156</v>
      </c>
      <c r="H19" s="137"/>
      <c r="I19" s="128" t="s">
        <v>1157</v>
      </c>
      <c r="J19" s="137"/>
      <c r="K19" s="128" t="s">
        <v>1158</v>
      </c>
      <c r="L19" s="136"/>
      <c r="M19" s="135"/>
    </row>
    <row r="20" spans="1:13">
      <c r="A20" s="3356"/>
      <c r="B20" s="3338"/>
      <c r="C20" s="128" t="s">
        <v>1159</v>
      </c>
      <c r="D20" s="1891"/>
      <c r="E20" s="128" t="s">
        <v>1160</v>
      </c>
      <c r="F20" s="123"/>
      <c r="G20" s="128" t="s">
        <v>1161</v>
      </c>
      <c r="H20" s="123"/>
      <c r="I20" s="128" t="s">
        <v>1162</v>
      </c>
      <c r="J20" s="123"/>
      <c r="K20" s="128" t="s">
        <v>1163</v>
      </c>
      <c r="L20" s="136"/>
      <c r="M20" s="135"/>
    </row>
    <row r="21" spans="1:13">
      <c r="A21" s="3356"/>
      <c r="B21" s="3338"/>
      <c r="C21" s="128" t="s">
        <v>1166</v>
      </c>
      <c r="D21" s="123" t="s">
        <v>1226</v>
      </c>
      <c r="E21" s="128" t="s">
        <v>1168</v>
      </c>
      <c r="F21" s="3738" t="s">
        <v>2369</v>
      </c>
      <c r="G21" s="3738"/>
      <c r="H21" s="3738"/>
      <c r="I21" s="3738"/>
      <c r="J21" s="2073"/>
      <c r="K21" s="2073"/>
      <c r="L21" s="2073"/>
      <c r="M21" s="2094"/>
    </row>
    <row r="22" spans="1:13" ht="9.75" customHeight="1">
      <c r="A22" s="3356"/>
      <c r="B22" s="3339"/>
      <c r="C22" s="1894"/>
      <c r="D22" s="1894"/>
      <c r="E22" s="1894"/>
      <c r="F22" s="1894"/>
      <c r="G22" s="1894"/>
      <c r="H22" s="1894"/>
      <c r="I22" s="1894"/>
      <c r="J22" s="1894"/>
      <c r="K22" s="1894"/>
      <c r="L22" s="1894"/>
      <c r="M22" s="1895"/>
    </row>
    <row r="23" spans="1:13">
      <c r="A23" s="3356"/>
      <c r="B23" s="3337" t="s">
        <v>1170</v>
      </c>
      <c r="C23" s="131"/>
      <c r="D23" s="131"/>
      <c r="E23" s="131"/>
      <c r="F23" s="131"/>
      <c r="G23" s="131"/>
      <c r="H23" s="131"/>
      <c r="I23" s="131"/>
      <c r="J23" s="131"/>
      <c r="K23" s="131"/>
      <c r="L23" s="126"/>
      <c r="M23" s="454"/>
    </row>
    <row r="24" spans="1:13">
      <c r="A24" s="3356"/>
      <c r="B24" s="3338"/>
      <c r="C24" s="128" t="s">
        <v>1171</v>
      </c>
      <c r="D24" s="123"/>
      <c r="E24" s="120"/>
      <c r="F24" s="128" t="s">
        <v>1172</v>
      </c>
      <c r="G24" s="1891" t="s">
        <v>1167</v>
      </c>
      <c r="H24" s="120"/>
      <c r="I24" s="128" t="s">
        <v>1173</v>
      </c>
      <c r="J24" s="1891"/>
      <c r="K24" s="120"/>
      <c r="L24" s="126"/>
      <c r="M24" s="454"/>
    </row>
    <row r="25" spans="1:13">
      <c r="A25" s="3356"/>
      <c r="B25" s="3338"/>
      <c r="C25" s="128" t="s">
        <v>1174</v>
      </c>
      <c r="D25" s="130"/>
      <c r="E25" s="129"/>
      <c r="F25" s="128" t="s">
        <v>1175</v>
      </c>
      <c r="G25" s="123"/>
      <c r="H25" s="126"/>
      <c r="I25" s="127"/>
      <c r="J25" s="126"/>
      <c r="K25" s="1945"/>
      <c r="L25" s="126"/>
      <c r="M25" s="454"/>
    </row>
    <row r="26" spans="1:13">
      <c r="A26" s="3356"/>
      <c r="B26" s="3338"/>
      <c r="C26" s="125"/>
      <c r="D26" s="125"/>
      <c r="E26" s="125"/>
      <c r="F26" s="125"/>
      <c r="G26" s="125"/>
      <c r="H26" s="125"/>
      <c r="I26" s="125"/>
      <c r="J26" s="125"/>
      <c r="K26" s="125"/>
      <c r="L26" s="126"/>
      <c r="M26" s="454"/>
    </row>
    <row r="27" spans="1:13">
      <c r="A27" s="3356"/>
      <c r="B27" s="1864" t="s">
        <v>1176</v>
      </c>
      <c r="C27" s="120"/>
      <c r="D27" s="120"/>
      <c r="E27" s="120"/>
      <c r="F27" s="120"/>
      <c r="G27" s="120"/>
      <c r="H27" s="120"/>
      <c r="I27" s="120"/>
      <c r="J27" s="120"/>
      <c r="K27" s="120"/>
      <c r="L27" s="120"/>
      <c r="M27" s="122"/>
    </row>
    <row r="28" spans="1:13" ht="60" customHeight="1">
      <c r="A28" s="3356"/>
      <c r="B28" s="1864"/>
      <c r="C28" s="124" t="s">
        <v>1177</v>
      </c>
      <c r="D28" s="1081">
        <v>9</v>
      </c>
      <c r="E28" s="506"/>
      <c r="F28" s="507" t="s">
        <v>1178</v>
      </c>
      <c r="G28" s="508">
        <v>2018</v>
      </c>
      <c r="H28" s="120"/>
      <c r="I28" s="118" t="s">
        <v>1179</v>
      </c>
      <c r="J28" s="3358" t="s">
        <v>2370</v>
      </c>
      <c r="K28" s="3359"/>
      <c r="L28" s="1907"/>
      <c r="M28" s="122"/>
    </row>
    <row r="29" spans="1:13">
      <c r="A29" s="3356"/>
      <c r="B29" s="1865"/>
      <c r="C29" s="1894"/>
      <c r="D29" s="1894"/>
      <c r="E29" s="1894"/>
      <c r="F29" s="1894"/>
      <c r="G29" s="1894"/>
      <c r="H29" s="1894"/>
      <c r="I29" s="1894"/>
      <c r="J29" s="1894"/>
      <c r="K29" s="1894"/>
      <c r="L29" s="1894"/>
      <c r="M29" s="1895"/>
    </row>
    <row r="30" spans="1:13">
      <c r="A30" s="3356"/>
      <c r="B30" s="3337" t="s">
        <v>1181</v>
      </c>
      <c r="C30" s="2034"/>
      <c r="D30" s="2034"/>
      <c r="E30" s="2034"/>
      <c r="F30" s="2034"/>
      <c r="G30" s="2034"/>
      <c r="H30" s="2034"/>
      <c r="I30" s="2034"/>
      <c r="J30" s="2034"/>
      <c r="K30" s="2034"/>
      <c r="L30" s="126"/>
      <c r="M30" s="454"/>
    </row>
    <row r="31" spans="1:13">
      <c r="A31" s="3356"/>
      <c r="B31" s="3338"/>
      <c r="C31" s="120" t="s">
        <v>1182</v>
      </c>
      <c r="D31" s="121">
        <v>2019</v>
      </c>
      <c r="E31" s="117"/>
      <c r="F31" s="120" t="s">
        <v>1183</v>
      </c>
      <c r="G31" s="119" t="s">
        <v>1184</v>
      </c>
      <c r="H31" s="117"/>
      <c r="I31" s="118"/>
      <c r="J31" s="117"/>
      <c r="K31" s="117"/>
      <c r="L31" s="126"/>
      <c r="M31" s="454"/>
    </row>
    <row r="32" spans="1:13">
      <c r="A32" s="3356"/>
      <c r="B32" s="3339"/>
      <c r="C32" s="1894"/>
      <c r="D32" s="116"/>
      <c r="E32" s="2035"/>
      <c r="F32" s="1894"/>
      <c r="G32" s="2035"/>
      <c r="H32" s="2035"/>
      <c r="I32" s="115"/>
      <c r="J32" s="2035"/>
      <c r="K32" s="2035"/>
      <c r="L32" s="126"/>
      <c r="M32" s="454"/>
    </row>
    <row r="33" spans="1:13">
      <c r="A33" s="3356"/>
      <c r="B33" s="3337" t="s">
        <v>1185</v>
      </c>
      <c r="C33" s="114"/>
      <c r="D33" s="114"/>
      <c r="E33" s="114"/>
      <c r="F33" s="114"/>
      <c r="G33" s="114"/>
      <c r="H33" s="114"/>
      <c r="I33" s="114"/>
      <c r="J33" s="114"/>
      <c r="K33" s="114"/>
      <c r="L33" s="114"/>
      <c r="M33" s="113"/>
    </row>
    <row r="34" spans="1:13">
      <c r="A34" s="3356"/>
      <c r="B34" s="3338"/>
      <c r="C34" s="109"/>
      <c r="D34" s="111">
        <v>2019</v>
      </c>
      <c r="E34" s="111"/>
      <c r="F34" s="111">
        <v>2020</v>
      </c>
      <c r="G34" s="111"/>
      <c r="H34" s="1082">
        <v>2021</v>
      </c>
      <c r="I34" s="1082"/>
      <c r="J34" s="1082">
        <v>2022</v>
      </c>
      <c r="K34" s="111"/>
      <c r="L34" s="111">
        <v>2023</v>
      </c>
      <c r="M34" s="113"/>
    </row>
    <row r="35" spans="1:13">
      <c r="A35" s="3356"/>
      <c r="B35" s="3338"/>
      <c r="C35" s="109"/>
      <c r="D35" s="1941">
        <v>9</v>
      </c>
      <c r="E35" s="1942"/>
      <c r="F35" s="1941">
        <v>9</v>
      </c>
      <c r="G35" s="1941"/>
      <c r="H35" s="1941">
        <v>9</v>
      </c>
      <c r="I35" s="1941"/>
      <c r="J35" s="1941">
        <v>9</v>
      </c>
      <c r="K35" s="1941"/>
      <c r="L35" s="1941">
        <v>9</v>
      </c>
      <c r="M35" s="518"/>
    </row>
    <row r="36" spans="1:13">
      <c r="A36" s="3356"/>
      <c r="B36" s="3338"/>
      <c r="C36" s="109"/>
      <c r="D36" s="1083">
        <v>2024</v>
      </c>
      <c r="E36" s="1083"/>
      <c r="F36" s="1083">
        <v>2025</v>
      </c>
      <c r="G36" s="1083"/>
      <c r="H36" s="1084">
        <v>2026</v>
      </c>
      <c r="I36" s="1084"/>
      <c r="J36" s="1084">
        <v>2027</v>
      </c>
      <c r="K36" s="1083"/>
      <c r="L36" s="1083">
        <v>2028</v>
      </c>
      <c r="M36" s="519"/>
    </row>
    <row r="37" spans="1:13">
      <c r="A37" s="3356"/>
      <c r="B37" s="3338"/>
      <c r="C37" s="109"/>
      <c r="D37" s="1941">
        <v>9</v>
      </c>
      <c r="E37" s="1942"/>
      <c r="F37" s="1941">
        <v>9</v>
      </c>
      <c r="G37" s="1942"/>
      <c r="H37" s="1941">
        <v>9</v>
      </c>
      <c r="I37" s="1942"/>
      <c r="J37" s="1941">
        <v>9</v>
      </c>
      <c r="K37" s="1942"/>
      <c r="L37" s="1941">
        <v>9</v>
      </c>
      <c r="M37" s="518"/>
    </row>
    <row r="38" spans="1:13">
      <c r="A38" s="3356"/>
      <c r="B38" s="3338"/>
      <c r="C38" s="109"/>
      <c r="D38" s="1083">
        <v>2029</v>
      </c>
      <c r="E38" s="1083"/>
      <c r="F38" s="1083">
        <v>2030</v>
      </c>
      <c r="G38" s="1083"/>
      <c r="H38" s="1084">
        <v>2031</v>
      </c>
      <c r="I38" s="1084"/>
      <c r="J38" s="1084">
        <v>2032</v>
      </c>
      <c r="K38" s="1083"/>
      <c r="L38" s="1083">
        <v>2033</v>
      </c>
      <c r="M38" s="519"/>
    </row>
    <row r="39" spans="1:13">
      <c r="A39" s="3356"/>
      <c r="B39" s="3338"/>
      <c r="C39" s="109"/>
      <c r="D39" s="1941">
        <v>9</v>
      </c>
      <c r="E39" s="1942"/>
      <c r="F39" s="1941">
        <v>9</v>
      </c>
      <c r="G39" s="1942"/>
      <c r="H39" s="1941">
        <v>9</v>
      </c>
      <c r="I39" s="1942"/>
      <c r="J39" s="1941">
        <v>9</v>
      </c>
      <c r="K39" s="1942"/>
      <c r="L39" s="1941">
        <v>9</v>
      </c>
      <c r="M39" s="518"/>
    </row>
    <row r="40" spans="1:13">
      <c r="A40" s="3356"/>
      <c r="B40" s="3338"/>
      <c r="C40" s="109"/>
      <c r="D40" s="520">
        <v>2034</v>
      </c>
      <c r="E40" s="520"/>
      <c r="F40" s="520" t="s">
        <v>1186</v>
      </c>
      <c r="G40" s="520"/>
      <c r="H40" s="520"/>
      <c r="I40" s="520"/>
      <c r="J40" s="520"/>
      <c r="K40" s="520"/>
      <c r="L40" s="520"/>
      <c r="M40" s="518"/>
    </row>
    <row r="41" spans="1:13">
      <c r="A41" s="3356"/>
      <c r="B41" s="3338"/>
      <c r="C41" s="109"/>
      <c r="D41" s="1941">
        <v>9</v>
      </c>
      <c r="E41" s="1942"/>
      <c r="F41" s="3965">
        <v>9</v>
      </c>
      <c r="G41" s="3966"/>
      <c r="H41" s="3947"/>
      <c r="I41" s="3947"/>
      <c r="J41" s="520"/>
      <c r="K41" s="520"/>
      <c r="L41" s="520"/>
      <c r="M41" s="518"/>
    </row>
    <row r="42" spans="1:13">
      <c r="A42" s="3356"/>
      <c r="B42" s="3338"/>
      <c r="C42" s="109"/>
      <c r="D42" s="520"/>
      <c r="E42" s="520"/>
      <c r="F42" s="520"/>
      <c r="G42" s="520"/>
      <c r="H42" s="520"/>
      <c r="I42" s="520"/>
      <c r="J42" s="520"/>
      <c r="K42" s="520"/>
      <c r="L42" s="520"/>
      <c r="M42" s="518"/>
    </row>
    <row r="43" spans="1:13" ht="18" customHeight="1">
      <c r="A43" s="3356"/>
      <c r="B43" s="3337" t="s">
        <v>1187</v>
      </c>
      <c r="C43" s="131"/>
      <c r="D43" s="131"/>
      <c r="E43" s="131"/>
      <c r="F43" s="131"/>
      <c r="G43" s="131"/>
      <c r="H43" s="131"/>
      <c r="I43" s="131"/>
      <c r="J43" s="131"/>
      <c r="K43" s="131"/>
      <c r="L43" s="126"/>
      <c r="M43" s="454"/>
    </row>
    <row r="44" spans="1:13">
      <c r="A44" s="3356"/>
      <c r="B44" s="3338"/>
      <c r="C44" s="126"/>
      <c r="D44" s="106" t="s">
        <v>69</v>
      </c>
      <c r="E44" s="105" t="s">
        <v>60</v>
      </c>
      <c r="F44" s="3742" t="s">
        <v>1188</v>
      </c>
      <c r="G44" s="3967"/>
      <c r="H44" s="111"/>
      <c r="I44" s="1999" t="s">
        <v>1168</v>
      </c>
      <c r="J44" s="1999"/>
      <c r="K44" s="1999"/>
      <c r="L44" s="126"/>
      <c r="M44" s="454"/>
    </row>
    <row r="45" spans="1:13">
      <c r="A45" s="3356"/>
      <c r="B45" s="3338"/>
      <c r="C45" s="126"/>
      <c r="D45" s="2053"/>
      <c r="E45" s="1891" t="s">
        <v>1167</v>
      </c>
      <c r="F45" s="3742"/>
      <c r="G45" s="3968"/>
      <c r="H45" s="120"/>
      <c r="I45" s="3540"/>
      <c r="J45" s="3540"/>
      <c r="K45" s="129"/>
      <c r="L45" s="126"/>
      <c r="M45" s="454"/>
    </row>
    <row r="46" spans="1:13">
      <c r="A46" s="3356"/>
      <c r="B46" s="3339"/>
      <c r="C46" s="457"/>
      <c r="D46" s="457"/>
      <c r="E46" s="457"/>
      <c r="F46" s="457"/>
      <c r="G46" s="457"/>
      <c r="H46" s="457"/>
      <c r="I46" s="457"/>
      <c r="J46" s="457"/>
      <c r="K46" s="457"/>
      <c r="L46" s="126"/>
      <c r="M46" s="454"/>
    </row>
    <row r="47" spans="1:13" ht="51" customHeight="1">
      <c r="A47" s="3356"/>
      <c r="B47" s="100" t="s">
        <v>1189</v>
      </c>
      <c r="C47" s="3723" t="s">
        <v>2371</v>
      </c>
      <c r="D47" s="3359"/>
      <c r="E47" s="3359"/>
      <c r="F47" s="3359"/>
      <c r="G47" s="3359"/>
      <c r="H47" s="3359"/>
      <c r="I47" s="3359"/>
      <c r="J47" s="3359"/>
      <c r="K47" s="3359"/>
      <c r="L47" s="3359"/>
      <c r="M47" s="3724"/>
    </row>
    <row r="48" spans="1:13" ht="24.75" customHeight="1">
      <c r="A48" s="3356"/>
      <c r="B48" s="100" t="s">
        <v>1191</v>
      </c>
      <c r="C48" s="3329" t="s">
        <v>2372</v>
      </c>
      <c r="D48" s="3330"/>
      <c r="E48" s="3330"/>
      <c r="F48" s="3330"/>
      <c r="G48" s="3330"/>
      <c r="H48" s="3330"/>
      <c r="I48" s="3330"/>
      <c r="J48" s="3330"/>
      <c r="K48" s="3330"/>
      <c r="L48" s="3330"/>
      <c r="M48" s="3331"/>
    </row>
    <row r="49" spans="1:13">
      <c r="A49" s="3356"/>
      <c r="B49" s="100" t="s">
        <v>1193</v>
      </c>
      <c r="C49" s="3329">
        <v>5</v>
      </c>
      <c r="D49" s="3330"/>
      <c r="E49" s="3330"/>
      <c r="F49" s="3330"/>
      <c r="G49" s="3330"/>
      <c r="H49" s="3330"/>
      <c r="I49" s="3330"/>
      <c r="J49" s="3330"/>
      <c r="K49" s="3330"/>
      <c r="L49" s="3330"/>
      <c r="M49" s="3331"/>
    </row>
    <row r="50" spans="1:13">
      <c r="A50" s="3356"/>
      <c r="B50" s="100" t="s">
        <v>1195</v>
      </c>
      <c r="C50" s="3980">
        <v>2020</v>
      </c>
      <c r="D50" s="3981"/>
      <c r="E50" s="3981"/>
      <c r="F50" s="3981"/>
      <c r="G50" s="3981"/>
      <c r="H50" s="3981"/>
      <c r="I50" s="3981"/>
      <c r="J50" s="3981"/>
      <c r="K50" s="3981"/>
      <c r="L50" s="3981"/>
      <c r="M50" s="3982"/>
    </row>
    <row r="51" spans="1:13" ht="15.75" customHeight="1">
      <c r="A51" s="3323" t="s">
        <v>1197</v>
      </c>
      <c r="B51" s="98" t="s">
        <v>1198</v>
      </c>
      <c r="C51" s="3370" t="s">
        <v>927</v>
      </c>
      <c r="D51" s="3370"/>
      <c r="E51" s="3370"/>
      <c r="F51" s="3370"/>
      <c r="G51" s="3370"/>
      <c r="H51" s="3370"/>
      <c r="I51" s="3370"/>
      <c r="J51" s="3370"/>
      <c r="K51" s="3370"/>
      <c r="L51" s="3370"/>
      <c r="M51" s="3371"/>
    </row>
    <row r="52" spans="1:13">
      <c r="A52" s="3324"/>
      <c r="B52" s="98" t="s">
        <v>1199</v>
      </c>
      <c r="C52" s="3370" t="s">
        <v>1704</v>
      </c>
      <c r="D52" s="3370"/>
      <c r="E52" s="3370"/>
      <c r="F52" s="3370"/>
      <c r="G52" s="3370"/>
      <c r="H52" s="3370"/>
      <c r="I52" s="3370"/>
      <c r="J52" s="3370"/>
      <c r="K52" s="3370"/>
      <c r="L52" s="3370"/>
      <c r="M52" s="3371"/>
    </row>
    <row r="53" spans="1:13">
      <c r="A53" s="3324"/>
      <c r="B53" s="98" t="s">
        <v>1201</v>
      </c>
      <c r="C53" s="3370" t="s">
        <v>1695</v>
      </c>
      <c r="D53" s="3370"/>
      <c r="E53" s="3370"/>
      <c r="F53" s="3370"/>
      <c r="G53" s="3370"/>
      <c r="H53" s="3370"/>
      <c r="I53" s="3370"/>
      <c r="J53" s="3370"/>
      <c r="K53" s="3370"/>
      <c r="L53" s="3370"/>
      <c r="M53" s="3371"/>
    </row>
    <row r="54" spans="1:13" ht="15.75" customHeight="1">
      <c r="A54" s="3324"/>
      <c r="B54" s="99" t="s">
        <v>1202</v>
      </c>
      <c r="C54" s="3370" t="s">
        <v>1680</v>
      </c>
      <c r="D54" s="3370"/>
      <c r="E54" s="3370"/>
      <c r="F54" s="3370"/>
      <c r="G54" s="3370"/>
      <c r="H54" s="3370"/>
      <c r="I54" s="3370"/>
      <c r="J54" s="3370"/>
      <c r="K54" s="3370"/>
      <c r="L54" s="3370"/>
      <c r="M54" s="3371"/>
    </row>
    <row r="55" spans="1:13" ht="15.75" customHeight="1">
      <c r="A55" s="3324"/>
      <c r="B55" s="98" t="s">
        <v>1204</v>
      </c>
      <c r="C55" s="3909" t="s">
        <v>2373</v>
      </c>
      <c r="D55" s="3370"/>
      <c r="E55" s="3370"/>
      <c r="F55" s="3370"/>
      <c r="G55" s="3370"/>
      <c r="H55" s="3370"/>
      <c r="I55" s="3370"/>
      <c r="J55" s="3370"/>
      <c r="K55" s="3370"/>
      <c r="L55" s="3370"/>
      <c r="M55" s="3371"/>
    </row>
    <row r="56" spans="1:13" ht="16.5" thickBot="1">
      <c r="A56" s="3325"/>
      <c r="B56" s="98" t="s">
        <v>1205</v>
      </c>
      <c r="C56" s="3370">
        <v>3693777</v>
      </c>
      <c r="D56" s="3370"/>
      <c r="E56" s="3370"/>
      <c r="F56" s="3370"/>
      <c r="G56" s="3370"/>
      <c r="H56" s="3370"/>
      <c r="I56" s="3370"/>
      <c r="J56" s="3370"/>
      <c r="K56" s="3370"/>
      <c r="L56" s="3370"/>
      <c r="M56" s="3371"/>
    </row>
    <row r="57" spans="1:13" ht="15.75" customHeight="1">
      <c r="A57" s="3323" t="s">
        <v>1206</v>
      </c>
      <c r="B57" s="1221" t="s">
        <v>1207</v>
      </c>
      <c r="C57" s="3370" t="s">
        <v>2374</v>
      </c>
      <c r="D57" s="3370"/>
      <c r="E57" s="3370"/>
      <c r="F57" s="3370"/>
      <c r="G57" s="3370"/>
      <c r="H57" s="3370"/>
      <c r="I57" s="3370"/>
      <c r="J57" s="3370"/>
      <c r="K57" s="3370"/>
      <c r="L57" s="3370"/>
      <c r="M57" s="3371"/>
    </row>
    <row r="58" spans="1:13" ht="30" customHeight="1">
      <c r="A58" s="3324"/>
      <c r="B58" s="1221" t="s">
        <v>1209</v>
      </c>
      <c r="C58" s="3370" t="s">
        <v>1696</v>
      </c>
      <c r="D58" s="3370"/>
      <c r="E58" s="3370"/>
      <c r="F58" s="3370"/>
      <c r="G58" s="3370"/>
      <c r="H58" s="3370"/>
      <c r="I58" s="3370"/>
      <c r="J58" s="3370"/>
      <c r="K58" s="3370"/>
      <c r="L58" s="3370"/>
      <c r="M58" s="3371"/>
    </row>
    <row r="59" spans="1:13" ht="30" customHeight="1" thickBot="1">
      <c r="A59" s="3324"/>
      <c r="B59" s="1226" t="s">
        <v>28</v>
      </c>
      <c r="C59" s="3370" t="s">
        <v>1657</v>
      </c>
      <c r="D59" s="3370"/>
      <c r="E59" s="3370"/>
      <c r="F59" s="3370"/>
      <c r="G59" s="3370"/>
      <c r="H59" s="3370"/>
      <c r="I59" s="3370"/>
      <c r="J59" s="3370"/>
      <c r="K59" s="3370"/>
      <c r="L59" s="3370"/>
      <c r="M59" s="3371"/>
    </row>
    <row r="60" spans="1:13" ht="18" customHeight="1" thickBot="1">
      <c r="A60" s="77" t="s">
        <v>1211</v>
      </c>
      <c r="B60" s="1227"/>
      <c r="C60" s="3367"/>
      <c r="D60" s="3368"/>
      <c r="E60" s="3368"/>
      <c r="F60" s="3368"/>
      <c r="G60" s="3368"/>
      <c r="H60" s="3368"/>
      <c r="I60" s="3368"/>
      <c r="J60" s="3368"/>
      <c r="K60" s="3368"/>
      <c r="L60" s="3368"/>
      <c r="M60" s="3369"/>
    </row>
    <row r="61" spans="1:13">
      <c r="B61" s="1228"/>
    </row>
  </sheetData>
  <mergeCells count="48">
    <mergeCell ref="C12:M12"/>
    <mergeCell ref="A1:M1"/>
    <mergeCell ref="A2:A14"/>
    <mergeCell ref="C2:M2"/>
    <mergeCell ref="C3:M3"/>
    <mergeCell ref="D5:M5"/>
    <mergeCell ref="D6:M6"/>
    <mergeCell ref="I7:J7"/>
    <mergeCell ref="B8:B10"/>
    <mergeCell ref="C9:D9"/>
    <mergeCell ref="F9:G9"/>
    <mergeCell ref="I9:J9"/>
    <mergeCell ref="C10:D10"/>
    <mergeCell ref="F10:G10"/>
    <mergeCell ref="I10:J10"/>
    <mergeCell ref="C11:M11"/>
    <mergeCell ref="C14:G14"/>
    <mergeCell ref="I14:M14"/>
    <mergeCell ref="A15:A50"/>
    <mergeCell ref="C16:M16"/>
    <mergeCell ref="B17:B22"/>
    <mergeCell ref="F21:I21"/>
    <mergeCell ref="B23:B26"/>
    <mergeCell ref="J28:K28"/>
    <mergeCell ref="B30:B32"/>
    <mergeCell ref="B33:B42"/>
    <mergeCell ref="F41:G41"/>
    <mergeCell ref="H41:I41"/>
    <mergeCell ref="B43:B46"/>
    <mergeCell ref="F44:F45"/>
    <mergeCell ref="G44:G45"/>
    <mergeCell ref="I45:J45"/>
    <mergeCell ref="C60:M60"/>
    <mergeCell ref="C47:M47"/>
    <mergeCell ref="C48:M48"/>
    <mergeCell ref="C49:M49"/>
    <mergeCell ref="C50:M50"/>
    <mergeCell ref="C51:M51"/>
    <mergeCell ref="C52:M52"/>
    <mergeCell ref="C53:M53"/>
    <mergeCell ref="C54:M54"/>
    <mergeCell ref="C55:M55"/>
    <mergeCell ref="C56:M56"/>
    <mergeCell ref="A57:A59"/>
    <mergeCell ref="C57:M57"/>
    <mergeCell ref="C58:M58"/>
    <mergeCell ref="C59:M59"/>
    <mergeCell ref="A51:A56"/>
  </mergeCells>
  <dataValidations count="3">
    <dataValidation allowBlank="1" showInputMessage="1" showErrorMessage="1" prompt="Seleccione de la lista desplegable" sqref="B4 B7 H7" xr:uid="{00000000-0002-0000-6800-000000000000}"/>
    <dataValidation allowBlank="1" showInputMessage="1" showErrorMessage="1" prompt="Selecciones de la lista desplegable" sqref="B15" xr:uid="{00000000-0002-0000-6800-000001000000}"/>
    <dataValidation allowBlank="1" showInputMessage="1" showErrorMessage="1" prompt="Incluir una ficha por cada indicador, ya sea de producto o de resultado" sqref="A1" xr:uid="{00000000-0002-0000-6800-000002000000}"/>
  </dataValidations>
  <hyperlinks>
    <hyperlink ref="C55" r:id="rId1"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5" tint="0.79998168889431442"/>
  </sheetPr>
  <dimension ref="A1:M57"/>
  <sheetViews>
    <sheetView topLeftCell="A37" zoomScale="70" zoomScaleNormal="70" workbookViewId="0">
      <selection activeCell="C44" sqref="C44:M44"/>
    </sheetView>
  </sheetViews>
  <sheetFormatPr baseColWidth="10" defaultColWidth="11.42578125" defaultRowHeight="16.5"/>
  <cols>
    <col min="1" max="1" width="25.140625" style="166" customWidth="1"/>
    <col min="2" max="2" width="39.140625" style="321" customWidth="1"/>
    <col min="3" max="16384" width="11.42578125" style="166"/>
  </cols>
  <sheetData>
    <row r="1" spans="1:13" ht="17.25" thickBot="1">
      <c r="A1" s="307"/>
      <c r="B1" s="1836" t="s">
        <v>2375</v>
      </c>
      <c r="C1" s="309"/>
      <c r="D1" s="309"/>
      <c r="E1" s="309"/>
      <c r="F1" s="309"/>
      <c r="G1" s="309"/>
      <c r="H1" s="309"/>
      <c r="I1" s="309"/>
      <c r="J1" s="309"/>
      <c r="K1" s="309"/>
      <c r="L1" s="309"/>
      <c r="M1" s="310"/>
    </row>
    <row r="2" spans="1:13" ht="47.25" customHeight="1">
      <c r="A2" s="3386" t="s">
        <v>1134</v>
      </c>
      <c r="B2" s="274" t="s">
        <v>1135</v>
      </c>
      <c r="C2" s="5135" t="s">
        <v>2376</v>
      </c>
      <c r="D2" s="5136"/>
      <c r="E2" s="5136"/>
      <c r="F2" s="5136"/>
      <c r="G2" s="5136"/>
      <c r="H2" s="5136"/>
      <c r="I2" s="5136"/>
      <c r="J2" s="5136"/>
      <c r="K2" s="5136"/>
      <c r="L2" s="5136"/>
      <c r="M2" s="5137"/>
    </row>
    <row r="3" spans="1:13" ht="168.75" customHeight="1">
      <c r="A3" s="3387"/>
      <c r="B3" s="281" t="s">
        <v>1137</v>
      </c>
      <c r="C3" s="5141" t="s">
        <v>2377</v>
      </c>
      <c r="D3" s="5142"/>
      <c r="E3" s="5142"/>
      <c r="F3" s="5142"/>
      <c r="G3" s="5142"/>
      <c r="H3" s="5142"/>
      <c r="I3" s="5142"/>
      <c r="J3" s="5142"/>
      <c r="K3" s="5142"/>
      <c r="L3" s="5142"/>
      <c r="M3" s="5143"/>
    </row>
    <row r="4" spans="1:13">
      <c r="A4" s="3387"/>
      <c r="B4" s="1833" t="s">
        <v>1139</v>
      </c>
      <c r="C4" s="3389" t="s">
        <v>422</v>
      </c>
      <c r="D4" s="3303"/>
      <c r="E4" s="1478"/>
      <c r="F4" s="1478"/>
      <c r="G4" s="1478"/>
      <c r="H4" s="1478"/>
      <c r="I4" s="1478"/>
      <c r="J4" s="1478"/>
      <c r="K4" s="1478"/>
      <c r="L4" s="1478"/>
      <c r="M4" s="1479"/>
    </row>
    <row r="5" spans="1:13">
      <c r="A5" s="3387"/>
      <c r="B5" s="1833" t="s">
        <v>1140</v>
      </c>
      <c r="C5" s="1834" t="s">
        <v>422</v>
      </c>
      <c r="D5" s="1480"/>
      <c r="E5" s="1480"/>
      <c r="F5" s="1480"/>
      <c r="G5" s="1480"/>
      <c r="H5" s="1480"/>
      <c r="I5" s="1480"/>
      <c r="J5" s="1480"/>
      <c r="K5" s="1480"/>
      <c r="L5" s="1480"/>
      <c r="M5" s="1481"/>
    </row>
    <row r="6" spans="1:13">
      <c r="A6" s="3387"/>
      <c r="B6" s="1833" t="s">
        <v>1142</v>
      </c>
      <c r="C6" s="1834" t="s">
        <v>422</v>
      </c>
      <c r="D6" s="1480"/>
      <c r="E6" s="1480"/>
      <c r="F6" s="1480"/>
      <c r="G6" s="1480"/>
      <c r="H6" s="1480"/>
      <c r="I6" s="1480"/>
      <c r="J6" s="1480"/>
      <c r="K6" s="1480"/>
      <c r="L6" s="1480"/>
      <c r="M6" s="1481"/>
    </row>
    <row r="7" spans="1:13">
      <c r="A7" s="3387"/>
      <c r="B7" s="281" t="s">
        <v>1143</v>
      </c>
      <c r="C7" s="1482"/>
      <c r="D7" s="1247" t="s">
        <v>71</v>
      </c>
      <c r="E7" s="1482"/>
      <c r="F7" s="1482"/>
      <c r="G7" s="1483"/>
      <c r="H7" s="517" t="s">
        <v>28</v>
      </c>
      <c r="I7" s="1484"/>
      <c r="J7" s="1247" t="s">
        <v>72</v>
      </c>
      <c r="K7" s="1482"/>
      <c r="L7" s="1482"/>
      <c r="M7" s="1485"/>
    </row>
    <row r="8" spans="1:13" ht="15.6" customHeight="1">
      <c r="A8" s="3387"/>
      <c r="B8" s="3393" t="s">
        <v>1144</v>
      </c>
      <c r="C8" s="1486"/>
      <c r="D8" s="1487"/>
      <c r="E8" s="1487"/>
      <c r="F8" s="1487"/>
      <c r="G8" s="1487"/>
      <c r="H8" s="1487"/>
      <c r="I8" s="1487"/>
      <c r="J8" s="1487"/>
      <c r="K8" s="1487"/>
      <c r="L8" s="1488"/>
      <c r="M8" s="1489"/>
    </row>
    <row r="9" spans="1:13" ht="33" customHeight="1">
      <c r="A9" s="3387"/>
      <c r="B9" s="3394"/>
      <c r="C9" s="5144" t="s">
        <v>220</v>
      </c>
      <c r="D9" s="5144"/>
      <c r="E9" s="2074"/>
      <c r="F9" s="5144" t="s">
        <v>1145</v>
      </c>
      <c r="G9" s="5144"/>
      <c r="H9" s="2074"/>
      <c r="I9" s="5144" t="s">
        <v>2248</v>
      </c>
      <c r="J9" s="5144"/>
      <c r="K9" s="2074"/>
      <c r="L9" s="5145" t="s">
        <v>1777</v>
      </c>
      <c r="M9" s="5146"/>
    </row>
    <row r="10" spans="1:13">
      <c r="A10" s="3387"/>
      <c r="B10" s="3395"/>
      <c r="C10" s="5132" t="s">
        <v>1147</v>
      </c>
      <c r="D10" s="5132"/>
      <c r="E10" s="2075"/>
      <c r="F10" s="5132" t="s">
        <v>1147</v>
      </c>
      <c r="G10" s="5132"/>
      <c r="H10" s="2075"/>
      <c r="I10" s="5132" t="s">
        <v>1147</v>
      </c>
      <c r="J10" s="5132"/>
      <c r="K10" s="2075"/>
      <c r="L10" s="5132" t="s">
        <v>1147</v>
      </c>
      <c r="M10" s="5132"/>
    </row>
    <row r="11" spans="1:13" ht="46.5" customHeight="1">
      <c r="A11" s="3388"/>
      <c r="B11" s="268" t="s">
        <v>1148</v>
      </c>
      <c r="C11" s="5138" t="s">
        <v>2378</v>
      </c>
      <c r="D11" s="5139"/>
      <c r="E11" s="5139"/>
      <c r="F11" s="5139"/>
      <c r="G11" s="5139"/>
      <c r="H11" s="5139"/>
      <c r="I11" s="5139"/>
      <c r="J11" s="5139"/>
      <c r="K11" s="5139"/>
      <c r="L11" s="5139"/>
      <c r="M11" s="5140"/>
    </row>
    <row r="12" spans="1:13">
      <c r="A12" s="3374" t="s">
        <v>1150</v>
      </c>
      <c r="B12" s="268" t="s">
        <v>1256</v>
      </c>
      <c r="C12" s="3850" t="s">
        <v>111</v>
      </c>
      <c r="D12" s="3851"/>
      <c r="E12" s="1490"/>
      <c r="F12" s="1490"/>
      <c r="G12" s="1490"/>
      <c r="H12" s="1490"/>
      <c r="I12" s="1490"/>
      <c r="J12" s="1490"/>
      <c r="K12" s="1490"/>
      <c r="L12" s="190"/>
      <c r="M12" s="1491"/>
    </row>
    <row r="13" spans="1:13" ht="59.45" customHeight="1">
      <c r="A13" s="3375"/>
      <c r="B13" s="268" t="s">
        <v>1151</v>
      </c>
      <c r="C13" s="5138" t="s">
        <v>693</v>
      </c>
      <c r="D13" s="5139"/>
      <c r="E13" s="5139"/>
      <c r="F13" s="5139"/>
      <c r="G13" s="5139"/>
      <c r="H13" s="5139"/>
      <c r="I13" s="5139"/>
      <c r="J13" s="5139"/>
      <c r="K13" s="5139"/>
      <c r="L13" s="5139"/>
      <c r="M13" s="5140"/>
    </row>
    <row r="14" spans="1:13" ht="8.25" customHeight="1">
      <c r="A14" s="3375"/>
      <c r="B14" s="3149" t="s">
        <v>1153</v>
      </c>
      <c r="C14" s="1492"/>
      <c r="D14" s="222"/>
      <c r="E14" s="222"/>
      <c r="F14" s="222"/>
      <c r="G14" s="222"/>
      <c r="H14" s="222"/>
      <c r="I14" s="222"/>
      <c r="J14" s="222"/>
      <c r="K14" s="222"/>
      <c r="L14" s="222"/>
      <c r="M14" s="223"/>
    </row>
    <row r="15" spans="1:13" ht="9" customHeight="1">
      <c r="A15" s="3375"/>
      <c r="B15" s="3150"/>
      <c r="C15" s="224"/>
      <c r="D15" s="225"/>
      <c r="E15" s="226"/>
      <c r="F15" s="225"/>
      <c r="G15" s="226"/>
      <c r="H15" s="225"/>
      <c r="I15" s="226"/>
      <c r="J15" s="225"/>
      <c r="K15" s="226"/>
      <c r="L15" s="226"/>
      <c r="M15" s="227"/>
    </row>
    <row r="16" spans="1:13">
      <c r="A16" s="3375"/>
      <c r="B16" s="3150"/>
      <c r="C16" s="429" t="s">
        <v>1154</v>
      </c>
      <c r="D16" s="430"/>
      <c r="E16" s="429" t="s">
        <v>1155</v>
      </c>
      <c r="F16" s="430"/>
      <c r="G16" s="429" t="s">
        <v>1156</v>
      </c>
      <c r="H16" s="430"/>
      <c r="I16" s="429" t="s">
        <v>1157</v>
      </c>
      <c r="J16" s="430"/>
      <c r="K16" s="429" t="s">
        <v>1158</v>
      </c>
      <c r="L16" s="431"/>
      <c r="M16" s="432"/>
    </row>
    <row r="17" spans="1:13">
      <c r="A17" s="3375"/>
      <c r="B17" s="3150"/>
      <c r="C17" s="429" t="s">
        <v>1159</v>
      </c>
      <c r="D17" s="1885"/>
      <c r="E17" s="429" t="s">
        <v>1160</v>
      </c>
      <c r="F17" s="433"/>
      <c r="G17" s="429" t="s">
        <v>1161</v>
      </c>
      <c r="H17" s="433"/>
      <c r="I17" s="429" t="s">
        <v>1162</v>
      </c>
      <c r="J17" s="433" t="s">
        <v>1226</v>
      </c>
      <c r="K17" s="429" t="s">
        <v>1163</v>
      </c>
      <c r="L17" s="431"/>
      <c r="M17" s="432"/>
    </row>
    <row r="18" spans="1:13" ht="28.5">
      <c r="A18" s="3375"/>
      <c r="B18" s="3150"/>
      <c r="C18" s="429" t="s">
        <v>1164</v>
      </c>
      <c r="D18" s="1885"/>
      <c r="E18" s="429" t="s">
        <v>1165</v>
      </c>
      <c r="F18" s="1885"/>
      <c r="G18" s="429"/>
      <c r="H18" s="434"/>
      <c r="I18" s="429"/>
      <c r="J18" s="434"/>
      <c r="K18" s="429"/>
      <c r="L18" s="435"/>
      <c r="M18" s="436"/>
    </row>
    <row r="19" spans="1:13">
      <c r="A19" s="3375"/>
      <c r="B19" s="3150"/>
      <c r="C19" s="429" t="s">
        <v>1166</v>
      </c>
      <c r="D19" s="433"/>
      <c r="E19" s="429" t="s">
        <v>1168</v>
      </c>
      <c r="F19" s="1493"/>
      <c r="G19" s="1493"/>
      <c r="H19" s="1493"/>
      <c r="I19" s="1493"/>
      <c r="J19" s="1493"/>
      <c r="K19" s="1493"/>
      <c r="L19" s="1493"/>
      <c r="M19" s="1494"/>
    </row>
    <row r="20" spans="1:13" ht="9.75" customHeight="1">
      <c r="A20" s="3375"/>
      <c r="B20" s="3151"/>
      <c r="C20" s="1887"/>
      <c r="D20" s="1887"/>
      <c r="E20" s="1887"/>
      <c r="F20" s="1887"/>
      <c r="G20" s="1887"/>
      <c r="H20" s="1887"/>
      <c r="I20" s="1887"/>
      <c r="J20" s="1887"/>
      <c r="K20" s="1887"/>
      <c r="L20" s="1887"/>
      <c r="M20" s="1888"/>
    </row>
    <row r="21" spans="1:13">
      <c r="A21" s="3375"/>
      <c r="B21" s="3149" t="s">
        <v>1170</v>
      </c>
      <c r="C21" s="437"/>
      <c r="D21" s="437"/>
      <c r="E21" s="437"/>
      <c r="F21" s="437"/>
      <c r="G21" s="437"/>
      <c r="H21" s="437"/>
      <c r="I21" s="437"/>
      <c r="J21" s="437"/>
      <c r="K21" s="437"/>
      <c r="L21" s="190"/>
      <c r="M21" s="1491"/>
    </row>
    <row r="22" spans="1:13">
      <c r="A22" s="3375"/>
      <c r="B22" s="3150"/>
      <c r="C22" s="429" t="s">
        <v>1171</v>
      </c>
      <c r="D22" s="433"/>
      <c r="E22" s="438"/>
      <c r="F22" s="429" t="s">
        <v>1172</v>
      </c>
      <c r="G22" s="1885"/>
      <c r="H22" s="438"/>
      <c r="I22" s="429" t="s">
        <v>1173</v>
      </c>
      <c r="J22" s="1885" t="s">
        <v>1226</v>
      </c>
      <c r="K22" s="438"/>
      <c r="L22" s="190"/>
      <c r="M22" s="1491"/>
    </row>
    <row r="23" spans="1:13">
      <c r="A23" s="3375"/>
      <c r="B23" s="3150"/>
      <c r="C23" s="429" t="s">
        <v>1174</v>
      </c>
      <c r="D23" s="240"/>
      <c r="E23" s="241"/>
      <c r="F23" s="429" t="s">
        <v>1175</v>
      </c>
      <c r="G23" s="433"/>
      <c r="H23" s="214"/>
      <c r="I23" s="242"/>
      <c r="J23" s="214"/>
      <c r="K23" s="1845"/>
      <c r="L23" s="190"/>
      <c r="M23" s="1491"/>
    </row>
    <row r="24" spans="1:13">
      <c r="A24" s="3375"/>
      <c r="B24" s="3150"/>
      <c r="C24" s="434"/>
      <c r="D24" s="434"/>
      <c r="E24" s="434"/>
      <c r="F24" s="434"/>
      <c r="G24" s="434"/>
      <c r="H24" s="434"/>
      <c r="I24" s="434"/>
      <c r="J24" s="434"/>
      <c r="K24" s="434"/>
      <c r="L24" s="190"/>
      <c r="M24" s="1491"/>
    </row>
    <row r="25" spans="1:13">
      <c r="A25" s="3375"/>
      <c r="B25" s="1831" t="s">
        <v>1176</v>
      </c>
      <c r="C25" s="438"/>
      <c r="D25" s="438"/>
      <c r="E25" s="438"/>
      <c r="F25" s="438"/>
      <c r="G25" s="438"/>
      <c r="H25" s="438"/>
      <c r="I25" s="438"/>
      <c r="J25" s="438"/>
      <c r="K25" s="438"/>
      <c r="L25" s="438"/>
      <c r="M25" s="439"/>
    </row>
    <row r="26" spans="1:13" ht="30.75" customHeight="1">
      <c r="A26" s="3375"/>
      <c r="B26" s="1831"/>
      <c r="C26" s="440" t="s">
        <v>1177</v>
      </c>
      <c r="D26" s="970">
        <v>35.85</v>
      </c>
      <c r="E26" s="438"/>
      <c r="F26" s="441" t="s">
        <v>1178</v>
      </c>
      <c r="G26" s="433">
        <v>2015</v>
      </c>
      <c r="H26" s="438"/>
      <c r="I26" s="441" t="s">
        <v>1179</v>
      </c>
      <c r="J26" s="3585" t="s">
        <v>2379</v>
      </c>
      <c r="K26" s="3586"/>
      <c r="L26" s="3605"/>
      <c r="M26" s="439"/>
    </row>
    <row r="27" spans="1:13">
      <c r="A27" s="3375"/>
      <c r="B27" s="1832"/>
      <c r="C27" s="1887"/>
      <c r="D27" s="1887"/>
      <c r="E27" s="1887"/>
      <c r="F27" s="1887"/>
      <c r="G27" s="1887"/>
      <c r="H27" s="1887"/>
      <c r="I27" s="1887"/>
      <c r="J27" s="1887"/>
      <c r="K27" s="1887"/>
      <c r="L27" s="1887"/>
      <c r="M27" s="1888"/>
    </row>
    <row r="28" spans="1:13">
      <c r="A28" s="3375"/>
      <c r="B28" s="3149" t="s">
        <v>1181</v>
      </c>
      <c r="C28" s="247"/>
      <c r="D28" s="247"/>
      <c r="E28" s="247"/>
      <c r="F28" s="247"/>
      <c r="G28" s="247"/>
      <c r="H28" s="247"/>
      <c r="I28" s="247"/>
      <c r="J28" s="247"/>
      <c r="K28" s="247"/>
      <c r="L28" s="190"/>
      <c r="M28" s="1491"/>
    </row>
    <row r="29" spans="1:13">
      <c r="A29" s="3375"/>
      <c r="B29" s="3150"/>
      <c r="C29" s="438" t="s">
        <v>1182</v>
      </c>
      <c r="D29" s="327">
        <v>2019</v>
      </c>
      <c r="E29" s="249"/>
      <c r="F29" s="438" t="s">
        <v>1183</v>
      </c>
      <c r="G29" s="282" t="s">
        <v>1184</v>
      </c>
      <c r="H29" s="249"/>
      <c r="I29" s="441"/>
      <c r="J29" s="249"/>
      <c r="K29" s="249"/>
      <c r="L29" s="190"/>
      <c r="M29" s="1491"/>
    </row>
    <row r="30" spans="1:13">
      <c r="A30" s="3375"/>
      <c r="B30" s="3151"/>
      <c r="C30" s="1887"/>
      <c r="D30" s="251"/>
      <c r="E30" s="252"/>
      <c r="F30" s="1887"/>
      <c r="G30" s="252"/>
      <c r="H30" s="252"/>
      <c r="I30" s="442"/>
      <c r="J30" s="252"/>
      <c r="K30" s="252"/>
      <c r="L30" s="190"/>
      <c r="M30" s="1491"/>
    </row>
    <row r="31" spans="1:13">
      <c r="A31" s="3375"/>
      <c r="B31" s="1831" t="s">
        <v>1185</v>
      </c>
      <c r="C31" s="254"/>
      <c r="D31" s="254"/>
      <c r="E31" s="254"/>
      <c r="F31" s="254"/>
      <c r="G31" s="254"/>
      <c r="H31" s="254"/>
      <c r="I31" s="254"/>
      <c r="J31" s="254"/>
      <c r="K31" s="254"/>
      <c r="L31" s="254"/>
      <c r="M31" s="255"/>
    </row>
    <row r="32" spans="1:13">
      <c r="A32" s="3375"/>
      <c r="B32" s="1831"/>
      <c r="C32" s="256"/>
      <c r="D32" s="257">
        <v>2019</v>
      </c>
      <c r="E32" s="257"/>
      <c r="F32" s="257">
        <v>2020</v>
      </c>
      <c r="G32" s="257"/>
      <c r="H32" s="1495">
        <v>2021</v>
      </c>
      <c r="I32" s="1495"/>
      <c r="J32" s="1495">
        <v>2022</v>
      </c>
      <c r="K32" s="257"/>
      <c r="L32" s="257">
        <v>2023</v>
      </c>
      <c r="M32" s="255"/>
    </row>
    <row r="33" spans="1:13">
      <c r="A33" s="3375"/>
      <c r="B33" s="1831"/>
      <c r="C33" s="256"/>
      <c r="D33" s="1904">
        <v>0.35649999999999998</v>
      </c>
      <c r="E33" s="1904"/>
      <c r="F33" s="1903">
        <v>0.35399999999999998</v>
      </c>
      <c r="G33" s="1904"/>
      <c r="H33" s="1903">
        <v>0.35099999999999998</v>
      </c>
      <c r="I33" s="1904"/>
      <c r="J33" s="1903">
        <v>0.34749999999999998</v>
      </c>
      <c r="K33" s="1904"/>
      <c r="L33" s="1903">
        <v>0.34399999999999997</v>
      </c>
      <c r="M33" s="1496"/>
    </row>
    <row r="34" spans="1:13">
      <c r="A34" s="3375"/>
      <c r="B34" s="1831"/>
      <c r="C34" s="256"/>
      <c r="D34" s="283">
        <v>2024</v>
      </c>
      <c r="E34" s="259"/>
      <c r="F34" s="283">
        <v>2025</v>
      </c>
      <c r="G34" s="259"/>
      <c r="H34" s="1497">
        <v>2026</v>
      </c>
      <c r="I34" s="1498"/>
      <c r="J34" s="1497">
        <v>2027</v>
      </c>
      <c r="K34" s="259"/>
      <c r="L34" s="283">
        <v>2028</v>
      </c>
      <c r="M34" s="1499"/>
    </row>
    <row r="35" spans="1:13">
      <c r="A35" s="3375"/>
      <c r="B35" s="1831"/>
      <c r="C35" s="256"/>
      <c r="D35" s="1903">
        <v>0.34050000000000002</v>
      </c>
      <c r="E35" s="1904"/>
      <c r="F35" s="1903">
        <v>0.33700000000000002</v>
      </c>
      <c r="G35" s="1904"/>
      <c r="H35" s="1903">
        <v>0.33350000000000002</v>
      </c>
      <c r="I35" s="1904"/>
      <c r="J35" s="1903">
        <v>0.33</v>
      </c>
      <c r="K35" s="1904"/>
      <c r="L35" s="1903">
        <v>0.32650000000000001</v>
      </c>
      <c r="M35" s="1496"/>
    </row>
    <row r="36" spans="1:13">
      <c r="A36" s="3375"/>
      <c r="B36" s="1831"/>
      <c r="C36" s="256"/>
      <c r="D36" s="283">
        <v>2029</v>
      </c>
      <c r="E36" s="259"/>
      <c r="F36" s="283">
        <v>2030</v>
      </c>
      <c r="G36" s="259"/>
      <c r="H36" s="1497">
        <v>2031</v>
      </c>
      <c r="I36" s="1498"/>
      <c r="J36" s="1497">
        <v>2032</v>
      </c>
      <c r="K36" s="259"/>
      <c r="L36" s="283">
        <v>2033</v>
      </c>
      <c r="M36" s="1499"/>
    </row>
    <row r="37" spans="1:13">
      <c r="A37" s="3375"/>
      <c r="B37" s="1831"/>
      <c r="C37" s="256"/>
      <c r="D37" s="1903">
        <v>0.32300000000000001</v>
      </c>
      <c r="E37" s="1904"/>
      <c r="F37" s="1903">
        <v>0.31950000000000001</v>
      </c>
      <c r="G37" s="1904"/>
      <c r="H37" s="1903">
        <v>0.3125</v>
      </c>
      <c r="I37" s="1904"/>
      <c r="J37" s="1903">
        <v>0.309</v>
      </c>
      <c r="K37" s="1904"/>
      <c r="L37" s="1903">
        <v>0.30599999999999999</v>
      </c>
      <c r="M37" s="1496"/>
    </row>
    <row r="38" spans="1:13">
      <c r="A38" s="3375"/>
      <c r="B38" s="1831"/>
      <c r="C38" s="256"/>
      <c r="D38" s="301">
        <v>2034</v>
      </c>
      <c r="E38" s="262"/>
      <c r="F38" s="262" t="s">
        <v>1186</v>
      </c>
      <c r="G38" s="262"/>
      <c r="H38" s="262"/>
      <c r="I38" s="262"/>
      <c r="J38" s="262"/>
      <c r="K38" s="262"/>
      <c r="L38" s="262"/>
      <c r="M38" s="1496"/>
    </row>
    <row r="39" spans="1:13">
      <c r="A39" s="3375"/>
      <c r="B39" s="1831"/>
      <c r="C39" s="256"/>
      <c r="D39" s="1903">
        <v>0.30549999999999999</v>
      </c>
      <c r="E39" s="1904"/>
      <c r="F39" s="3664">
        <v>0.32650000000000001</v>
      </c>
      <c r="G39" s="3665"/>
      <c r="H39" s="3154"/>
      <c r="I39" s="3154"/>
      <c r="J39" s="262"/>
      <c r="K39" s="262"/>
      <c r="L39" s="262"/>
      <c r="M39" s="1496"/>
    </row>
    <row r="40" spans="1:13" ht="18" customHeight="1">
      <c r="A40" s="3375"/>
      <c r="B40" s="3149" t="s">
        <v>1187</v>
      </c>
      <c r="C40" s="1500"/>
      <c r="D40" s="1500"/>
      <c r="E40" s="1500"/>
      <c r="F40" s="1500"/>
      <c r="G40" s="1500"/>
      <c r="H40" s="1500"/>
      <c r="I40" s="1500"/>
      <c r="J40" s="1500"/>
      <c r="K40" s="1500"/>
      <c r="L40" s="190"/>
      <c r="M40" s="1491"/>
    </row>
    <row r="41" spans="1:13">
      <c r="A41" s="3375"/>
      <c r="B41" s="3150"/>
      <c r="C41" s="190"/>
      <c r="D41" s="264" t="s">
        <v>482</v>
      </c>
      <c r="E41" s="265" t="s">
        <v>60</v>
      </c>
      <c r="F41" s="5127" t="s">
        <v>1188</v>
      </c>
      <c r="G41" s="5128" t="s">
        <v>2380</v>
      </c>
      <c r="H41" s="5129"/>
      <c r="I41" s="5129"/>
      <c r="J41" s="5130"/>
      <c r="K41" s="1501"/>
      <c r="L41" s="190"/>
      <c r="M41" s="1491"/>
    </row>
    <row r="42" spans="1:13">
      <c r="A42" s="3375"/>
      <c r="B42" s="3150"/>
      <c r="C42" s="190"/>
      <c r="D42" s="1502" t="s">
        <v>1226</v>
      </c>
      <c r="E42" s="1885"/>
      <c r="F42" s="5127"/>
      <c r="G42" s="5131"/>
      <c r="H42" s="5132"/>
      <c r="I42" s="5132"/>
      <c r="J42" s="5133"/>
      <c r="K42" s="1503"/>
      <c r="L42" s="190"/>
    </row>
    <row r="43" spans="1:13">
      <c r="A43" s="3375"/>
      <c r="B43" s="3151"/>
      <c r="C43" s="1504"/>
      <c r="D43" s="1504"/>
      <c r="E43" s="1504"/>
      <c r="F43" s="1504"/>
      <c r="G43" s="1504"/>
      <c r="H43" s="1504"/>
      <c r="I43" s="1504"/>
      <c r="J43" s="1504"/>
      <c r="K43" s="1504"/>
      <c r="L43" s="190"/>
      <c r="M43" s="1491"/>
    </row>
    <row r="44" spans="1:13" ht="51" customHeight="1">
      <c r="A44" s="3375"/>
      <c r="B44" s="268" t="s">
        <v>1189</v>
      </c>
      <c r="C44" s="5135" t="s">
        <v>2381</v>
      </c>
      <c r="D44" s="5136"/>
      <c r="E44" s="5136"/>
      <c r="F44" s="5136"/>
      <c r="G44" s="5136"/>
      <c r="H44" s="5136"/>
      <c r="I44" s="5136"/>
      <c r="J44" s="5136"/>
      <c r="K44" s="5136"/>
      <c r="L44" s="5136"/>
      <c r="M44" s="5137"/>
    </row>
    <row r="45" spans="1:13" ht="37.5" customHeight="1">
      <c r="A45" s="3375"/>
      <c r="B45" s="268" t="s">
        <v>1191</v>
      </c>
      <c r="C45" s="3658" t="s">
        <v>2382</v>
      </c>
      <c r="D45" s="3659"/>
      <c r="E45" s="3659"/>
      <c r="F45" s="3659"/>
      <c r="G45" s="3659"/>
      <c r="H45" s="3659"/>
      <c r="I45" s="3659"/>
      <c r="J45" s="3659"/>
      <c r="K45" s="3659"/>
      <c r="L45" s="3659"/>
      <c r="M45" s="3660"/>
    </row>
    <row r="46" spans="1:13" ht="17.25" customHeight="1">
      <c r="A46" s="3375"/>
      <c r="B46" s="268" t="s">
        <v>1193</v>
      </c>
      <c r="C46" s="3658">
        <v>30</v>
      </c>
      <c r="D46" s="3659"/>
      <c r="E46" s="1899"/>
      <c r="F46" s="1899"/>
      <c r="G46" s="1899"/>
      <c r="H46" s="1899"/>
      <c r="I46" s="1899"/>
      <c r="J46" s="1899"/>
      <c r="K46" s="1899"/>
      <c r="L46" s="1899"/>
      <c r="M46" s="1900"/>
    </row>
    <row r="47" spans="1:13" ht="15.6" customHeight="1">
      <c r="A47" s="3376"/>
      <c r="B47" s="268" t="s">
        <v>1195</v>
      </c>
      <c r="C47" s="4209" t="s">
        <v>61</v>
      </c>
      <c r="D47" s="4210"/>
      <c r="E47" s="4210"/>
      <c r="F47" s="4210"/>
      <c r="G47" s="4210"/>
      <c r="H47" s="4210"/>
      <c r="I47" s="4210"/>
      <c r="J47" s="4210"/>
      <c r="K47" s="4210"/>
      <c r="L47" s="4210"/>
      <c r="M47" s="4211"/>
    </row>
    <row r="48" spans="1:13" ht="15.75" customHeight="1">
      <c r="A48" s="3135" t="s">
        <v>1197</v>
      </c>
      <c r="B48" s="269" t="s">
        <v>1198</v>
      </c>
      <c r="C48" s="5051" t="s">
        <v>993</v>
      </c>
      <c r="D48" s="5052"/>
      <c r="E48" s="5052"/>
      <c r="F48" s="5052"/>
      <c r="G48" s="5052"/>
      <c r="H48" s="5052"/>
      <c r="I48" s="5052"/>
      <c r="J48" s="5052"/>
      <c r="K48" s="5052"/>
      <c r="L48" s="5052"/>
      <c r="M48" s="5053"/>
    </row>
    <row r="49" spans="1:13" ht="15.6" customHeight="1">
      <c r="A49" s="3136"/>
      <c r="B49" s="269" t="s">
        <v>1199</v>
      </c>
      <c r="C49" s="5054" t="s">
        <v>1200</v>
      </c>
      <c r="D49" s="5055"/>
      <c r="E49" s="5055"/>
      <c r="F49" s="5055"/>
      <c r="G49" s="5055"/>
      <c r="H49" s="5055"/>
      <c r="I49" s="5055"/>
      <c r="J49" s="5055"/>
      <c r="K49" s="5055"/>
      <c r="L49" s="5055"/>
      <c r="M49" s="5056"/>
    </row>
    <row r="50" spans="1:13" ht="15.6" customHeight="1">
      <c r="A50" s="3136"/>
      <c r="B50" s="269" t="s">
        <v>1201</v>
      </c>
      <c r="C50" s="5051" t="s">
        <v>72</v>
      </c>
      <c r="D50" s="5052"/>
      <c r="E50" s="5052"/>
      <c r="F50" s="5052"/>
      <c r="G50" s="5052"/>
      <c r="H50" s="5052"/>
      <c r="I50" s="5052"/>
      <c r="J50" s="5052"/>
      <c r="K50" s="5052"/>
      <c r="L50" s="5052"/>
      <c r="M50" s="5053"/>
    </row>
    <row r="51" spans="1:13" ht="15.75" customHeight="1">
      <c r="A51" s="3136"/>
      <c r="B51" s="270" t="s">
        <v>1202</v>
      </c>
      <c r="C51" s="5051" t="s">
        <v>1203</v>
      </c>
      <c r="D51" s="5052"/>
      <c r="E51" s="5052"/>
      <c r="F51" s="5052"/>
      <c r="G51" s="5052"/>
      <c r="H51" s="5052"/>
      <c r="I51" s="5052"/>
      <c r="J51" s="5052"/>
      <c r="K51" s="5052"/>
      <c r="L51" s="5052"/>
      <c r="M51" s="5053"/>
    </row>
    <row r="52" spans="1:13" ht="15.75" customHeight="1">
      <c r="A52" s="3136"/>
      <c r="B52" s="269" t="s">
        <v>1204</v>
      </c>
      <c r="C52" s="5048" t="s">
        <v>995</v>
      </c>
      <c r="D52" s="5049"/>
      <c r="E52" s="5049"/>
      <c r="F52" s="5049"/>
      <c r="G52" s="5049"/>
      <c r="H52" s="5049"/>
      <c r="I52" s="5049"/>
      <c r="J52" s="5049"/>
      <c r="K52" s="5049"/>
      <c r="L52" s="5049"/>
      <c r="M52" s="5050"/>
    </row>
    <row r="53" spans="1:13" ht="16.149999999999999" customHeight="1" thickBot="1">
      <c r="A53" s="3143"/>
      <c r="B53" s="269" t="s">
        <v>1205</v>
      </c>
      <c r="C53" s="5051">
        <v>3887777</v>
      </c>
      <c r="D53" s="5052"/>
      <c r="E53" s="5052"/>
      <c r="F53" s="5052"/>
      <c r="G53" s="5052"/>
      <c r="H53" s="5052"/>
      <c r="I53" s="5052"/>
      <c r="J53" s="5052"/>
      <c r="K53" s="5052"/>
      <c r="L53" s="5052"/>
      <c r="M53" s="5053"/>
    </row>
    <row r="54" spans="1:13" ht="15.75" customHeight="1">
      <c r="A54" s="3135" t="s">
        <v>1206</v>
      </c>
      <c r="B54" s="287" t="s">
        <v>1207</v>
      </c>
      <c r="C54" s="3840" t="s">
        <v>1409</v>
      </c>
      <c r="D54" s="3088"/>
      <c r="E54" s="3088"/>
      <c r="F54" s="3088"/>
      <c r="G54" s="3088"/>
      <c r="H54" s="3088"/>
      <c r="I54" s="3088"/>
      <c r="J54" s="3088"/>
      <c r="K54" s="3088"/>
      <c r="L54" s="3088"/>
      <c r="M54" s="3089"/>
    </row>
    <row r="55" spans="1:13" ht="30" customHeight="1">
      <c r="A55" s="3136"/>
      <c r="B55" s="287" t="s">
        <v>1209</v>
      </c>
      <c r="C55" s="3840" t="s">
        <v>1987</v>
      </c>
      <c r="D55" s="3088"/>
      <c r="E55" s="3088"/>
      <c r="F55" s="3088"/>
      <c r="G55" s="3088"/>
      <c r="H55" s="3088"/>
      <c r="I55" s="3088"/>
      <c r="J55" s="3088"/>
      <c r="K55" s="3088"/>
      <c r="L55" s="3088"/>
      <c r="M55" s="3089"/>
    </row>
    <row r="56" spans="1:13" ht="30" customHeight="1" thickBot="1">
      <c r="A56" s="3136"/>
      <c r="B56" s="288" t="s">
        <v>28</v>
      </c>
      <c r="C56" s="3840" t="s">
        <v>1988</v>
      </c>
      <c r="D56" s="3088"/>
      <c r="E56" s="3088"/>
      <c r="F56" s="3088"/>
      <c r="G56" s="3088"/>
      <c r="H56" s="3088"/>
      <c r="I56" s="3088"/>
      <c r="J56" s="3088"/>
      <c r="K56" s="3088"/>
      <c r="L56" s="3088"/>
      <c r="M56" s="3089"/>
    </row>
    <row r="57" spans="1:13" ht="17.25" thickBot="1">
      <c r="A57" s="273" t="s">
        <v>1211</v>
      </c>
      <c r="B57" s="289"/>
      <c r="C57" s="5134"/>
      <c r="D57" s="3200"/>
      <c r="E57" s="3200"/>
      <c r="F57" s="3200"/>
      <c r="G57" s="3200"/>
      <c r="H57" s="3200"/>
      <c r="I57" s="3200"/>
      <c r="J57" s="3200"/>
      <c r="K57" s="3200"/>
      <c r="L57" s="3200"/>
      <c r="M57" s="3201"/>
    </row>
  </sheetData>
  <mergeCells count="42">
    <mergeCell ref="F9:G9"/>
    <mergeCell ref="I9:J9"/>
    <mergeCell ref="L9:M9"/>
    <mergeCell ref="C10:D10"/>
    <mergeCell ref="F10:G10"/>
    <mergeCell ref="I10:J10"/>
    <mergeCell ref="L10:M10"/>
    <mergeCell ref="C11:M11"/>
    <mergeCell ref="A12:A47"/>
    <mergeCell ref="C12:D12"/>
    <mergeCell ref="C13:M13"/>
    <mergeCell ref="B14:B20"/>
    <mergeCell ref="B21:B24"/>
    <mergeCell ref="J26:L26"/>
    <mergeCell ref="A2:A11"/>
    <mergeCell ref="C2:M2"/>
    <mergeCell ref="C3:M3"/>
    <mergeCell ref="C4:D4"/>
    <mergeCell ref="B8:B10"/>
    <mergeCell ref="C9:D9"/>
    <mergeCell ref="B28:B30"/>
    <mergeCell ref="F39:G39"/>
    <mergeCell ref="H39:I39"/>
    <mergeCell ref="B40:B43"/>
    <mergeCell ref="F41:F42"/>
    <mergeCell ref="G41:J42"/>
    <mergeCell ref="C57:M57"/>
    <mergeCell ref="C44:M44"/>
    <mergeCell ref="C45:M45"/>
    <mergeCell ref="C46:D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type="list" allowBlank="1" showInputMessage="1" showErrorMessage="1" sqref="I7" xr:uid="{00000000-0002-0000-6900-000000000000}">
      <formula1>INDIRECT(C7)</formula1>
    </dataValidation>
    <dataValidation allowBlank="1" showInputMessage="1" showErrorMessage="1" prompt="Seleccione de la lista desplegable" sqref="B4 B7 H7" xr:uid="{00000000-0002-0000-6900-000001000000}"/>
    <dataValidation allowBlank="1" showInputMessage="1" showErrorMessage="1" prompt="Selecciones de la lista desplegable" sqref="B12" xr:uid="{00000000-0002-0000-6900-000002000000}"/>
    <dataValidation allowBlank="1" showInputMessage="1" showErrorMessage="1" prompt="Incluir una ficha por cada indicador, ya sea de producto o de resultado" sqref="B1" xr:uid="{00000000-0002-0000-6900-000003000000}"/>
  </dataValidations>
  <hyperlinks>
    <hyperlink ref="C52" r:id="rId1" display="camilo.acero@gobiernobogota.gov.co" xr:uid="{00000000-0004-0000-69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5"/>
  </sheetPr>
  <dimension ref="A1:M61"/>
  <sheetViews>
    <sheetView zoomScale="70" zoomScaleNormal="70" workbookViewId="0">
      <selection activeCell="C61" sqref="C61"/>
    </sheetView>
  </sheetViews>
  <sheetFormatPr baseColWidth="10" defaultColWidth="11.42578125" defaultRowHeight="15"/>
  <cols>
    <col min="1" max="1" width="20.7109375" customWidth="1"/>
    <col min="2" max="2" width="27.42578125" customWidth="1"/>
    <col min="4" max="4" width="14.28515625" customWidth="1"/>
    <col min="13" max="13" width="18.42578125" customWidth="1"/>
  </cols>
  <sheetData>
    <row r="1" spans="1:13" ht="16.5" thickBot="1">
      <c r="A1" s="5147" t="s">
        <v>2383</v>
      </c>
      <c r="B1" s="5148"/>
      <c r="C1" s="5148"/>
      <c r="D1" s="5148"/>
      <c r="E1" s="5148"/>
      <c r="F1" s="5148"/>
      <c r="G1" s="5148"/>
      <c r="H1" s="5148"/>
      <c r="I1" s="5148"/>
      <c r="J1" s="5148"/>
      <c r="K1" s="5148"/>
      <c r="L1" s="5148"/>
      <c r="M1" s="5149"/>
    </row>
    <row r="2" spans="1:13" ht="45" customHeight="1">
      <c r="A2" s="3126" t="s">
        <v>1134</v>
      </c>
      <c r="B2" s="5" t="s">
        <v>1135</v>
      </c>
      <c r="C2" s="5150" t="s">
        <v>2384</v>
      </c>
      <c r="D2" s="5151"/>
      <c r="E2" s="5151"/>
      <c r="F2" s="5151"/>
      <c r="G2" s="5151"/>
      <c r="H2" s="5151"/>
      <c r="I2" s="5151"/>
      <c r="J2" s="5151"/>
      <c r="K2" s="5151"/>
      <c r="L2" s="5151"/>
      <c r="M2" s="5152"/>
    </row>
    <row r="3" spans="1:13" ht="96.75" customHeight="1">
      <c r="A3" s="3127"/>
      <c r="B3" s="12" t="s">
        <v>1213</v>
      </c>
      <c r="C3" s="5091" t="s">
        <v>2385</v>
      </c>
      <c r="D3" s="3284"/>
      <c r="E3" s="3284"/>
      <c r="F3" s="3284"/>
      <c r="G3" s="3284"/>
      <c r="H3" s="3284"/>
      <c r="I3" s="3284"/>
      <c r="J3" s="3284"/>
      <c r="K3" s="3284"/>
      <c r="L3" s="3284"/>
      <c r="M3" s="3285"/>
    </row>
    <row r="4" spans="1:13" ht="15" customHeight="1">
      <c r="A4" s="3127"/>
      <c r="B4" s="1856" t="s">
        <v>1139</v>
      </c>
      <c r="C4" s="1849" t="s">
        <v>60</v>
      </c>
      <c r="D4" s="2067"/>
      <c r="E4" s="1390"/>
      <c r="F4" s="1390"/>
      <c r="G4" s="1390"/>
      <c r="H4" s="1390"/>
      <c r="I4" s="1390"/>
      <c r="J4" s="1390"/>
      <c r="K4" s="1390"/>
      <c r="L4" s="1390"/>
      <c r="M4" s="1391"/>
    </row>
    <row r="5" spans="1:13" ht="30">
      <c r="A5" s="3127"/>
      <c r="B5" s="1856" t="s">
        <v>1140</v>
      </c>
      <c r="C5" s="1849" t="s">
        <v>914</v>
      </c>
      <c r="D5" s="1392"/>
      <c r="E5" s="1392"/>
      <c r="F5" s="1392"/>
      <c r="G5" s="1392"/>
      <c r="H5" s="1392"/>
      <c r="I5" s="1392"/>
      <c r="J5" s="1392"/>
      <c r="K5" s="1392"/>
      <c r="L5" s="1392"/>
      <c r="M5" s="1393"/>
    </row>
    <row r="6" spans="1:13" ht="15" customHeight="1">
      <c r="A6" s="3127"/>
      <c r="B6" s="1856" t="s">
        <v>1142</v>
      </c>
      <c r="C6" s="1849" t="s">
        <v>914</v>
      </c>
      <c r="D6" s="1392"/>
      <c r="E6" s="1392"/>
      <c r="F6" s="1392"/>
      <c r="G6" s="1392"/>
      <c r="H6" s="1392"/>
      <c r="I6" s="1392"/>
      <c r="J6" s="1392"/>
      <c r="K6" s="1392"/>
      <c r="L6" s="1392"/>
      <c r="M6" s="1393"/>
    </row>
    <row r="7" spans="1:13" ht="15" customHeight="1">
      <c r="A7" s="3127"/>
      <c r="B7" s="12" t="s">
        <v>1143</v>
      </c>
      <c r="C7" s="1394"/>
      <c r="D7" s="1406" t="s">
        <v>219</v>
      </c>
      <c r="E7" s="1394"/>
      <c r="F7" s="1394"/>
      <c r="G7" s="1395"/>
      <c r="H7" s="443" t="s">
        <v>28</v>
      </c>
      <c r="I7" s="1396"/>
      <c r="J7" s="1406" t="s">
        <v>220</v>
      </c>
      <c r="K7" s="1394"/>
      <c r="L7" s="1394"/>
      <c r="M7" s="1397"/>
    </row>
    <row r="8" spans="1:13" ht="15.75">
      <c r="A8" s="3127"/>
      <c r="B8" s="3108" t="s">
        <v>1144</v>
      </c>
      <c r="C8" s="1413"/>
      <c r="D8" s="2069"/>
      <c r="E8" s="2069"/>
      <c r="F8" s="2069"/>
      <c r="G8" s="2069"/>
      <c r="H8" s="2069"/>
      <c r="I8" s="2069"/>
      <c r="J8" s="2069"/>
      <c r="K8" s="2762"/>
      <c r="L8" s="463"/>
      <c r="M8" s="464"/>
    </row>
    <row r="9" spans="1:13" ht="33" customHeight="1">
      <c r="A9" s="3127"/>
      <c r="B9" s="3109"/>
      <c r="C9" s="5153"/>
      <c r="D9" s="5153"/>
      <c r="E9" s="1411"/>
      <c r="F9" s="5113"/>
      <c r="G9" s="5113"/>
      <c r="H9" s="1411"/>
      <c r="I9" s="5113"/>
      <c r="J9" s="5113"/>
      <c r="K9" s="465"/>
      <c r="L9" s="5153"/>
      <c r="M9" s="5158"/>
    </row>
    <row r="10" spans="1:13" ht="15.75">
      <c r="A10" s="3127"/>
      <c r="B10" s="3110"/>
      <c r="C10" s="5126" t="s">
        <v>1147</v>
      </c>
      <c r="D10" s="5126"/>
      <c r="E10" s="2072"/>
      <c r="F10" s="5126" t="s">
        <v>1147</v>
      </c>
      <c r="G10" s="5126"/>
      <c r="H10" s="2072"/>
      <c r="I10" s="5126" t="s">
        <v>1147</v>
      </c>
      <c r="J10" s="5126"/>
      <c r="K10" s="5126" t="s">
        <v>28</v>
      </c>
      <c r="L10" s="5114"/>
      <c r="M10" s="5157"/>
    </row>
    <row r="11" spans="1:13" ht="152.44999999999999" customHeight="1">
      <c r="A11" s="3127"/>
      <c r="B11" s="6" t="s">
        <v>1219</v>
      </c>
      <c r="C11" s="3793" t="s">
        <v>2386</v>
      </c>
      <c r="D11" s="3794"/>
      <c r="E11" s="3794"/>
      <c r="F11" s="3794"/>
      <c r="G11" s="3794"/>
      <c r="H11" s="3794"/>
      <c r="I11" s="3794"/>
      <c r="J11" s="3794"/>
      <c r="K11" s="3794"/>
      <c r="L11" s="3794"/>
      <c r="M11" s="3795"/>
    </row>
    <row r="12" spans="1:13" ht="66.95" customHeight="1">
      <c r="A12" s="3127"/>
      <c r="B12" s="6" t="s">
        <v>1221</v>
      </c>
      <c r="C12" s="5159" t="s">
        <v>2387</v>
      </c>
      <c r="D12" s="4034"/>
      <c r="E12" s="4034"/>
      <c r="F12" s="4034"/>
      <c r="G12" s="4034"/>
      <c r="H12" s="4034"/>
      <c r="I12" s="4034"/>
      <c r="J12" s="4034"/>
      <c r="K12" s="4034"/>
      <c r="L12" s="4034"/>
      <c r="M12" s="4035"/>
    </row>
    <row r="13" spans="1:13" ht="45.75" thickBot="1">
      <c r="A13" s="3127"/>
      <c r="B13" s="6" t="s">
        <v>1495</v>
      </c>
      <c r="C13" s="5154" t="s">
        <v>2388</v>
      </c>
      <c r="D13" s="5155"/>
      <c r="E13" s="5155"/>
      <c r="F13" s="5155"/>
      <c r="G13" s="5155"/>
      <c r="H13" s="5155"/>
      <c r="I13" s="5155"/>
      <c r="J13" s="5155"/>
      <c r="K13" s="5155"/>
      <c r="L13" s="5155"/>
      <c r="M13" s="5156"/>
    </row>
    <row r="14" spans="1:13" ht="73.5" customHeight="1" thickBot="1">
      <c r="A14" s="3128"/>
      <c r="B14" s="998" t="s">
        <v>1223</v>
      </c>
      <c r="C14" s="4875" t="s">
        <v>888</v>
      </c>
      <c r="D14" s="4876"/>
      <c r="E14" s="4876"/>
      <c r="F14" s="4876"/>
      <c r="G14" s="4877"/>
      <c r="H14" s="998" t="s">
        <v>1224</v>
      </c>
      <c r="I14" s="4853" t="s">
        <v>1103</v>
      </c>
      <c r="J14" s="4851"/>
      <c r="K14" s="4851"/>
      <c r="L14" s="4851"/>
      <c r="M14" s="4852"/>
    </row>
    <row r="15" spans="1:13" ht="15.75">
      <c r="A15" s="3264" t="s">
        <v>1150</v>
      </c>
      <c r="B15" s="6" t="s">
        <v>1256</v>
      </c>
      <c r="C15" s="659"/>
      <c r="D15" s="659" t="s">
        <v>111</v>
      </c>
      <c r="E15" s="659"/>
      <c r="F15" s="659"/>
      <c r="G15" s="659"/>
      <c r="H15" s="659"/>
      <c r="I15" s="659"/>
      <c r="J15" s="659"/>
      <c r="K15" s="659"/>
      <c r="L15" s="465"/>
      <c r="M15" s="466"/>
    </row>
    <row r="16" spans="1:13" ht="104.25" customHeight="1">
      <c r="A16" s="3117"/>
      <c r="B16" s="6" t="s">
        <v>1151</v>
      </c>
      <c r="C16" s="3793" t="s">
        <v>2389</v>
      </c>
      <c r="D16" s="3794"/>
      <c r="E16" s="3794"/>
      <c r="F16" s="3794"/>
      <c r="G16" s="3794"/>
      <c r="H16" s="3794"/>
      <c r="I16" s="3794"/>
      <c r="J16" s="3794"/>
      <c r="K16" s="3794"/>
      <c r="L16" s="3794"/>
      <c r="M16" s="3795"/>
    </row>
    <row r="17" spans="1:13">
      <c r="A17" s="3117"/>
      <c r="B17" s="3119" t="s">
        <v>1153</v>
      </c>
      <c r="C17" s="467"/>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c r="K19" s="191" t="s">
        <v>1158</v>
      </c>
      <c r="L19" s="193"/>
      <c r="M19" s="194"/>
    </row>
    <row r="20" spans="1:13" ht="30">
      <c r="A20" s="3117"/>
      <c r="B20" s="3120"/>
      <c r="C20" s="191" t="s">
        <v>1159</v>
      </c>
      <c r="D20" s="1909"/>
      <c r="E20" s="191" t="s">
        <v>1160</v>
      </c>
      <c r="F20" s="195"/>
      <c r="G20" s="191" t="s">
        <v>1161</v>
      </c>
      <c r="H20" s="195"/>
      <c r="I20" s="191" t="s">
        <v>1162</v>
      </c>
      <c r="J20" s="195" t="s">
        <v>1226</v>
      </c>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195"/>
      <c r="E22" s="191" t="s">
        <v>1168</v>
      </c>
      <c r="F22" s="468"/>
      <c r="G22" s="468"/>
      <c r="H22" s="468"/>
      <c r="I22" s="468"/>
      <c r="J22" s="468"/>
      <c r="K22" s="468"/>
      <c r="L22" s="468"/>
      <c r="M22" s="469"/>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65"/>
      <c r="M24" s="466"/>
    </row>
    <row r="25" spans="1:13" ht="15.75">
      <c r="A25" s="3117"/>
      <c r="B25" s="3120"/>
      <c r="C25" s="191" t="s">
        <v>1171</v>
      </c>
      <c r="D25" s="195"/>
      <c r="E25" s="1923"/>
      <c r="F25" s="191" t="s">
        <v>1172</v>
      </c>
      <c r="G25" s="1909"/>
      <c r="H25" s="1923"/>
      <c r="I25" s="191" t="s">
        <v>1173</v>
      </c>
      <c r="J25" s="1909" t="s">
        <v>1226</v>
      </c>
      <c r="K25" s="1923"/>
      <c r="L25" s="465"/>
      <c r="M25" s="466"/>
    </row>
    <row r="26" spans="1:13" ht="15.75">
      <c r="A26" s="3117"/>
      <c r="B26" s="3120"/>
      <c r="C26" s="191" t="s">
        <v>1174</v>
      </c>
      <c r="D26" s="30"/>
      <c r="E26" s="31"/>
      <c r="F26" s="191" t="s">
        <v>1175</v>
      </c>
      <c r="G26" s="195"/>
      <c r="H26" s="484"/>
      <c r="I26" s="32"/>
      <c r="J26" s="484"/>
      <c r="K26" s="1911"/>
      <c r="L26" s="465"/>
      <c r="M26" s="466"/>
    </row>
    <row r="27" spans="1:13" ht="15.75">
      <c r="A27" s="3117"/>
      <c r="B27" s="3120"/>
      <c r="C27" s="196"/>
      <c r="D27" s="196"/>
      <c r="E27" s="196"/>
      <c r="F27" s="196"/>
      <c r="G27" s="196"/>
      <c r="H27" s="196"/>
      <c r="I27" s="196"/>
      <c r="J27" s="196"/>
      <c r="K27" s="196"/>
      <c r="L27" s="465"/>
      <c r="M27" s="466"/>
    </row>
    <row r="28" spans="1:13">
      <c r="A28" s="3117"/>
      <c r="B28" s="1852" t="s">
        <v>1176</v>
      </c>
      <c r="C28" s="1923"/>
      <c r="D28" s="1923"/>
      <c r="E28" s="1923"/>
      <c r="F28" s="1923"/>
      <c r="G28" s="1923"/>
      <c r="H28" s="1923"/>
      <c r="I28" s="1923"/>
      <c r="J28" s="1923"/>
      <c r="K28" s="1923"/>
      <c r="L28" s="1923"/>
      <c r="M28" s="1924"/>
    </row>
    <row r="29" spans="1:13">
      <c r="A29" s="3117"/>
      <c r="B29" s="1852"/>
      <c r="C29" s="200" t="s">
        <v>1177</v>
      </c>
      <c r="D29" s="2757" t="s">
        <v>61</v>
      </c>
      <c r="E29" s="1923"/>
      <c r="F29" s="201" t="s">
        <v>1178</v>
      </c>
      <c r="G29" s="195" t="s">
        <v>61</v>
      </c>
      <c r="H29" s="1923"/>
      <c r="I29" s="201" t="s">
        <v>1179</v>
      </c>
      <c r="J29" s="1915"/>
      <c r="K29" s="1906"/>
      <c r="L29" s="1916"/>
      <c r="M29" s="1924"/>
    </row>
    <row r="30" spans="1:13">
      <c r="A30" s="3117"/>
      <c r="B30" s="1853"/>
      <c r="C30" s="1932"/>
      <c r="D30" s="1932"/>
      <c r="E30" s="1932"/>
      <c r="F30" s="1932"/>
      <c r="G30" s="1932"/>
      <c r="H30" s="1932"/>
      <c r="I30" s="1932"/>
      <c r="J30" s="1932"/>
      <c r="K30" s="1932"/>
      <c r="L30" s="1932"/>
      <c r="M30" s="1933"/>
    </row>
    <row r="31" spans="1:13" ht="15.75">
      <c r="A31" s="3117"/>
      <c r="B31" s="3119" t="s">
        <v>1181</v>
      </c>
      <c r="C31" s="1890"/>
      <c r="D31" s="1890"/>
      <c r="E31" s="1890"/>
      <c r="F31" s="1890"/>
      <c r="G31" s="1890"/>
      <c r="H31" s="1890"/>
      <c r="I31" s="1890"/>
      <c r="J31" s="1890"/>
      <c r="K31" s="1890"/>
      <c r="L31" s="465"/>
      <c r="M31" s="466"/>
    </row>
    <row r="32" spans="1:13" ht="15.75">
      <c r="A32" s="3117"/>
      <c r="B32" s="3120"/>
      <c r="C32" s="1923" t="s">
        <v>1182</v>
      </c>
      <c r="D32" s="2758">
        <v>2020</v>
      </c>
      <c r="E32" s="38"/>
      <c r="F32" s="1923" t="s">
        <v>1183</v>
      </c>
      <c r="G32" s="195">
        <v>2022</v>
      </c>
      <c r="H32" s="38"/>
      <c r="I32" s="201"/>
      <c r="J32" s="38"/>
      <c r="K32" s="38"/>
      <c r="L32" s="465"/>
      <c r="M32" s="466"/>
    </row>
    <row r="33" spans="1:13" ht="15.75">
      <c r="A33" s="3117"/>
      <c r="B33" s="3121"/>
      <c r="C33" s="1932"/>
      <c r="D33" s="40"/>
      <c r="E33" s="41"/>
      <c r="F33" s="1932"/>
      <c r="G33" s="41"/>
      <c r="H33" s="41"/>
      <c r="I33" s="202"/>
      <c r="J33" s="41"/>
      <c r="K33" s="41"/>
      <c r="L33" s="465"/>
      <c r="M33" s="466"/>
    </row>
    <row r="34" spans="1:13">
      <c r="A34" s="3117"/>
      <c r="B34" s="3119" t="s">
        <v>1185</v>
      </c>
      <c r="C34" s="43"/>
      <c r="D34" s="43"/>
      <c r="E34" s="43"/>
      <c r="F34" s="43"/>
      <c r="G34" s="43"/>
      <c r="H34" s="43"/>
      <c r="I34" s="43"/>
      <c r="J34" s="43"/>
      <c r="K34" s="43"/>
      <c r="L34" s="43"/>
      <c r="M34" s="44"/>
    </row>
    <row r="35" spans="1:13" ht="15.75">
      <c r="A35" s="3117"/>
      <c r="B35" s="3120"/>
      <c r="C35" s="45"/>
      <c r="D35" s="46" t="s">
        <v>1432</v>
      </c>
      <c r="E35" s="46"/>
      <c r="F35" s="46">
        <v>2020</v>
      </c>
      <c r="G35" s="46"/>
      <c r="H35" s="1075">
        <v>2021</v>
      </c>
      <c r="I35" s="1075"/>
      <c r="J35" s="1075">
        <v>2022</v>
      </c>
      <c r="K35" s="46"/>
      <c r="L35" s="46">
        <v>2023</v>
      </c>
      <c r="M35" s="44"/>
    </row>
    <row r="36" spans="1:13">
      <c r="A36" s="3117"/>
      <c r="B36" s="3120"/>
      <c r="C36" s="45"/>
      <c r="D36" s="2759"/>
      <c r="E36" s="1855"/>
      <c r="F36" s="1896">
        <v>0.05</v>
      </c>
      <c r="G36" s="1855"/>
      <c r="H36" s="1896">
        <v>0.5</v>
      </c>
      <c r="I36" s="1855"/>
      <c r="J36" s="1896">
        <v>1</v>
      </c>
      <c r="K36" s="1855"/>
      <c r="L36" s="1896"/>
      <c r="M36" s="1917"/>
    </row>
    <row r="37" spans="1:13" ht="15.75">
      <c r="A37" s="3117"/>
      <c r="B37" s="3120"/>
      <c r="C37" s="45"/>
      <c r="D37" s="46">
        <v>2024</v>
      </c>
      <c r="E37" s="46"/>
      <c r="F37" s="46">
        <v>2025</v>
      </c>
      <c r="G37" s="46"/>
      <c r="H37" s="1075">
        <v>2026</v>
      </c>
      <c r="I37" s="1075"/>
      <c r="J37" s="1075">
        <v>2027</v>
      </c>
      <c r="K37" s="46"/>
      <c r="L37" s="46">
        <v>2028</v>
      </c>
      <c r="M37" s="19"/>
    </row>
    <row r="38" spans="1:13">
      <c r="A38" s="3117"/>
      <c r="B38" s="3120"/>
      <c r="C38" s="45"/>
      <c r="D38" s="1896"/>
      <c r="E38" s="1855"/>
      <c r="F38" s="1896"/>
      <c r="G38" s="1855"/>
      <c r="H38" s="1896"/>
      <c r="I38" s="1855"/>
      <c r="J38" s="1896"/>
      <c r="K38" s="1855"/>
      <c r="L38" s="1896"/>
      <c r="M38" s="1917"/>
    </row>
    <row r="39" spans="1:13" ht="15.75">
      <c r="A39" s="3117"/>
      <c r="B39" s="3120"/>
      <c r="C39" s="45"/>
      <c r="D39" s="46">
        <v>2029</v>
      </c>
      <c r="E39" s="46"/>
      <c r="F39" s="46">
        <v>2030</v>
      </c>
      <c r="G39" s="46"/>
      <c r="H39" s="1075">
        <v>2031</v>
      </c>
      <c r="I39" s="1075"/>
      <c r="J39" s="1075">
        <v>2032</v>
      </c>
      <c r="K39" s="46"/>
      <c r="L39" s="46">
        <v>2033</v>
      </c>
      <c r="M39" s="19"/>
    </row>
    <row r="40" spans="1:13">
      <c r="A40" s="3117"/>
      <c r="B40" s="3120"/>
      <c r="C40" s="45"/>
      <c r="D40" s="1896"/>
      <c r="E40" s="1855"/>
      <c r="F40" s="1896"/>
      <c r="G40" s="1855"/>
      <c r="H40" s="1896"/>
      <c r="I40" s="1855"/>
      <c r="J40" s="1896"/>
      <c r="K40" s="1855"/>
      <c r="L40" s="1896"/>
      <c r="M40" s="1917"/>
    </row>
    <row r="41" spans="1:13">
      <c r="A41" s="3117"/>
      <c r="B41" s="3120"/>
      <c r="C41" s="45"/>
      <c r="D41" s="62">
        <v>20.34</v>
      </c>
      <c r="E41" s="1910"/>
      <c r="F41" s="62" t="s">
        <v>1186</v>
      </c>
      <c r="G41" s="1910"/>
      <c r="H41" s="62"/>
      <c r="I41" s="1910"/>
      <c r="J41" s="62"/>
      <c r="K41" s="1910"/>
      <c r="L41" s="62"/>
      <c r="M41" s="1917"/>
    </row>
    <row r="42" spans="1:13">
      <c r="A42" s="3117"/>
      <c r="B42" s="3120"/>
      <c r="C42" s="45"/>
      <c r="D42" s="1896"/>
      <c r="E42" s="1855"/>
      <c r="F42" s="3401">
        <v>1</v>
      </c>
      <c r="G42" s="3401"/>
      <c r="J42" s="62"/>
      <c r="K42" s="1910"/>
      <c r="L42" s="62"/>
      <c r="M42" s="1917"/>
    </row>
    <row r="43" spans="1:13">
      <c r="A43" s="3117"/>
      <c r="B43" s="3120"/>
      <c r="C43" s="45"/>
      <c r="D43" s="62"/>
      <c r="E43" s="1910"/>
      <c r="F43" s="62"/>
      <c r="G43" s="1910"/>
      <c r="H43" s="62"/>
      <c r="I43" s="1910"/>
      <c r="J43" s="62"/>
      <c r="K43" s="1910"/>
      <c r="L43" s="62"/>
      <c r="M43" s="1917"/>
    </row>
    <row r="44" spans="1:13" ht="15.75">
      <c r="A44" s="3117"/>
      <c r="B44" s="3119" t="s">
        <v>1187</v>
      </c>
      <c r="C44" s="470"/>
      <c r="D44" s="470"/>
      <c r="E44" s="470"/>
      <c r="F44" s="470"/>
      <c r="G44" s="470"/>
      <c r="H44" s="470"/>
      <c r="I44" s="470"/>
      <c r="J44" s="470"/>
      <c r="K44" s="470"/>
      <c r="L44" s="465"/>
      <c r="M44" s="466"/>
    </row>
    <row r="45" spans="1:13" ht="15.75">
      <c r="A45" s="3117"/>
      <c r="B45" s="3120"/>
      <c r="C45" s="465"/>
      <c r="D45" s="49" t="s">
        <v>482</v>
      </c>
      <c r="E45" s="50" t="s">
        <v>60</v>
      </c>
      <c r="F45" s="3792" t="s">
        <v>1188</v>
      </c>
      <c r="G45" s="3112"/>
      <c r="H45" s="3112"/>
      <c r="I45" s="3112"/>
      <c r="J45" s="3112"/>
      <c r="K45" s="471"/>
      <c r="L45" s="465"/>
      <c r="M45" s="466"/>
    </row>
    <row r="46" spans="1:13" ht="15.75">
      <c r="A46" s="3117"/>
      <c r="B46" s="3120"/>
      <c r="C46" s="465"/>
      <c r="D46" s="2068"/>
      <c r="E46" s="1909" t="s">
        <v>1226</v>
      </c>
      <c r="F46" s="3792"/>
      <c r="G46" s="3112"/>
      <c r="H46" s="3112"/>
      <c r="I46" s="3112"/>
      <c r="J46" s="3112"/>
      <c r="K46" s="472"/>
      <c r="L46" s="465"/>
      <c r="M46" s="466"/>
    </row>
    <row r="47" spans="1:13" ht="15.75">
      <c r="A47" s="3117"/>
      <c r="B47" s="3121"/>
      <c r="C47" s="473"/>
      <c r="D47" s="473"/>
      <c r="E47" s="473"/>
      <c r="F47" s="473"/>
      <c r="G47" s="473"/>
      <c r="H47" s="473"/>
      <c r="I47" s="473"/>
      <c r="J47" s="473"/>
      <c r="K47" s="473"/>
      <c r="L47" s="465"/>
      <c r="M47" s="466"/>
    </row>
    <row r="48" spans="1:13" ht="213" customHeight="1">
      <c r="A48" s="3117"/>
      <c r="B48" s="6" t="s">
        <v>1189</v>
      </c>
      <c r="C48" s="5002" t="s">
        <v>2390</v>
      </c>
      <c r="D48" s="5003"/>
      <c r="E48" s="5003"/>
      <c r="F48" s="5003"/>
      <c r="G48" s="5003"/>
      <c r="H48" s="5003"/>
      <c r="I48" s="5003"/>
      <c r="J48" s="5003"/>
      <c r="K48" s="5003"/>
      <c r="L48" s="5003"/>
      <c r="M48" s="5004"/>
    </row>
    <row r="49" spans="1:13" ht="31.5" customHeight="1">
      <c r="A49" s="3117"/>
      <c r="B49" s="6" t="s">
        <v>1191</v>
      </c>
      <c r="C49" s="3088" t="s">
        <v>220</v>
      </c>
      <c r="D49" s="3088"/>
      <c r="E49" s="3088"/>
      <c r="F49" s="3088"/>
      <c r="G49" s="3088"/>
      <c r="H49" s="3088"/>
      <c r="I49" s="3088"/>
      <c r="J49" s="3088"/>
      <c r="K49" s="3088"/>
      <c r="L49" s="3088"/>
      <c r="M49" s="3089"/>
    </row>
    <row r="50" spans="1:13" ht="47.25" customHeight="1">
      <c r="A50" s="3117"/>
      <c r="B50" s="6" t="s">
        <v>1193</v>
      </c>
      <c r="C50" s="3088" t="s">
        <v>2391</v>
      </c>
      <c r="D50" s="3088"/>
      <c r="E50" s="3088"/>
      <c r="F50" s="3088"/>
      <c r="G50" s="3088"/>
      <c r="H50" s="3088"/>
      <c r="I50" s="3088"/>
      <c r="J50" s="3088"/>
      <c r="K50" s="3088"/>
      <c r="L50" s="3088"/>
      <c r="M50" s="3089"/>
    </row>
    <row r="51" spans="1:13">
      <c r="A51" s="3117"/>
      <c r="B51" s="6" t="s">
        <v>1195</v>
      </c>
      <c r="C51" s="3100" t="s">
        <v>60</v>
      </c>
      <c r="D51" s="3100"/>
      <c r="E51" s="3100"/>
      <c r="F51" s="3100"/>
      <c r="G51" s="3100"/>
      <c r="H51" s="3100"/>
      <c r="I51" s="3100"/>
      <c r="J51" s="3100"/>
      <c r="K51" s="3100"/>
      <c r="L51" s="3100"/>
      <c r="M51" s="3101"/>
    </row>
    <row r="52" spans="1:13" ht="15" customHeight="1">
      <c r="A52" s="3085" t="s">
        <v>1197</v>
      </c>
      <c r="B52" s="63" t="s">
        <v>1198</v>
      </c>
      <c r="C52" s="3088" t="s">
        <v>877</v>
      </c>
      <c r="D52" s="3088"/>
      <c r="E52" s="3088"/>
      <c r="F52" s="3088"/>
      <c r="G52" s="3088"/>
      <c r="H52" s="3088"/>
      <c r="I52" s="3088"/>
      <c r="J52" s="3088"/>
      <c r="K52" s="3088"/>
      <c r="L52" s="3088"/>
      <c r="M52" s="3089"/>
    </row>
    <row r="53" spans="1:13" ht="15" customHeight="1">
      <c r="A53" s="3086"/>
      <c r="B53" s="63" t="s">
        <v>1199</v>
      </c>
      <c r="C53" s="3100" t="s">
        <v>1500</v>
      </c>
      <c r="D53" s="3100"/>
      <c r="E53" s="3100"/>
      <c r="F53" s="3100"/>
      <c r="G53" s="3100"/>
      <c r="H53" s="3100"/>
      <c r="I53" s="3100"/>
      <c r="J53" s="3100"/>
      <c r="K53" s="3100"/>
      <c r="L53" s="3100"/>
      <c r="M53" s="3101"/>
    </row>
    <row r="54" spans="1:13" ht="39.75" customHeight="1">
      <c r="A54" s="3086"/>
      <c r="B54" s="63" t="s">
        <v>1201</v>
      </c>
      <c r="C54" s="3088" t="s">
        <v>220</v>
      </c>
      <c r="D54" s="3088"/>
      <c r="E54" s="3088"/>
      <c r="F54" s="3088"/>
      <c r="G54" s="3088"/>
      <c r="H54" s="3088"/>
      <c r="I54" s="3088"/>
      <c r="J54" s="3088"/>
      <c r="K54" s="3088"/>
      <c r="L54" s="3088"/>
      <c r="M54" s="3089"/>
    </row>
    <row r="55" spans="1:13" ht="15.75" customHeight="1">
      <c r="A55" s="3086"/>
      <c r="B55" s="64" t="s">
        <v>1202</v>
      </c>
      <c r="C55" s="3088" t="s">
        <v>1501</v>
      </c>
      <c r="D55" s="3088"/>
      <c r="E55" s="3088"/>
      <c r="F55" s="3088"/>
      <c r="G55" s="3088"/>
      <c r="H55" s="3088"/>
      <c r="I55" s="3088"/>
      <c r="J55" s="3088"/>
      <c r="K55" s="3088"/>
      <c r="L55" s="3088"/>
      <c r="M55" s="3089"/>
    </row>
    <row r="56" spans="1:13" ht="31.5" customHeight="1">
      <c r="A56" s="3086"/>
      <c r="B56" s="63" t="s">
        <v>1204</v>
      </c>
      <c r="C56" s="3102" t="s">
        <v>878</v>
      </c>
      <c r="D56" s="3088"/>
      <c r="E56" s="3088"/>
      <c r="F56" s="3088"/>
      <c r="G56" s="3088"/>
      <c r="H56" s="3088"/>
      <c r="I56" s="3088"/>
      <c r="J56" s="3088"/>
      <c r="K56" s="3088"/>
      <c r="L56" s="3088"/>
      <c r="M56" s="3089"/>
    </row>
    <row r="57" spans="1:13" ht="15.6" customHeight="1" thickBot="1">
      <c r="A57" s="3087"/>
      <c r="B57" s="63" t="s">
        <v>1205</v>
      </c>
      <c r="C57" s="3088" t="s">
        <v>1502</v>
      </c>
      <c r="D57" s="3088"/>
      <c r="E57" s="3088"/>
      <c r="F57" s="3088"/>
      <c r="G57" s="3088"/>
      <c r="H57" s="3088"/>
      <c r="I57" s="3088"/>
      <c r="J57" s="3088"/>
      <c r="K57" s="3088"/>
      <c r="L57" s="3088"/>
      <c r="M57" s="3089"/>
    </row>
    <row r="58" spans="1:13" ht="15" customHeight="1">
      <c r="A58" s="3085" t="s">
        <v>1206</v>
      </c>
      <c r="B58" s="53" t="s">
        <v>1207</v>
      </c>
      <c r="C58" s="3088" t="s">
        <v>2392</v>
      </c>
      <c r="D58" s="3088"/>
      <c r="E58" s="3088"/>
      <c r="F58" s="3088"/>
      <c r="G58" s="3088"/>
      <c r="H58" s="3088"/>
      <c r="I58" s="3088"/>
      <c r="J58" s="3088"/>
      <c r="K58" s="3088"/>
      <c r="L58" s="3088"/>
      <c r="M58" s="3089"/>
    </row>
    <row r="59" spans="1:13" ht="15" customHeight="1">
      <c r="A59" s="3086"/>
      <c r="B59" s="53" t="s">
        <v>1209</v>
      </c>
      <c r="C59" s="3088" t="s">
        <v>1510</v>
      </c>
      <c r="D59" s="3088"/>
      <c r="E59" s="3088"/>
      <c r="F59" s="3088"/>
      <c r="G59" s="3088"/>
      <c r="H59" s="3088"/>
      <c r="I59" s="3088"/>
      <c r="J59" s="3088"/>
      <c r="K59" s="3088"/>
      <c r="L59" s="3088"/>
      <c r="M59" s="3089"/>
    </row>
    <row r="60" spans="1:13" ht="16.350000000000001" customHeight="1" thickBot="1">
      <c r="A60" s="3086"/>
      <c r="B60" s="54" t="s">
        <v>28</v>
      </c>
      <c r="C60" s="3088" t="s">
        <v>220</v>
      </c>
      <c r="D60" s="3088"/>
      <c r="E60" s="3088"/>
      <c r="F60" s="3088"/>
      <c r="G60" s="3088"/>
      <c r="H60" s="3088"/>
      <c r="I60" s="3088"/>
      <c r="J60" s="3088"/>
      <c r="K60" s="3088"/>
      <c r="L60" s="3088"/>
      <c r="M60" s="3089"/>
    </row>
    <row r="61" spans="1:13" ht="16.5" thickBot="1">
      <c r="A61" s="55" t="s">
        <v>1211</v>
      </c>
      <c r="B61" s="56"/>
      <c r="C61" s="3796"/>
      <c r="D61" s="3508"/>
      <c r="E61" s="3508"/>
      <c r="F61" s="3508"/>
      <c r="G61" s="3508"/>
      <c r="H61" s="3508"/>
      <c r="I61" s="3508"/>
      <c r="J61" s="3508"/>
      <c r="K61" s="3508"/>
      <c r="L61" s="3508"/>
      <c r="M61" s="3509"/>
    </row>
  </sheetData>
  <mergeCells count="44">
    <mergeCell ref="A1:M1"/>
    <mergeCell ref="A2:A14"/>
    <mergeCell ref="C2:M2"/>
    <mergeCell ref="C3:M3"/>
    <mergeCell ref="B8:B10"/>
    <mergeCell ref="C9:D9"/>
    <mergeCell ref="C13:M13"/>
    <mergeCell ref="F10:G10"/>
    <mergeCell ref="I10:J10"/>
    <mergeCell ref="K10:M10"/>
    <mergeCell ref="C11:M11"/>
    <mergeCell ref="F9:G9"/>
    <mergeCell ref="I9:J9"/>
    <mergeCell ref="L9:M9"/>
    <mergeCell ref="C10:D10"/>
    <mergeCell ref="C12:M12"/>
    <mergeCell ref="C61:M61"/>
    <mergeCell ref="C48:M48"/>
    <mergeCell ref="C49:M49"/>
    <mergeCell ref="C50:M50"/>
    <mergeCell ref="C51:M51"/>
    <mergeCell ref="C52:M52"/>
    <mergeCell ref="C53:M53"/>
    <mergeCell ref="C54:M54"/>
    <mergeCell ref="C55:M55"/>
    <mergeCell ref="C56:M56"/>
    <mergeCell ref="A58:A60"/>
    <mergeCell ref="C58:M58"/>
    <mergeCell ref="C59:M59"/>
    <mergeCell ref="C60:M60"/>
    <mergeCell ref="A52:A57"/>
    <mergeCell ref="C57:M57"/>
    <mergeCell ref="F45:F46"/>
    <mergeCell ref="G45:J46"/>
    <mergeCell ref="I14:M14"/>
    <mergeCell ref="C14:G14"/>
    <mergeCell ref="A15:A51"/>
    <mergeCell ref="C16:M16"/>
    <mergeCell ref="B17:B23"/>
    <mergeCell ref="B24:B27"/>
    <mergeCell ref="B31:B33"/>
    <mergeCell ref="B34:B43"/>
    <mergeCell ref="F42:G42"/>
    <mergeCell ref="B44:B47"/>
  </mergeCells>
  <dataValidations count="4">
    <dataValidation type="list" allowBlank="1" showInputMessage="1" showErrorMessage="1" sqref="I7" xr:uid="{00000000-0002-0000-6A00-000000000000}">
      <formula1>INDIRECT(C7)</formula1>
    </dataValidation>
    <dataValidation allowBlank="1" showInputMessage="1" showErrorMessage="1" prompt="Seleccione de la lista desplegable" sqref="B4 B7 H7" xr:uid="{00000000-0002-0000-6A00-000001000000}"/>
    <dataValidation allowBlank="1" showInputMessage="1" showErrorMessage="1" prompt="Selecciones de la lista desplegable" sqref="B15" xr:uid="{00000000-0002-0000-6A00-000002000000}"/>
    <dataValidation allowBlank="1" showInputMessage="1" showErrorMessage="1" prompt="Incluir una ficha por cada indicador, ya sea de producto o de resultado" sqref="A1" xr:uid="{00000000-0002-0000-6A00-000003000000}"/>
  </dataValidations>
  <hyperlinks>
    <hyperlink ref="C56" r:id="rId1" xr:uid="{00000000-0004-0000-6A00-000000000000}"/>
  </hyperlinks>
  <pageMargins left="0.7" right="0.7" top="0.75" bottom="0.75" header="0.3" footer="0.3"/>
  <pageSetup orientation="portrait"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5"/>
  </sheetPr>
  <dimension ref="A1:M61"/>
  <sheetViews>
    <sheetView zoomScale="80" zoomScaleNormal="80" workbookViewId="0">
      <selection activeCell="C3" sqref="C3:M3"/>
    </sheetView>
  </sheetViews>
  <sheetFormatPr baseColWidth="10" defaultColWidth="11.42578125" defaultRowHeight="15"/>
  <cols>
    <col min="1" max="1" width="20.7109375" customWidth="1"/>
    <col min="2" max="2" width="27.42578125" customWidth="1"/>
    <col min="4" max="4" width="14.42578125" customWidth="1"/>
    <col min="12" max="12" width="11.42578125" customWidth="1"/>
    <col min="13" max="13" width="7.7109375" customWidth="1"/>
  </cols>
  <sheetData>
    <row r="1" spans="1:13" ht="16.5" thickBot="1">
      <c r="A1" s="1"/>
      <c r="B1" s="1990" t="s">
        <v>2393</v>
      </c>
      <c r="C1" s="2"/>
      <c r="D1" s="2"/>
      <c r="E1" s="2"/>
      <c r="F1" s="2"/>
      <c r="G1" s="2"/>
      <c r="H1" s="2"/>
      <c r="I1" s="2"/>
      <c r="J1" s="2"/>
      <c r="K1" s="2"/>
      <c r="L1" s="2"/>
      <c r="M1" s="3"/>
    </row>
    <row r="2" spans="1:13" ht="45" customHeight="1">
      <c r="A2" s="3126" t="s">
        <v>1134</v>
      </c>
      <c r="B2" s="5" t="s">
        <v>1135</v>
      </c>
      <c r="C2" s="5150" t="s">
        <v>2394</v>
      </c>
      <c r="D2" s="5151"/>
      <c r="E2" s="5151"/>
      <c r="F2" s="5151"/>
      <c r="G2" s="5151"/>
      <c r="H2" s="5151"/>
      <c r="I2" s="5151"/>
      <c r="J2" s="5151"/>
      <c r="K2" s="5151"/>
      <c r="L2" s="5151"/>
      <c r="M2" s="5152"/>
    </row>
    <row r="3" spans="1:13" ht="96.75" customHeight="1">
      <c r="A3" s="3127"/>
      <c r="B3" s="12" t="s">
        <v>1213</v>
      </c>
      <c r="C3" s="5091" t="s">
        <v>2395</v>
      </c>
      <c r="D3" s="3284"/>
      <c r="E3" s="3284"/>
      <c r="F3" s="3284"/>
      <c r="G3" s="3284"/>
      <c r="H3" s="3284"/>
      <c r="I3" s="3284"/>
      <c r="J3" s="3284"/>
      <c r="K3" s="3284"/>
      <c r="L3" s="3284"/>
      <c r="M3" s="3285"/>
    </row>
    <row r="4" spans="1:13" ht="15" customHeight="1">
      <c r="A4" s="3127"/>
      <c r="B4" s="1856" t="s">
        <v>1139</v>
      </c>
      <c r="C4" s="1849" t="s">
        <v>60</v>
      </c>
      <c r="D4" s="2067"/>
      <c r="E4" s="1390"/>
      <c r="F4" s="1390"/>
      <c r="G4" s="1390"/>
      <c r="H4" s="1390"/>
      <c r="I4" s="1390"/>
      <c r="J4" s="1390"/>
      <c r="K4" s="1390"/>
      <c r="L4" s="1390"/>
      <c r="M4" s="1391"/>
    </row>
    <row r="5" spans="1:13" ht="30">
      <c r="A5" s="3127"/>
      <c r="B5" s="1856" t="s">
        <v>1140</v>
      </c>
      <c r="C5" s="1849" t="s">
        <v>914</v>
      </c>
      <c r="D5" s="1392"/>
      <c r="E5" s="1392"/>
      <c r="F5" s="1392"/>
      <c r="G5" s="1392"/>
      <c r="H5" s="1392"/>
      <c r="I5" s="1392"/>
      <c r="J5" s="1392"/>
      <c r="K5" s="1392"/>
      <c r="L5" s="1392"/>
      <c r="M5" s="1393"/>
    </row>
    <row r="6" spans="1:13" ht="15" customHeight="1">
      <c r="A6" s="3127"/>
      <c r="B6" s="1856" t="s">
        <v>1142</v>
      </c>
      <c r="C6" s="1849" t="s">
        <v>914</v>
      </c>
      <c r="D6" s="1392"/>
      <c r="E6" s="1392"/>
      <c r="F6" s="1392"/>
      <c r="G6" s="1392"/>
      <c r="H6" s="1392"/>
      <c r="I6" s="1392"/>
      <c r="J6" s="1392"/>
      <c r="K6" s="1392"/>
      <c r="L6" s="1392"/>
      <c r="M6" s="1393"/>
    </row>
    <row r="7" spans="1:13" ht="15" customHeight="1">
      <c r="A7" s="3127"/>
      <c r="B7" s="12" t="s">
        <v>1143</v>
      </c>
      <c r="C7" s="1394"/>
      <c r="D7" s="1406" t="s">
        <v>219</v>
      </c>
      <c r="E7" s="1394"/>
      <c r="F7" s="1394"/>
      <c r="G7" s="1395"/>
      <c r="H7" s="443" t="s">
        <v>28</v>
      </c>
      <c r="I7" s="1396"/>
      <c r="J7" s="1406" t="s">
        <v>220</v>
      </c>
      <c r="K7" s="1394"/>
      <c r="L7" s="1394"/>
      <c r="M7" s="1397"/>
    </row>
    <row r="8" spans="1:13" ht="15.75">
      <c r="A8" s="3127"/>
      <c r="B8" s="3108" t="s">
        <v>1144</v>
      </c>
      <c r="C8" s="1413"/>
      <c r="D8" s="2069"/>
      <c r="E8" s="2069"/>
      <c r="F8" s="2069"/>
      <c r="G8" s="2069"/>
      <c r="H8" s="2069"/>
      <c r="I8" s="2069"/>
      <c r="J8" s="2069"/>
      <c r="K8" s="2762"/>
      <c r="L8" s="463"/>
      <c r="M8" s="464"/>
    </row>
    <row r="9" spans="1:13" ht="33" customHeight="1">
      <c r="A9" s="3127"/>
      <c r="B9" s="3109"/>
      <c r="C9" s="5153"/>
      <c r="D9" s="5153"/>
      <c r="E9" s="1411"/>
      <c r="F9" s="5113"/>
      <c r="G9" s="5113"/>
      <c r="H9" s="1411"/>
      <c r="I9" s="5113"/>
      <c r="J9" s="5113"/>
      <c r="K9" s="465"/>
      <c r="L9" s="5153"/>
      <c r="M9" s="5158"/>
    </row>
    <row r="10" spans="1:13" ht="15.75">
      <c r="A10" s="3127"/>
      <c r="B10" s="3110"/>
      <c r="C10" s="3776" t="s">
        <v>1147</v>
      </c>
      <c r="D10" s="3776"/>
      <c r="E10" s="1919"/>
      <c r="F10" s="3776" t="s">
        <v>1147</v>
      </c>
      <c r="G10" s="3776"/>
      <c r="H10" s="1919"/>
      <c r="I10" s="3776" t="s">
        <v>1147</v>
      </c>
      <c r="J10" s="3776"/>
      <c r="K10" s="3776" t="s">
        <v>28</v>
      </c>
      <c r="L10" s="4169"/>
      <c r="M10" s="5160"/>
    </row>
    <row r="11" spans="1:13" ht="102.75" customHeight="1">
      <c r="A11" s="3127"/>
      <c r="B11" s="6" t="s">
        <v>1219</v>
      </c>
      <c r="C11" s="3793" t="s">
        <v>2396</v>
      </c>
      <c r="D11" s="3794"/>
      <c r="E11" s="3794"/>
      <c r="F11" s="3794"/>
      <c r="G11" s="3794"/>
      <c r="H11" s="3794"/>
      <c r="I11" s="3794"/>
      <c r="J11" s="3794"/>
      <c r="K11" s="3794"/>
      <c r="L11" s="3794"/>
      <c r="M11" s="3795"/>
    </row>
    <row r="12" spans="1:13" ht="58.5" customHeight="1">
      <c r="A12" s="3127"/>
      <c r="B12" s="6" t="s">
        <v>1221</v>
      </c>
      <c r="C12" s="4015" t="s">
        <v>2397</v>
      </c>
      <c r="D12" s="4016"/>
      <c r="E12" s="4016"/>
      <c r="F12" s="4016"/>
      <c r="G12" s="4016"/>
      <c r="H12" s="4016"/>
      <c r="I12" s="4016"/>
      <c r="J12" s="4016"/>
      <c r="K12" s="4016"/>
      <c r="L12" s="4016"/>
      <c r="M12" s="4017"/>
    </row>
    <row r="13" spans="1:13" ht="45.75" thickBot="1">
      <c r="A13" s="3127"/>
      <c r="B13" s="6" t="s">
        <v>1495</v>
      </c>
      <c r="C13" s="5161" t="s">
        <v>2398</v>
      </c>
      <c r="D13" s="5162"/>
      <c r="E13" s="5162"/>
      <c r="F13" s="5162"/>
      <c r="G13" s="5162"/>
      <c r="H13" s="5162"/>
      <c r="I13" s="5162"/>
      <c r="J13" s="5162"/>
      <c r="K13" s="5162"/>
      <c r="L13" s="5162"/>
      <c r="M13" s="5163"/>
    </row>
    <row r="14" spans="1:13" ht="73.5" customHeight="1" thickBot="1">
      <c r="A14" s="3128"/>
      <c r="B14" s="998" t="s">
        <v>1223</v>
      </c>
      <c r="C14" s="4875" t="s">
        <v>875</v>
      </c>
      <c r="D14" s="4876"/>
      <c r="E14" s="4876"/>
      <c r="F14" s="4876"/>
      <c r="G14" s="4877"/>
      <c r="H14" s="998" t="s">
        <v>1224</v>
      </c>
      <c r="I14" s="4853" t="s">
        <v>1103</v>
      </c>
      <c r="J14" s="4851"/>
      <c r="K14" s="4851"/>
      <c r="L14" s="4851"/>
      <c r="M14" s="4852"/>
    </row>
    <row r="15" spans="1:13" ht="15.75">
      <c r="A15" s="3264" t="s">
        <v>1150</v>
      </c>
      <c r="B15" s="6" t="s">
        <v>1256</v>
      </c>
      <c r="C15" s="999"/>
      <c r="D15" s="659" t="s">
        <v>111</v>
      </c>
      <c r="E15" s="659"/>
      <c r="F15" s="659"/>
      <c r="G15" s="659"/>
      <c r="H15" s="659"/>
      <c r="I15" s="659"/>
      <c r="J15" s="659"/>
      <c r="K15" s="659"/>
      <c r="L15" s="465"/>
      <c r="M15" s="466"/>
    </row>
    <row r="16" spans="1:13" ht="104.25" customHeight="1">
      <c r="A16" s="3117"/>
      <c r="B16" s="6" t="s">
        <v>1151</v>
      </c>
      <c r="C16" s="3793" t="s">
        <v>2399</v>
      </c>
      <c r="D16" s="3794"/>
      <c r="E16" s="3794"/>
      <c r="F16" s="3794"/>
      <c r="G16" s="3794"/>
      <c r="H16" s="3794"/>
      <c r="I16" s="3794"/>
      <c r="J16" s="3794"/>
      <c r="K16" s="3794"/>
      <c r="L16" s="3794"/>
      <c r="M16" s="3795"/>
    </row>
    <row r="17" spans="1:13">
      <c r="A17" s="3117"/>
      <c r="B17" s="3119" t="s">
        <v>1153</v>
      </c>
      <c r="C17" s="467"/>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t="s">
        <v>1226</v>
      </c>
      <c r="K19" s="191" t="s">
        <v>1158</v>
      </c>
      <c r="L19" s="193"/>
      <c r="M19" s="194"/>
    </row>
    <row r="20" spans="1:13" ht="30">
      <c r="A20" s="3117"/>
      <c r="B20" s="3120"/>
      <c r="C20" s="191" t="s">
        <v>1159</v>
      </c>
      <c r="D20" s="1909"/>
      <c r="E20" s="191" t="s">
        <v>1160</v>
      </c>
      <c r="F20" s="195"/>
      <c r="G20" s="191" t="s">
        <v>1161</v>
      </c>
      <c r="H20" s="195"/>
      <c r="I20" s="191" t="s">
        <v>1162</v>
      </c>
      <c r="J20" s="195"/>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195"/>
      <c r="E22" s="191" t="s">
        <v>1168</v>
      </c>
      <c r="F22" s="468"/>
      <c r="G22" s="468"/>
      <c r="H22" s="468"/>
      <c r="I22" s="468"/>
      <c r="J22" s="468"/>
      <c r="K22" s="468"/>
      <c r="L22" s="468"/>
      <c r="M22" s="469"/>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65"/>
      <c r="M24" s="466"/>
    </row>
    <row r="25" spans="1:13" ht="15.75">
      <c r="A25" s="3117"/>
      <c r="B25" s="3120"/>
      <c r="C25" s="191" t="s">
        <v>1171</v>
      </c>
      <c r="D25" s="195"/>
      <c r="E25" s="1923"/>
      <c r="F25" s="191" t="s">
        <v>1172</v>
      </c>
      <c r="G25" s="1909"/>
      <c r="H25" s="1923"/>
      <c r="I25" s="191" t="s">
        <v>1173</v>
      </c>
      <c r="J25" s="1909" t="s">
        <v>1226</v>
      </c>
      <c r="K25" s="1923"/>
      <c r="L25" s="465"/>
      <c r="M25" s="466"/>
    </row>
    <row r="26" spans="1:13" ht="15.75">
      <c r="A26" s="3117"/>
      <c r="B26" s="3120"/>
      <c r="C26" s="191" t="s">
        <v>1174</v>
      </c>
      <c r="D26" s="30"/>
      <c r="E26" s="31"/>
      <c r="F26" s="191" t="s">
        <v>1175</v>
      </c>
      <c r="G26" s="195"/>
      <c r="H26" s="484"/>
      <c r="I26" s="32"/>
      <c r="J26" s="484"/>
      <c r="K26" s="1911"/>
      <c r="L26" s="465"/>
      <c r="M26" s="466"/>
    </row>
    <row r="27" spans="1:13" ht="15.75">
      <c r="A27" s="3117"/>
      <c r="B27" s="3120"/>
      <c r="C27" s="196"/>
      <c r="D27" s="196"/>
      <c r="E27" s="196"/>
      <c r="F27" s="196"/>
      <c r="G27" s="196"/>
      <c r="H27" s="196"/>
      <c r="I27" s="196"/>
      <c r="J27" s="196"/>
      <c r="K27" s="196"/>
      <c r="L27" s="465"/>
      <c r="M27" s="466"/>
    </row>
    <row r="28" spans="1:13">
      <c r="A28" s="3117"/>
      <c r="B28" s="1852" t="s">
        <v>1176</v>
      </c>
      <c r="C28" s="1923"/>
      <c r="D28" s="1923"/>
      <c r="E28" s="1923"/>
      <c r="F28" s="1923"/>
      <c r="G28" s="1923"/>
      <c r="H28" s="1923"/>
      <c r="I28" s="1923"/>
      <c r="J28" s="1923"/>
      <c r="K28" s="1923"/>
      <c r="L28" s="1923"/>
      <c r="M28" s="1924"/>
    </row>
    <row r="29" spans="1:13">
      <c r="A29" s="3117"/>
      <c r="B29" s="1852"/>
      <c r="C29" s="200" t="s">
        <v>1177</v>
      </c>
      <c r="D29" s="2757" t="s">
        <v>61</v>
      </c>
      <c r="E29" s="1923"/>
      <c r="F29" s="201" t="s">
        <v>1178</v>
      </c>
      <c r="G29" s="195" t="s">
        <v>61</v>
      </c>
      <c r="H29" s="1923"/>
      <c r="I29" s="201" t="s">
        <v>1179</v>
      </c>
      <c r="J29" s="1915"/>
      <c r="K29" s="1906"/>
      <c r="L29" s="1916"/>
      <c r="M29" s="1924"/>
    </row>
    <row r="30" spans="1:13">
      <c r="A30" s="3117"/>
      <c r="B30" s="1853"/>
      <c r="C30" s="1932"/>
      <c r="D30" s="1932"/>
      <c r="E30" s="1932"/>
      <c r="F30" s="1932"/>
      <c r="G30" s="1932"/>
      <c r="H30" s="1932"/>
      <c r="I30" s="1932"/>
      <c r="J30" s="1932"/>
      <c r="K30" s="1932"/>
      <c r="L30" s="1932"/>
      <c r="M30" s="1933"/>
    </row>
    <row r="31" spans="1:13" ht="15.75">
      <c r="A31" s="3117"/>
      <c r="B31" s="3119" t="s">
        <v>1181</v>
      </c>
      <c r="C31" s="1890"/>
      <c r="D31" s="1890"/>
      <c r="E31" s="1890"/>
      <c r="F31" s="1890"/>
      <c r="G31" s="1890"/>
      <c r="H31" s="1890"/>
      <c r="I31" s="1890"/>
      <c r="J31" s="1890"/>
      <c r="K31" s="1890"/>
      <c r="L31" s="465"/>
      <c r="M31" s="466"/>
    </row>
    <row r="32" spans="1:13" ht="15.75">
      <c r="A32" s="3117"/>
      <c r="B32" s="3120"/>
      <c r="C32" s="1923" t="s">
        <v>1182</v>
      </c>
      <c r="D32" s="2758">
        <v>2023</v>
      </c>
      <c r="E32" s="38"/>
      <c r="F32" s="1923" t="s">
        <v>1183</v>
      </c>
      <c r="G32" s="195">
        <v>2034</v>
      </c>
      <c r="H32" s="38"/>
      <c r="I32" s="201"/>
      <c r="J32" s="38"/>
      <c r="K32" s="38"/>
      <c r="L32" s="465"/>
      <c r="M32" s="466"/>
    </row>
    <row r="33" spans="1:13" ht="15.75">
      <c r="A33" s="3117"/>
      <c r="B33" s="3121"/>
      <c r="C33" s="1932"/>
      <c r="D33" s="40"/>
      <c r="E33" s="41"/>
      <c r="F33" s="1932"/>
      <c r="G33" s="41"/>
      <c r="H33" s="41"/>
      <c r="I33" s="202"/>
      <c r="J33" s="41"/>
      <c r="K33" s="41"/>
      <c r="L33" s="465"/>
      <c r="M33" s="466"/>
    </row>
    <row r="34" spans="1:13">
      <c r="A34" s="3117"/>
      <c r="B34" s="3119" t="s">
        <v>1185</v>
      </c>
      <c r="C34" s="43"/>
      <c r="D34" s="43"/>
      <c r="E34" s="43"/>
      <c r="F34" s="43"/>
      <c r="G34" s="43"/>
      <c r="H34" s="43"/>
      <c r="I34" s="43"/>
      <c r="J34" s="43"/>
      <c r="K34" s="43"/>
      <c r="L34" s="43"/>
      <c r="M34" s="44"/>
    </row>
    <row r="35" spans="1:13" ht="15.75">
      <c r="A35" s="3117"/>
      <c r="B35" s="3120"/>
      <c r="C35" s="45"/>
      <c r="D35" s="46" t="s">
        <v>1432</v>
      </c>
      <c r="E35" s="46"/>
      <c r="F35" s="46" t="s">
        <v>1521</v>
      </c>
      <c r="G35" s="46"/>
      <c r="H35" s="1075">
        <v>2021</v>
      </c>
      <c r="I35" s="1075"/>
      <c r="J35" s="1075">
        <v>2022</v>
      </c>
      <c r="K35" s="46"/>
      <c r="L35" s="46">
        <v>2023</v>
      </c>
      <c r="M35" s="44"/>
    </row>
    <row r="36" spans="1:13">
      <c r="A36" s="3117"/>
      <c r="B36" s="3120"/>
      <c r="C36" s="45"/>
      <c r="D36" s="2759"/>
      <c r="E36" s="1855"/>
      <c r="F36" s="1896"/>
      <c r="G36" s="1855"/>
      <c r="H36" s="1896"/>
      <c r="I36" s="1855"/>
      <c r="J36" s="1896"/>
      <c r="K36" s="1855"/>
      <c r="L36" s="1896"/>
      <c r="M36" s="1917">
        <v>250</v>
      </c>
    </row>
    <row r="37" spans="1:13" ht="15.75">
      <c r="A37" s="3117"/>
      <c r="B37" s="3120"/>
      <c r="C37" s="45"/>
      <c r="D37" s="46">
        <v>2024</v>
      </c>
      <c r="E37" s="46"/>
      <c r="F37" s="46">
        <v>2025</v>
      </c>
      <c r="G37" s="46"/>
      <c r="H37" s="1075">
        <v>2026</v>
      </c>
      <c r="I37" s="1075"/>
      <c r="J37" s="1075">
        <v>2027</v>
      </c>
      <c r="K37" s="46"/>
      <c r="L37" s="46">
        <v>2028</v>
      </c>
      <c r="M37" s="19"/>
    </row>
    <row r="38" spans="1:13">
      <c r="A38" s="3117"/>
      <c r="B38" s="3120"/>
      <c r="C38" s="45"/>
      <c r="D38" s="1896"/>
      <c r="E38" s="1917">
        <v>250</v>
      </c>
      <c r="F38" s="1896"/>
      <c r="G38" s="1917">
        <v>250</v>
      </c>
      <c r="H38" s="1896"/>
      <c r="I38" s="1917">
        <v>250</v>
      </c>
      <c r="J38" s="1896"/>
      <c r="K38" s="1917">
        <v>250</v>
      </c>
      <c r="L38" s="1896"/>
      <c r="M38" s="1917">
        <v>250</v>
      </c>
    </row>
    <row r="39" spans="1:13" ht="15.75">
      <c r="A39" s="3117"/>
      <c r="B39" s="3120"/>
      <c r="C39" s="45"/>
      <c r="D39" s="46">
        <v>2029</v>
      </c>
      <c r="E39" s="46"/>
      <c r="F39" s="46">
        <v>2030</v>
      </c>
      <c r="G39" s="46"/>
      <c r="H39" s="1075">
        <v>2031</v>
      </c>
      <c r="I39" s="1075"/>
      <c r="J39" s="1075">
        <v>2032</v>
      </c>
      <c r="K39" s="46"/>
      <c r="L39" s="46">
        <v>2033</v>
      </c>
      <c r="M39" s="19"/>
    </row>
    <row r="40" spans="1:13">
      <c r="A40" s="3117"/>
      <c r="B40" s="3120"/>
      <c r="C40" s="45"/>
      <c r="D40" s="1896"/>
      <c r="E40" s="1917">
        <v>250</v>
      </c>
      <c r="F40" s="1896"/>
      <c r="G40" s="1917">
        <v>250</v>
      </c>
      <c r="H40" s="1896"/>
      <c r="I40" s="1917">
        <v>250</v>
      </c>
      <c r="J40" s="1896"/>
      <c r="K40" s="1917">
        <v>250</v>
      </c>
      <c r="L40" s="1896"/>
      <c r="M40" s="1917">
        <v>250</v>
      </c>
    </row>
    <row r="41" spans="1:13">
      <c r="A41" s="3117"/>
      <c r="B41" s="3120"/>
      <c r="C41" s="45"/>
      <c r="D41" s="76">
        <v>2034</v>
      </c>
      <c r="E41" s="1910"/>
      <c r="F41" s="62" t="s">
        <v>1186</v>
      </c>
      <c r="H41" s="1910"/>
      <c r="I41" s="1910"/>
      <c r="J41" s="62"/>
      <c r="K41" s="1910"/>
      <c r="L41" s="62"/>
      <c r="M41" s="1917"/>
    </row>
    <row r="42" spans="1:13">
      <c r="A42" s="3117"/>
      <c r="B42" s="3120"/>
      <c r="C42" s="45"/>
      <c r="D42" s="1896"/>
      <c r="E42" s="1917">
        <v>250</v>
      </c>
      <c r="F42" s="3105">
        <v>3000</v>
      </c>
      <c r="G42" s="3106"/>
      <c r="H42" s="3401"/>
      <c r="I42" s="3401"/>
      <c r="J42" s="62"/>
      <c r="K42" s="1910"/>
      <c r="L42" s="62"/>
      <c r="M42" s="1917"/>
    </row>
    <row r="43" spans="1:13">
      <c r="A43" s="3117"/>
      <c r="B43" s="3120"/>
      <c r="C43" s="45"/>
      <c r="D43" s="62"/>
      <c r="E43" s="1910"/>
      <c r="F43" s="62"/>
      <c r="G43" s="1910"/>
      <c r="H43" s="62"/>
      <c r="I43" s="1910"/>
      <c r="J43" s="62"/>
      <c r="K43" s="1910"/>
      <c r="L43" s="62"/>
      <c r="M43" s="1917"/>
    </row>
    <row r="44" spans="1:13" ht="15.75">
      <c r="A44" s="3117"/>
      <c r="B44" s="3119" t="s">
        <v>1187</v>
      </c>
      <c r="C44" s="470"/>
      <c r="D44" s="470"/>
      <c r="E44" s="470"/>
      <c r="F44" s="470"/>
      <c r="G44" s="470"/>
      <c r="H44" s="470"/>
      <c r="I44" s="470"/>
      <c r="J44" s="470"/>
      <c r="K44" s="470"/>
      <c r="L44" s="465"/>
      <c r="M44" s="466"/>
    </row>
    <row r="45" spans="1:13" ht="15.75">
      <c r="A45" s="3117"/>
      <c r="B45" s="3120"/>
      <c r="C45" s="465"/>
      <c r="D45" s="49" t="s">
        <v>482</v>
      </c>
      <c r="E45" s="50" t="s">
        <v>60</v>
      </c>
      <c r="F45" s="3792" t="s">
        <v>1188</v>
      </c>
      <c r="G45" s="5164"/>
      <c r="H45" s="3777"/>
      <c r="I45" s="3777"/>
      <c r="J45" s="3777"/>
      <c r="K45" s="3777"/>
      <c r="L45" s="465"/>
      <c r="M45" s="466"/>
    </row>
    <row r="46" spans="1:13" ht="15.75">
      <c r="A46" s="3117"/>
      <c r="B46" s="3120"/>
      <c r="C46" s="465"/>
      <c r="D46" s="2068"/>
      <c r="E46" s="1909" t="s">
        <v>1167</v>
      </c>
      <c r="F46" s="3792"/>
      <c r="G46" s="5164"/>
      <c r="H46" s="3777"/>
      <c r="I46" s="3777"/>
      <c r="J46" s="3777"/>
      <c r="K46" s="3777"/>
      <c r="L46" s="465"/>
      <c r="M46" s="466"/>
    </row>
    <row r="47" spans="1:13" ht="15.75">
      <c r="A47" s="3117"/>
      <c r="B47" s="3121"/>
      <c r="C47" s="473"/>
      <c r="D47" s="473"/>
      <c r="E47" s="473"/>
      <c r="F47" s="473"/>
      <c r="G47" s="473"/>
      <c r="H47" s="473"/>
      <c r="I47" s="473"/>
      <c r="J47" s="473"/>
      <c r="K47" s="473"/>
      <c r="L47" s="465"/>
      <c r="M47" s="466"/>
    </row>
    <row r="48" spans="1:13" ht="165.95" customHeight="1">
      <c r="A48" s="3117"/>
      <c r="B48" s="6" t="s">
        <v>1189</v>
      </c>
      <c r="C48" s="5002" t="s">
        <v>2400</v>
      </c>
      <c r="D48" s="5003"/>
      <c r="E48" s="5003"/>
      <c r="F48" s="5003"/>
      <c r="G48" s="5003"/>
      <c r="H48" s="5003"/>
      <c r="I48" s="5003"/>
      <c r="J48" s="5003"/>
      <c r="K48" s="5003"/>
      <c r="L48" s="5003"/>
      <c r="M48" s="5004"/>
    </row>
    <row r="49" spans="1:13" ht="84.95" customHeight="1">
      <c r="A49" s="3117"/>
      <c r="B49" s="6" t="s">
        <v>1191</v>
      </c>
      <c r="C49" s="3088" t="s">
        <v>220</v>
      </c>
      <c r="D49" s="3088"/>
      <c r="E49" s="3088"/>
      <c r="F49" s="3088"/>
      <c r="G49" s="3088"/>
      <c r="H49" s="3088"/>
      <c r="I49" s="3088"/>
      <c r="J49" s="3088"/>
      <c r="K49" s="3088"/>
      <c r="L49" s="3088"/>
      <c r="M49" s="3089"/>
    </row>
    <row r="50" spans="1:13" ht="47.25" customHeight="1">
      <c r="A50" s="3117"/>
      <c r="B50" s="6" t="s">
        <v>1193</v>
      </c>
      <c r="C50" s="3088" t="s">
        <v>2391</v>
      </c>
      <c r="D50" s="3088"/>
      <c r="E50" s="3088"/>
      <c r="F50" s="3088"/>
      <c r="G50" s="3088"/>
      <c r="H50" s="3088"/>
      <c r="I50" s="3088"/>
      <c r="J50" s="3088"/>
      <c r="K50" s="3088"/>
      <c r="L50" s="3088"/>
      <c r="M50" s="3089"/>
    </row>
    <row r="51" spans="1:13">
      <c r="A51" s="3117"/>
      <c r="B51" s="6" t="s">
        <v>1195</v>
      </c>
      <c r="C51" s="3100" t="s">
        <v>60</v>
      </c>
      <c r="D51" s="3100"/>
      <c r="E51" s="3100"/>
      <c r="F51" s="3100"/>
      <c r="G51" s="3100"/>
      <c r="H51" s="3100"/>
      <c r="I51" s="3100"/>
      <c r="J51" s="3100"/>
      <c r="K51" s="3100"/>
      <c r="L51" s="3100"/>
      <c r="M51" s="3101"/>
    </row>
    <row r="52" spans="1:13" ht="15" customHeight="1">
      <c r="A52" s="3085" t="s">
        <v>1197</v>
      </c>
      <c r="B52" s="63" t="s">
        <v>1198</v>
      </c>
      <c r="C52" s="3088" t="s">
        <v>877</v>
      </c>
      <c r="D52" s="3088"/>
      <c r="E52" s="3088"/>
      <c r="F52" s="3088"/>
      <c r="G52" s="3088"/>
      <c r="H52" s="3088"/>
      <c r="I52" s="3088"/>
      <c r="J52" s="3088"/>
      <c r="K52" s="3088"/>
      <c r="L52" s="3088"/>
      <c r="M52" s="3089"/>
    </row>
    <row r="53" spans="1:13" ht="15" customHeight="1">
      <c r="A53" s="3086"/>
      <c r="B53" s="63" t="s">
        <v>1199</v>
      </c>
      <c r="C53" s="3100" t="s">
        <v>1500</v>
      </c>
      <c r="D53" s="3100"/>
      <c r="E53" s="3100"/>
      <c r="F53" s="3100"/>
      <c r="G53" s="3100"/>
      <c r="H53" s="3100"/>
      <c r="I53" s="3100"/>
      <c r="J53" s="3100"/>
      <c r="K53" s="3100"/>
      <c r="L53" s="3100"/>
      <c r="M53" s="3101"/>
    </row>
    <row r="54" spans="1:13" ht="39.75" customHeight="1">
      <c r="A54" s="3086"/>
      <c r="B54" s="63" t="s">
        <v>1201</v>
      </c>
      <c r="C54" s="3088" t="s">
        <v>220</v>
      </c>
      <c r="D54" s="3088"/>
      <c r="E54" s="3088"/>
      <c r="F54" s="3088"/>
      <c r="G54" s="3088"/>
      <c r="H54" s="3088"/>
      <c r="I54" s="3088"/>
      <c r="J54" s="3088"/>
      <c r="K54" s="3088"/>
      <c r="L54" s="3088"/>
      <c r="M54" s="3089"/>
    </row>
    <row r="55" spans="1:13" ht="15.75" customHeight="1">
      <c r="A55" s="3086"/>
      <c r="B55" s="64" t="s">
        <v>1202</v>
      </c>
      <c r="C55" s="3088" t="s">
        <v>1501</v>
      </c>
      <c r="D55" s="3088"/>
      <c r="E55" s="3088"/>
      <c r="F55" s="3088"/>
      <c r="G55" s="3088"/>
      <c r="H55" s="3088"/>
      <c r="I55" s="3088"/>
      <c r="J55" s="3088"/>
      <c r="K55" s="3088"/>
      <c r="L55" s="3088"/>
      <c r="M55" s="3089"/>
    </row>
    <row r="56" spans="1:13" ht="31.5" customHeight="1">
      <c r="A56" s="3086"/>
      <c r="B56" s="63" t="s">
        <v>1204</v>
      </c>
      <c r="C56" s="3102" t="s">
        <v>878</v>
      </c>
      <c r="D56" s="3088"/>
      <c r="E56" s="3088"/>
      <c r="F56" s="3088"/>
      <c r="G56" s="3088"/>
      <c r="H56" s="3088"/>
      <c r="I56" s="3088"/>
      <c r="J56" s="3088"/>
      <c r="K56" s="3088"/>
      <c r="L56" s="3088"/>
      <c r="M56" s="3089"/>
    </row>
    <row r="57" spans="1:13" ht="15.6" customHeight="1" thickBot="1">
      <c r="A57" s="3087"/>
      <c r="B57" s="63" t="s">
        <v>1205</v>
      </c>
      <c r="C57" s="3088" t="s">
        <v>1502</v>
      </c>
      <c r="D57" s="3088"/>
      <c r="E57" s="3088"/>
      <c r="F57" s="3088"/>
      <c r="G57" s="3088"/>
      <c r="H57" s="3088"/>
      <c r="I57" s="3088"/>
      <c r="J57" s="3088"/>
      <c r="K57" s="3088"/>
      <c r="L57" s="3088"/>
      <c r="M57" s="3089"/>
    </row>
    <row r="58" spans="1:13" ht="15" customHeight="1">
      <c r="A58" s="3085" t="s">
        <v>1206</v>
      </c>
      <c r="B58" s="53" t="s">
        <v>1207</v>
      </c>
      <c r="C58" s="3088" t="s">
        <v>2392</v>
      </c>
      <c r="D58" s="3088"/>
      <c r="E58" s="3088"/>
      <c r="F58" s="3088"/>
      <c r="G58" s="3088"/>
      <c r="H58" s="3088"/>
      <c r="I58" s="3088"/>
      <c r="J58" s="3088"/>
      <c r="K58" s="3088"/>
      <c r="L58" s="3088"/>
      <c r="M58" s="3089"/>
    </row>
    <row r="59" spans="1:13" ht="15" customHeight="1">
      <c r="A59" s="3086"/>
      <c r="B59" s="53" t="s">
        <v>1209</v>
      </c>
      <c r="C59" s="3088" t="s">
        <v>1510</v>
      </c>
      <c r="D59" s="3088"/>
      <c r="E59" s="3088"/>
      <c r="F59" s="3088"/>
      <c r="G59" s="3088"/>
      <c r="H59" s="3088"/>
      <c r="I59" s="3088"/>
      <c r="J59" s="3088"/>
      <c r="K59" s="3088"/>
      <c r="L59" s="3088"/>
      <c r="M59" s="3089"/>
    </row>
    <row r="60" spans="1:13" ht="16.350000000000001" customHeight="1" thickBot="1">
      <c r="A60" s="3086"/>
      <c r="B60" s="54" t="s">
        <v>28</v>
      </c>
      <c r="C60" s="3088" t="s">
        <v>220</v>
      </c>
      <c r="D60" s="3088"/>
      <c r="E60" s="3088"/>
      <c r="F60" s="3088"/>
      <c r="G60" s="3088"/>
      <c r="H60" s="3088"/>
      <c r="I60" s="3088"/>
      <c r="J60" s="3088"/>
      <c r="K60" s="3088"/>
      <c r="L60" s="3088"/>
      <c r="M60" s="3089"/>
    </row>
    <row r="61" spans="1:13" ht="16.5" thickBot="1">
      <c r="A61" s="55" t="s">
        <v>1211</v>
      </c>
      <c r="B61" s="56"/>
      <c r="C61" s="3796"/>
      <c r="D61" s="3508"/>
      <c r="E61" s="3508"/>
      <c r="F61" s="3508"/>
      <c r="G61" s="3508"/>
      <c r="H61" s="3508"/>
      <c r="I61" s="3508"/>
      <c r="J61" s="3508"/>
      <c r="K61" s="3508"/>
      <c r="L61" s="3508"/>
      <c r="M61" s="3509"/>
    </row>
  </sheetData>
  <mergeCells count="44">
    <mergeCell ref="C61:M61"/>
    <mergeCell ref="C13:M13"/>
    <mergeCell ref="C56:M56"/>
    <mergeCell ref="C57:M57"/>
    <mergeCell ref="A58:A60"/>
    <mergeCell ref="C58:M58"/>
    <mergeCell ref="C59:M59"/>
    <mergeCell ref="C60:M60"/>
    <mergeCell ref="G45:K46"/>
    <mergeCell ref="C48:M48"/>
    <mergeCell ref="C49:M49"/>
    <mergeCell ref="C50:M50"/>
    <mergeCell ref="C51:M51"/>
    <mergeCell ref="A52:A57"/>
    <mergeCell ref="C52:M52"/>
    <mergeCell ref="C53:M53"/>
    <mergeCell ref="C54:M54"/>
    <mergeCell ref="C55:M55"/>
    <mergeCell ref="A15:A51"/>
    <mergeCell ref="C16:M16"/>
    <mergeCell ref="B44:B47"/>
    <mergeCell ref="F45:F46"/>
    <mergeCell ref="B17:B23"/>
    <mergeCell ref="B24:B27"/>
    <mergeCell ref="B31:B33"/>
    <mergeCell ref="B34:B43"/>
    <mergeCell ref="F42:G42"/>
    <mergeCell ref="H42:I42"/>
    <mergeCell ref="A2:A14"/>
    <mergeCell ref="C2:M2"/>
    <mergeCell ref="C3:M3"/>
    <mergeCell ref="B8:B10"/>
    <mergeCell ref="C9:D9"/>
    <mergeCell ref="F9:G9"/>
    <mergeCell ref="I9:J9"/>
    <mergeCell ref="L9:M9"/>
    <mergeCell ref="C14:G14"/>
    <mergeCell ref="I14:M14"/>
    <mergeCell ref="C10:D10"/>
    <mergeCell ref="F10:G10"/>
    <mergeCell ref="I10:J10"/>
    <mergeCell ref="K10:M10"/>
    <mergeCell ref="C11:M11"/>
    <mergeCell ref="C12:M12"/>
  </mergeCells>
  <dataValidations count="4">
    <dataValidation allowBlank="1" showInputMessage="1" showErrorMessage="1" prompt="Incluir una ficha por cada indicador, ya sea de producto o de resultado" sqref="B1" xr:uid="{00000000-0002-0000-6B00-000000000000}"/>
    <dataValidation allowBlank="1" showInputMessage="1" showErrorMessage="1" prompt="Selecciones de la lista desplegable" sqref="B15" xr:uid="{00000000-0002-0000-6B00-000001000000}"/>
    <dataValidation allowBlank="1" showInputMessage="1" showErrorMessage="1" prompt="Seleccione de la lista desplegable" sqref="B4 B7 H7" xr:uid="{00000000-0002-0000-6B00-000002000000}"/>
    <dataValidation type="list" allowBlank="1" showInputMessage="1" showErrorMessage="1" sqref="I7" xr:uid="{00000000-0002-0000-6B00-000003000000}">
      <formula1>INDIRECT(C7)</formula1>
    </dataValidation>
  </dataValidations>
  <hyperlinks>
    <hyperlink ref="C56" r:id="rId1"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5"/>
  </sheetPr>
  <dimension ref="A1:N60"/>
  <sheetViews>
    <sheetView zoomScale="70" zoomScaleNormal="70" workbookViewId="0">
      <selection activeCell="O1" sqref="O1"/>
    </sheetView>
  </sheetViews>
  <sheetFormatPr baseColWidth="10" defaultColWidth="11.42578125" defaultRowHeight="15"/>
  <cols>
    <col min="1" max="1" width="18.85546875" customWidth="1"/>
    <col min="2" max="2" width="25" customWidth="1"/>
  </cols>
  <sheetData>
    <row r="1" spans="1:14" ht="16.5" thickBot="1">
      <c r="A1" s="1"/>
      <c r="B1" s="1990" t="s">
        <v>2401</v>
      </c>
      <c r="C1" s="2"/>
      <c r="D1" s="2"/>
      <c r="E1" s="2"/>
      <c r="F1" s="2"/>
      <c r="G1" s="2"/>
      <c r="H1" s="2"/>
      <c r="I1" s="2"/>
      <c r="J1" s="2"/>
      <c r="K1" s="2"/>
      <c r="L1" s="2"/>
      <c r="M1" s="3"/>
      <c r="N1" t="s">
        <v>1277</v>
      </c>
    </row>
    <row r="2" spans="1:14" ht="57" customHeight="1">
      <c r="A2" s="3126" t="s">
        <v>1134</v>
      </c>
      <c r="B2" s="5" t="s">
        <v>1135</v>
      </c>
      <c r="C2" s="5099" t="s">
        <v>2402</v>
      </c>
      <c r="D2" s="5100"/>
      <c r="E2" s="5100"/>
      <c r="F2" s="5100"/>
      <c r="G2" s="5100"/>
      <c r="H2" s="5100"/>
      <c r="I2" s="5100"/>
      <c r="J2" s="5100"/>
      <c r="K2" s="5100"/>
      <c r="L2" s="5100"/>
      <c r="M2" s="5101"/>
    </row>
    <row r="3" spans="1:14" ht="62.45" customHeight="1">
      <c r="A3" s="3127"/>
      <c r="B3" s="12" t="s">
        <v>1213</v>
      </c>
      <c r="C3" s="5091" t="s">
        <v>2403</v>
      </c>
      <c r="D3" s="3284"/>
      <c r="E3" s="3284"/>
      <c r="F3" s="3284"/>
      <c r="G3" s="3284"/>
      <c r="H3" s="3284"/>
      <c r="I3" s="3284"/>
      <c r="J3" s="3284"/>
      <c r="K3" s="3284"/>
      <c r="L3" s="3284"/>
      <c r="M3" s="3285"/>
    </row>
    <row r="4" spans="1:14" ht="15" customHeight="1">
      <c r="A4" s="3127"/>
      <c r="B4" s="1856" t="s">
        <v>1139</v>
      </c>
      <c r="C4" s="1390"/>
      <c r="D4" s="2067" t="s">
        <v>60</v>
      </c>
      <c r="E4" s="1390"/>
      <c r="F4" s="1390"/>
      <c r="G4" s="1390"/>
      <c r="H4" s="1390"/>
      <c r="I4" s="1390"/>
      <c r="J4" s="1390"/>
      <c r="K4" s="1390"/>
      <c r="L4" s="1390"/>
      <c r="M4" s="1391"/>
    </row>
    <row r="5" spans="1:14" ht="30">
      <c r="A5" s="3127"/>
      <c r="B5" s="1856" t="s">
        <v>1140</v>
      </c>
      <c r="C5" s="1849" t="s">
        <v>914</v>
      </c>
      <c r="D5" s="1392"/>
      <c r="E5" s="1392"/>
      <c r="F5" s="1392"/>
      <c r="G5" s="1392"/>
      <c r="H5" s="1392"/>
      <c r="I5" s="1392"/>
      <c r="J5" s="1392"/>
      <c r="K5" s="1392"/>
      <c r="L5" s="1392"/>
      <c r="M5" s="1393"/>
    </row>
    <row r="6" spans="1:14" ht="15" customHeight="1">
      <c r="A6" s="3127"/>
      <c r="B6" s="1856" t="s">
        <v>1142</v>
      </c>
      <c r="C6" s="1849" t="s">
        <v>914</v>
      </c>
      <c r="D6" s="1392"/>
      <c r="E6" s="1392"/>
      <c r="F6" s="1392"/>
      <c r="G6" s="1392"/>
      <c r="H6" s="1392"/>
      <c r="I6" s="1392"/>
      <c r="J6" s="1392"/>
      <c r="K6" s="1392"/>
      <c r="L6" s="1392"/>
      <c r="M6" s="1393"/>
    </row>
    <row r="7" spans="1:14" ht="15" customHeight="1">
      <c r="A7" s="3127"/>
      <c r="B7" s="12" t="s">
        <v>1143</v>
      </c>
      <c r="C7" s="1394"/>
      <c r="D7" s="1406" t="s">
        <v>71</v>
      </c>
      <c r="E7" s="1394"/>
      <c r="F7" s="1394"/>
      <c r="G7" s="1395"/>
      <c r="H7" s="443" t="s">
        <v>28</v>
      </c>
      <c r="I7" s="1396"/>
      <c r="J7" s="1406" t="s">
        <v>72</v>
      </c>
      <c r="K7" s="1394"/>
      <c r="L7" s="1394"/>
      <c r="M7" s="1397"/>
    </row>
    <row r="8" spans="1:14" ht="21" customHeight="1">
      <c r="A8" s="3127"/>
      <c r="B8" s="5104" t="s">
        <v>1144</v>
      </c>
      <c r="C8" s="5166"/>
      <c r="D8" s="5167"/>
      <c r="E8" s="5167"/>
      <c r="F8" s="5167"/>
      <c r="G8" s="5167"/>
      <c r="H8" s="5167"/>
      <c r="I8" s="5167"/>
      <c r="J8" s="5167"/>
      <c r="K8" s="5167"/>
      <c r="L8" s="5167"/>
      <c r="M8" s="5168"/>
    </row>
    <row r="9" spans="1:14" ht="39.75" customHeight="1">
      <c r="A9" s="3127"/>
      <c r="B9" s="3109"/>
      <c r="C9" s="3288"/>
      <c r="D9" s="3288"/>
      <c r="E9" s="1414"/>
      <c r="H9" s="1411"/>
      <c r="I9" s="5126"/>
      <c r="J9" s="5126"/>
      <c r="K9" s="1411"/>
      <c r="L9" s="5114"/>
      <c r="M9" s="5157"/>
    </row>
    <row r="10" spans="1:14" ht="23.25" customHeight="1">
      <c r="A10" s="3127"/>
      <c r="B10" s="3110"/>
      <c r="C10" s="3776" t="s">
        <v>1147</v>
      </c>
      <c r="D10" s="3776"/>
      <c r="E10" s="1919"/>
      <c r="F10" s="3776" t="s">
        <v>1147</v>
      </c>
      <c r="G10" s="3776"/>
      <c r="H10" s="1919"/>
      <c r="I10" s="3776" t="s">
        <v>1147</v>
      </c>
      <c r="J10" s="3776"/>
      <c r="K10" s="1919"/>
      <c r="L10" s="4169" t="s">
        <v>1147</v>
      </c>
      <c r="M10" s="5169"/>
    </row>
    <row r="11" spans="1:14" ht="200.25" customHeight="1">
      <c r="A11" s="3127"/>
      <c r="B11" s="6" t="s">
        <v>1219</v>
      </c>
      <c r="C11" s="3793" t="s">
        <v>2404</v>
      </c>
      <c r="D11" s="3794"/>
      <c r="E11" s="3794"/>
      <c r="F11" s="3794"/>
      <c r="G11" s="3794"/>
      <c r="H11" s="3794"/>
      <c r="I11" s="3794"/>
      <c r="J11" s="3794"/>
      <c r="K11" s="3794"/>
      <c r="L11" s="3794"/>
      <c r="M11" s="3795"/>
    </row>
    <row r="12" spans="1:14" ht="61.5" customHeight="1" thickBot="1">
      <c r="A12" s="3127"/>
      <c r="B12" s="6" t="s">
        <v>1221</v>
      </c>
      <c r="C12" s="4289" t="s">
        <v>2387</v>
      </c>
      <c r="D12" s="4292"/>
      <c r="E12" s="4292"/>
      <c r="F12" s="4292"/>
      <c r="G12" s="4292"/>
      <c r="H12" s="4292"/>
      <c r="I12" s="4292"/>
      <c r="J12" s="4292"/>
      <c r="K12" s="4292"/>
      <c r="L12" s="4292"/>
      <c r="M12" s="4291"/>
    </row>
    <row r="13" spans="1:14" ht="73.5" customHeight="1" thickBot="1">
      <c r="A13" s="3128"/>
      <c r="B13" s="998" t="s">
        <v>1223</v>
      </c>
      <c r="C13" s="4875" t="s">
        <v>217</v>
      </c>
      <c r="D13" s="4876"/>
      <c r="E13" s="4876"/>
      <c r="F13" s="4876"/>
      <c r="G13" s="4877"/>
      <c r="H13" s="998" t="s">
        <v>1224</v>
      </c>
      <c r="I13" s="4853" t="s">
        <v>2405</v>
      </c>
      <c r="J13" s="4851"/>
      <c r="K13" s="4851"/>
      <c r="L13" s="4851"/>
      <c r="M13" s="4852"/>
    </row>
    <row r="14" spans="1:14">
      <c r="A14" s="3264" t="s">
        <v>1150</v>
      </c>
      <c r="B14" s="6" t="s">
        <v>1256</v>
      </c>
      <c r="C14" s="4854" t="s">
        <v>58</v>
      </c>
      <c r="D14" s="4855"/>
      <c r="E14" s="4855"/>
      <c r="F14" s="4855"/>
      <c r="G14" s="4855"/>
      <c r="H14" s="4855"/>
      <c r="I14" s="4855"/>
      <c r="J14" s="4855"/>
      <c r="K14" s="4855"/>
      <c r="L14" s="4855"/>
      <c r="M14" s="4856"/>
    </row>
    <row r="15" spans="1:14" ht="72" customHeight="1">
      <c r="A15" s="3117"/>
      <c r="B15" s="6" t="s">
        <v>1151</v>
      </c>
      <c r="C15" s="5002" t="s">
        <v>705</v>
      </c>
      <c r="D15" s="5003"/>
      <c r="E15" s="5003"/>
      <c r="F15" s="5003"/>
      <c r="G15" s="5003"/>
      <c r="H15" s="5003"/>
      <c r="I15" s="5003"/>
      <c r="J15" s="5003"/>
      <c r="K15" s="5003"/>
      <c r="L15" s="5003"/>
      <c r="M15" s="5004"/>
    </row>
    <row r="16" spans="1:14">
      <c r="A16" s="3117"/>
      <c r="B16" s="3119" t="s">
        <v>1153</v>
      </c>
      <c r="C16" s="467"/>
      <c r="D16" s="1252"/>
      <c r="E16" s="1252"/>
      <c r="F16" s="1252"/>
      <c r="G16" s="1252"/>
      <c r="H16" s="1252"/>
      <c r="I16" s="1252"/>
      <c r="J16" s="1252"/>
      <c r="K16" s="1252"/>
      <c r="L16" s="14"/>
      <c r="M16" s="15"/>
    </row>
    <row r="17" spans="1:13">
      <c r="A17" s="3117"/>
      <c r="B17" s="3120"/>
      <c r="C17" s="16"/>
      <c r="D17" s="1255"/>
      <c r="E17" s="87"/>
      <c r="F17" s="1255"/>
      <c r="G17" s="87"/>
      <c r="H17" s="1255"/>
      <c r="I17" s="87"/>
      <c r="J17" s="1255"/>
      <c r="K17" s="87"/>
      <c r="L17" s="18"/>
      <c r="M17" s="19"/>
    </row>
    <row r="18" spans="1:13" ht="30">
      <c r="A18" s="3117"/>
      <c r="B18" s="3120"/>
      <c r="C18" s="191" t="s">
        <v>1154</v>
      </c>
      <c r="D18" s="644"/>
      <c r="E18" s="643" t="s">
        <v>1155</v>
      </c>
      <c r="F18" s="644"/>
      <c r="G18" s="643" t="s">
        <v>1156</v>
      </c>
      <c r="H18" s="644"/>
      <c r="I18" s="643" t="s">
        <v>1157</v>
      </c>
      <c r="J18" s="644"/>
      <c r="K18" s="643" t="s">
        <v>1158</v>
      </c>
      <c r="L18" s="193"/>
      <c r="M18" s="194"/>
    </row>
    <row r="19" spans="1:13" ht="30">
      <c r="A19" s="3117"/>
      <c r="B19" s="3120"/>
      <c r="C19" s="191" t="s">
        <v>1159</v>
      </c>
      <c r="D19" s="1928"/>
      <c r="E19" s="643" t="s">
        <v>1160</v>
      </c>
      <c r="F19" s="483"/>
      <c r="G19" s="643" t="s">
        <v>1161</v>
      </c>
      <c r="H19" s="483"/>
      <c r="I19" s="643" t="s">
        <v>1162</v>
      </c>
      <c r="J19" s="483" t="s">
        <v>1226</v>
      </c>
      <c r="K19" s="643" t="s">
        <v>1163</v>
      </c>
      <c r="L19" s="193"/>
      <c r="M19" s="194"/>
    </row>
    <row r="20" spans="1:13" ht="30">
      <c r="A20" s="3117"/>
      <c r="B20" s="3120"/>
      <c r="C20" s="191" t="s">
        <v>1164</v>
      </c>
      <c r="D20" s="1928"/>
      <c r="E20" s="643" t="s">
        <v>1165</v>
      </c>
      <c r="F20" s="1928"/>
      <c r="G20" s="643"/>
      <c r="H20" s="647"/>
      <c r="I20" s="643"/>
      <c r="J20" s="647"/>
      <c r="K20" s="643"/>
      <c r="L20" s="197"/>
      <c r="M20" s="198"/>
    </row>
    <row r="21" spans="1:13" ht="15.75">
      <c r="A21" s="3117"/>
      <c r="B21" s="3120"/>
      <c r="C21" s="191" t="s">
        <v>1166</v>
      </c>
      <c r="D21" s="483"/>
      <c r="E21" s="643" t="s">
        <v>1168</v>
      </c>
      <c r="F21" s="1401"/>
      <c r="G21" s="1401"/>
      <c r="H21" s="1401"/>
      <c r="I21" s="1401"/>
      <c r="J21" s="1401"/>
      <c r="K21" s="1401"/>
      <c r="L21" s="468"/>
      <c r="M21" s="469"/>
    </row>
    <row r="22" spans="1:13">
      <c r="A22" s="3117"/>
      <c r="B22" s="3121"/>
      <c r="C22" s="1932"/>
      <c r="D22" s="1929"/>
      <c r="E22" s="1929"/>
      <c r="F22" s="1929"/>
      <c r="G22" s="1929"/>
      <c r="H22" s="1929"/>
      <c r="I22" s="1929"/>
      <c r="J22" s="1929"/>
      <c r="K22" s="1929"/>
      <c r="L22" s="1932"/>
      <c r="M22" s="1933"/>
    </row>
    <row r="23" spans="1:13" ht="15.75">
      <c r="A23" s="3117"/>
      <c r="B23" s="3119" t="s">
        <v>1170</v>
      </c>
      <c r="C23" s="199"/>
      <c r="D23" s="488"/>
      <c r="E23" s="488"/>
      <c r="F23" s="488"/>
      <c r="G23" s="488"/>
      <c r="H23" s="488"/>
      <c r="I23" s="488"/>
      <c r="J23" s="488"/>
      <c r="K23" s="488"/>
      <c r="L23" s="465"/>
      <c r="M23" s="466"/>
    </row>
    <row r="24" spans="1:13" ht="15.75">
      <c r="A24" s="3117"/>
      <c r="B24" s="3120"/>
      <c r="C24" s="191" t="s">
        <v>1171</v>
      </c>
      <c r="D24" s="483"/>
      <c r="E24" s="1545"/>
      <c r="F24" s="643" t="s">
        <v>1172</v>
      </c>
      <c r="G24" s="1928"/>
      <c r="H24" s="1545"/>
      <c r="I24" s="643" t="s">
        <v>1173</v>
      </c>
      <c r="J24" s="1928" t="s">
        <v>1226</v>
      </c>
      <c r="K24" s="1545"/>
      <c r="L24" s="465"/>
      <c r="M24" s="466"/>
    </row>
    <row r="25" spans="1:13" ht="15.75">
      <c r="A25" s="3117"/>
      <c r="B25" s="3120"/>
      <c r="C25" s="191" t="s">
        <v>1174</v>
      </c>
      <c r="D25" s="1259"/>
      <c r="E25" s="484"/>
      <c r="F25" s="643" t="s">
        <v>1175</v>
      </c>
      <c r="G25" s="483"/>
      <c r="H25" s="484"/>
      <c r="I25" s="1260"/>
      <c r="J25" s="484"/>
      <c r="K25" s="2051"/>
      <c r="L25" s="465"/>
      <c r="M25" s="466"/>
    </row>
    <row r="26" spans="1:13" ht="15.75">
      <c r="A26" s="3117"/>
      <c r="B26" s="3120"/>
      <c r="C26" s="196"/>
      <c r="D26" s="647"/>
      <c r="E26" s="647"/>
      <c r="F26" s="647"/>
      <c r="G26" s="647"/>
      <c r="H26" s="647"/>
      <c r="I26" s="647"/>
      <c r="J26" s="647"/>
      <c r="K26" s="647"/>
      <c r="L26" s="465"/>
      <c r="M26" s="466"/>
    </row>
    <row r="27" spans="1:13">
      <c r="A27" s="3117"/>
      <c r="B27" s="5165" t="s">
        <v>1176</v>
      </c>
      <c r="C27" s="1923"/>
      <c r="D27" s="1545"/>
      <c r="E27" s="1545"/>
      <c r="F27" s="1545"/>
      <c r="G27" s="1545"/>
      <c r="H27" s="1545"/>
      <c r="I27" s="1545"/>
      <c r="J27" s="1545"/>
      <c r="K27" s="1545"/>
      <c r="L27" s="1923"/>
      <c r="M27" s="1924"/>
    </row>
    <row r="28" spans="1:13">
      <c r="A28" s="3117"/>
      <c r="B28" s="5165"/>
      <c r="C28" s="200" t="s">
        <v>1177</v>
      </c>
      <c r="D28" s="481" t="s">
        <v>61</v>
      </c>
      <c r="E28" s="1545"/>
      <c r="F28" s="482" t="s">
        <v>1178</v>
      </c>
      <c r="G28" s="483" t="s">
        <v>61</v>
      </c>
      <c r="H28" s="1545"/>
      <c r="I28" s="482" t="s">
        <v>1179</v>
      </c>
      <c r="J28" s="1984"/>
      <c r="K28" s="2127"/>
      <c r="L28" s="1916"/>
      <c r="M28" s="1924"/>
    </row>
    <row r="29" spans="1:13">
      <c r="A29" s="3117"/>
      <c r="B29" s="5165"/>
      <c r="C29" s="1932"/>
      <c r="D29" s="1929"/>
      <c r="E29" s="1929"/>
      <c r="F29" s="1929"/>
      <c r="G29" s="1929"/>
      <c r="H29" s="1929"/>
      <c r="I29" s="1929"/>
      <c r="J29" s="1929"/>
      <c r="K29" s="1929"/>
      <c r="L29" s="1932"/>
      <c r="M29" s="1933"/>
    </row>
    <row r="30" spans="1:13" ht="15.75">
      <c r="A30" s="3117"/>
      <c r="B30" s="3119" t="s">
        <v>1181</v>
      </c>
      <c r="C30" s="1890"/>
      <c r="D30" s="1262"/>
      <c r="E30" s="1262"/>
      <c r="F30" s="1262"/>
      <c r="G30" s="1262"/>
      <c r="H30" s="1262"/>
      <c r="I30" s="1262"/>
      <c r="J30" s="1262"/>
      <c r="K30" s="1262"/>
      <c r="L30" s="465"/>
      <c r="M30" s="466"/>
    </row>
    <row r="31" spans="1:13" ht="15.75">
      <c r="A31" s="3117"/>
      <c r="B31" s="3120"/>
      <c r="C31" s="1923" t="s">
        <v>1182</v>
      </c>
      <c r="D31" s="1085">
        <v>2019</v>
      </c>
      <c r="E31" s="1264"/>
      <c r="F31" s="1545" t="s">
        <v>1183</v>
      </c>
      <c r="G31" s="1085">
        <v>2034</v>
      </c>
      <c r="H31" s="1264"/>
      <c r="I31" s="482"/>
      <c r="J31" s="1264"/>
      <c r="K31" s="1264"/>
      <c r="L31" s="465"/>
      <c r="M31" s="466"/>
    </row>
    <row r="32" spans="1:13" ht="15.75">
      <c r="A32" s="3117"/>
      <c r="B32" s="3121"/>
      <c r="C32" s="1932"/>
      <c r="D32" s="485"/>
      <c r="E32" s="1266"/>
      <c r="F32" s="1929"/>
      <c r="G32" s="1266"/>
      <c r="H32" s="1266"/>
      <c r="I32" s="486"/>
      <c r="J32" s="1266"/>
      <c r="K32" s="1266"/>
      <c r="L32" s="465"/>
      <c r="M32" s="466"/>
    </row>
    <row r="33" spans="1:13">
      <c r="A33" s="3117"/>
      <c r="B33" s="3119" t="s">
        <v>1185</v>
      </c>
      <c r="C33" s="43"/>
      <c r="D33" s="43"/>
      <c r="E33" s="43"/>
      <c r="F33" s="43"/>
      <c r="G33" s="43"/>
      <c r="H33" s="43"/>
      <c r="I33" s="43"/>
      <c r="J33" s="43"/>
      <c r="K33" s="43"/>
      <c r="L33" s="43"/>
      <c r="M33" s="44"/>
    </row>
    <row r="34" spans="1:13" ht="15.75">
      <c r="A34" s="3117"/>
      <c r="B34" s="3120"/>
      <c r="C34" s="45"/>
      <c r="D34" s="46">
        <v>2019</v>
      </c>
      <c r="E34" s="46"/>
      <c r="F34" s="46">
        <v>2020</v>
      </c>
      <c r="G34" s="46"/>
      <c r="H34" s="1075">
        <v>2021</v>
      </c>
      <c r="I34" s="1075"/>
      <c r="J34" s="1075">
        <v>2022</v>
      </c>
      <c r="K34" s="46"/>
      <c r="L34" s="1075">
        <v>2023</v>
      </c>
      <c r="M34" s="44"/>
    </row>
    <row r="35" spans="1:13">
      <c r="A35" s="3117"/>
      <c r="B35" s="3120"/>
      <c r="C35" s="45"/>
      <c r="D35" s="1896">
        <v>1</v>
      </c>
      <c r="E35" s="1855"/>
      <c r="F35" s="1896">
        <v>1</v>
      </c>
      <c r="G35" s="1855"/>
      <c r="H35" s="1896">
        <v>1</v>
      </c>
      <c r="I35" s="1855"/>
      <c r="J35" s="1896">
        <v>1</v>
      </c>
      <c r="K35" s="1855"/>
      <c r="L35" s="1896">
        <v>1</v>
      </c>
      <c r="M35" s="1917"/>
    </row>
    <row r="36" spans="1:13" ht="15.75">
      <c r="A36" s="3117"/>
      <c r="B36" s="3120"/>
      <c r="C36" s="45"/>
      <c r="D36" s="46">
        <v>2024</v>
      </c>
      <c r="E36" s="46"/>
      <c r="F36" s="46">
        <v>2025</v>
      </c>
      <c r="G36" s="46"/>
      <c r="H36" s="1075">
        <v>2026</v>
      </c>
      <c r="I36" s="1075"/>
      <c r="J36" s="1075">
        <v>2027</v>
      </c>
      <c r="K36" s="46"/>
      <c r="L36" s="46">
        <v>2028</v>
      </c>
      <c r="M36" s="19"/>
    </row>
    <row r="37" spans="1:13">
      <c r="A37" s="3117"/>
      <c r="B37" s="3120"/>
      <c r="C37" s="45"/>
      <c r="D37" s="1896">
        <v>1</v>
      </c>
      <c r="E37" s="1855"/>
      <c r="F37" s="1896">
        <v>1</v>
      </c>
      <c r="G37" s="1855"/>
      <c r="H37" s="1896">
        <v>1</v>
      </c>
      <c r="I37" s="1855"/>
      <c r="J37" s="1896">
        <v>1</v>
      </c>
      <c r="K37" s="1855"/>
      <c r="L37" s="1896">
        <v>1</v>
      </c>
      <c r="M37" s="1917"/>
    </row>
    <row r="38" spans="1:13" ht="15.75">
      <c r="A38" s="3117"/>
      <c r="B38" s="3120"/>
      <c r="C38" s="45"/>
      <c r="D38" s="46">
        <v>2029</v>
      </c>
      <c r="E38" s="46"/>
      <c r="F38" s="46">
        <v>2030</v>
      </c>
      <c r="G38" s="46"/>
      <c r="H38" s="1075">
        <v>2031</v>
      </c>
      <c r="I38" s="1075"/>
      <c r="J38" s="1075">
        <v>2032</v>
      </c>
      <c r="K38" s="46"/>
      <c r="L38" s="46">
        <v>2033</v>
      </c>
      <c r="M38" s="19"/>
    </row>
    <row r="39" spans="1:13">
      <c r="A39" s="3117"/>
      <c r="B39" s="3120"/>
      <c r="C39" s="45"/>
      <c r="D39" s="1896">
        <v>1</v>
      </c>
      <c r="E39" s="1855"/>
      <c r="F39" s="1896">
        <v>1</v>
      </c>
      <c r="G39" s="1855"/>
      <c r="H39" s="1896">
        <v>1</v>
      </c>
      <c r="I39" s="1855"/>
      <c r="J39" s="1896">
        <v>1</v>
      </c>
      <c r="K39" s="1855"/>
      <c r="L39" s="1896">
        <v>1</v>
      </c>
      <c r="M39" s="1917"/>
    </row>
    <row r="40" spans="1:13">
      <c r="A40" s="3117"/>
      <c r="B40" s="3120"/>
      <c r="C40" s="45"/>
      <c r="D40" s="46">
        <v>2034</v>
      </c>
      <c r="E40" s="1910"/>
      <c r="F40" s="62" t="s">
        <v>1186</v>
      </c>
      <c r="G40" s="1910"/>
      <c r="H40" s="62"/>
      <c r="I40" s="1910"/>
      <c r="J40" s="62"/>
      <c r="K40" s="1910"/>
      <c r="L40" s="62"/>
      <c r="M40" s="1917"/>
    </row>
    <row r="41" spans="1:13">
      <c r="A41" s="3117"/>
      <c r="B41" s="3120"/>
      <c r="C41" s="45"/>
      <c r="D41" s="1896">
        <v>1</v>
      </c>
      <c r="E41" s="1855"/>
      <c r="F41" s="4036">
        <v>1</v>
      </c>
      <c r="G41" s="4038"/>
      <c r="H41" s="3401"/>
      <c r="I41" s="3401"/>
      <c r="J41" s="62"/>
      <c r="K41" s="1910"/>
      <c r="L41" s="62"/>
      <c r="M41" s="1917"/>
    </row>
    <row r="42" spans="1:13">
      <c r="A42" s="3117"/>
      <c r="B42" s="3120"/>
      <c r="C42" s="45"/>
      <c r="D42" s="62"/>
      <c r="E42" s="1910"/>
      <c r="F42" s="62"/>
      <c r="G42" s="1910"/>
      <c r="H42" s="62"/>
      <c r="I42" s="1910"/>
      <c r="J42" s="62"/>
      <c r="K42" s="1910"/>
      <c r="L42" s="62"/>
      <c r="M42" s="1917"/>
    </row>
    <row r="43" spans="1:13" ht="15.75">
      <c r="A43" s="3117"/>
      <c r="B43" s="3119" t="s">
        <v>1187</v>
      </c>
      <c r="C43" s="470"/>
      <c r="D43" s="470"/>
      <c r="E43" s="470"/>
      <c r="F43" s="470"/>
      <c r="G43" s="470"/>
      <c r="H43" s="470"/>
      <c r="I43" s="470"/>
      <c r="J43" s="470"/>
      <c r="K43" s="470"/>
      <c r="L43" s="465"/>
      <c r="M43" s="466"/>
    </row>
    <row r="44" spans="1:13" ht="15.75">
      <c r="A44" s="3117"/>
      <c r="B44" s="3120"/>
      <c r="C44" s="465"/>
      <c r="D44" s="49" t="s">
        <v>482</v>
      </c>
      <c r="E44" s="50" t="s">
        <v>60</v>
      </c>
      <c r="F44" s="3792" t="s">
        <v>1188</v>
      </c>
      <c r="G44" s="3112" t="s">
        <v>2406</v>
      </c>
      <c r="H44" s="3112"/>
      <c r="I44" s="3112"/>
      <c r="J44" s="3112"/>
      <c r="K44" s="471"/>
      <c r="L44" s="465"/>
      <c r="M44" s="466"/>
    </row>
    <row r="45" spans="1:13" ht="15.75">
      <c r="A45" s="3117"/>
      <c r="B45" s="3120"/>
      <c r="C45" s="465"/>
      <c r="D45" s="2068" t="s">
        <v>1226</v>
      </c>
      <c r="E45" s="1909"/>
      <c r="F45" s="3792"/>
      <c r="G45" s="3112"/>
      <c r="H45" s="3112"/>
      <c r="I45" s="3112"/>
      <c r="J45" s="3112"/>
      <c r="K45" s="472"/>
      <c r="L45" s="465"/>
      <c r="M45" s="466"/>
    </row>
    <row r="46" spans="1:13" ht="15.75">
      <c r="A46" s="3117"/>
      <c r="B46" s="3121"/>
      <c r="C46" s="473"/>
      <c r="D46" s="473"/>
      <c r="E46" s="473"/>
      <c r="F46" s="473"/>
      <c r="G46" s="473"/>
      <c r="H46" s="473"/>
      <c r="I46" s="473"/>
      <c r="J46" s="473"/>
      <c r="K46" s="473"/>
      <c r="L46" s="465"/>
      <c r="M46" s="466"/>
    </row>
    <row r="47" spans="1:13" ht="73.5" customHeight="1">
      <c r="A47" s="3117"/>
      <c r="B47" s="6" t="s">
        <v>1189</v>
      </c>
      <c r="C47" s="5002" t="s">
        <v>2407</v>
      </c>
      <c r="D47" s="5003"/>
      <c r="E47" s="5003"/>
      <c r="F47" s="5003"/>
      <c r="G47" s="5003"/>
      <c r="H47" s="5003"/>
      <c r="I47" s="5003"/>
      <c r="J47" s="5003"/>
      <c r="K47" s="5003"/>
      <c r="L47" s="5003"/>
      <c r="M47" s="5004"/>
    </row>
    <row r="48" spans="1:13" ht="31.15" customHeight="1">
      <c r="A48" s="3117"/>
      <c r="B48" s="6" t="s">
        <v>1191</v>
      </c>
      <c r="C48" s="3793" t="s">
        <v>2408</v>
      </c>
      <c r="D48" s="3794"/>
      <c r="E48" s="3794"/>
      <c r="F48" s="3794"/>
      <c r="G48" s="3794"/>
      <c r="H48" s="3794"/>
      <c r="I48" s="3794"/>
      <c r="J48" s="3794"/>
      <c r="K48" s="3794"/>
      <c r="L48" s="3794"/>
      <c r="M48" s="3795"/>
    </row>
    <row r="49" spans="1:13" ht="27.75" customHeight="1">
      <c r="A49" s="3117"/>
      <c r="B49" s="6" t="s">
        <v>1193</v>
      </c>
      <c r="C49" s="3793">
        <v>30</v>
      </c>
      <c r="D49" s="3794"/>
      <c r="E49" s="3794"/>
      <c r="F49" s="3794"/>
      <c r="G49" s="3794"/>
      <c r="H49" s="3794"/>
      <c r="I49" s="3794"/>
      <c r="J49" s="3794"/>
      <c r="K49" s="3794"/>
      <c r="L49" s="3794"/>
      <c r="M49" s="3795"/>
    </row>
    <row r="50" spans="1:13">
      <c r="A50" s="3117"/>
      <c r="B50" s="6" t="s">
        <v>1195</v>
      </c>
      <c r="C50" s="3778">
        <v>2020</v>
      </c>
      <c r="D50" s="3779"/>
      <c r="E50" s="3779"/>
      <c r="F50" s="3779"/>
      <c r="G50" s="3779"/>
      <c r="H50" s="3779"/>
      <c r="I50" s="3779"/>
      <c r="J50" s="3779"/>
      <c r="K50" s="3779"/>
      <c r="L50" s="3779"/>
      <c r="M50" s="3780"/>
    </row>
    <row r="51" spans="1:13" ht="15" customHeight="1">
      <c r="A51" s="3085" t="s">
        <v>1197</v>
      </c>
      <c r="B51" s="63" t="s">
        <v>1198</v>
      </c>
      <c r="C51" s="3329" t="s">
        <v>790</v>
      </c>
      <c r="D51" s="3330"/>
      <c r="E51" s="3330"/>
      <c r="F51" s="3330"/>
      <c r="G51" s="3330"/>
      <c r="H51" s="3330"/>
      <c r="I51" s="3330"/>
      <c r="J51" s="3330"/>
      <c r="K51" s="3330"/>
      <c r="L51" s="3330"/>
      <c r="M51" s="3330"/>
    </row>
    <row r="52" spans="1:13" ht="15" customHeight="1">
      <c r="A52" s="3086"/>
      <c r="B52" s="63" t="s">
        <v>1199</v>
      </c>
      <c r="C52" s="3370" t="s">
        <v>2146</v>
      </c>
      <c r="D52" s="3370"/>
      <c r="E52" s="3370"/>
      <c r="F52" s="3370"/>
      <c r="G52" s="3370"/>
      <c r="H52" s="3370"/>
      <c r="I52" s="3370"/>
      <c r="J52" s="3370"/>
      <c r="K52" s="3370"/>
      <c r="L52" s="3370"/>
      <c r="M52" s="3371"/>
    </row>
    <row r="53" spans="1:13" ht="15" customHeight="1">
      <c r="A53" s="3086"/>
      <c r="B53" s="63" t="s">
        <v>1201</v>
      </c>
      <c r="C53" s="4610" t="s">
        <v>72</v>
      </c>
      <c r="D53" s="4611"/>
      <c r="E53" s="4611"/>
      <c r="F53" s="4611"/>
      <c r="G53" s="4611"/>
      <c r="H53" s="4611"/>
      <c r="I53" s="4611"/>
      <c r="J53" s="4611"/>
      <c r="K53" s="4611"/>
      <c r="L53" s="4611"/>
      <c r="M53" s="4611"/>
    </row>
    <row r="54" spans="1:13" ht="15" customHeight="1">
      <c r="A54" s="3086"/>
      <c r="B54" s="64" t="s">
        <v>1202</v>
      </c>
      <c r="C54" s="3370" t="s">
        <v>73</v>
      </c>
      <c r="D54" s="3370"/>
      <c r="E54" s="3370"/>
      <c r="F54" s="3370"/>
      <c r="G54" s="3370"/>
      <c r="H54" s="3370"/>
      <c r="I54" s="3370"/>
      <c r="J54" s="3370"/>
      <c r="K54" s="3370"/>
      <c r="L54" s="3370"/>
      <c r="M54" s="3371"/>
    </row>
    <row r="55" spans="1:13" ht="15" customHeight="1">
      <c r="A55" s="3086"/>
      <c r="B55" s="63" t="s">
        <v>1204</v>
      </c>
      <c r="C55" s="3102" t="s">
        <v>791</v>
      </c>
      <c r="D55" s="3370"/>
      <c r="E55" s="3370"/>
      <c r="F55" s="3370"/>
      <c r="G55" s="3370"/>
      <c r="H55" s="3370"/>
      <c r="I55" s="3370"/>
      <c r="J55" s="3370"/>
      <c r="K55" s="3370"/>
      <c r="L55" s="3370"/>
      <c r="M55" s="3371"/>
    </row>
    <row r="56" spans="1:13" ht="15.6" customHeight="1" thickBot="1">
      <c r="A56" s="3087"/>
      <c r="B56" s="63" t="s">
        <v>1205</v>
      </c>
      <c r="C56" s="3088" t="s">
        <v>2190</v>
      </c>
      <c r="D56" s="3088"/>
      <c r="E56" s="3088"/>
      <c r="F56" s="3088"/>
      <c r="G56" s="3088"/>
      <c r="H56" s="3088"/>
      <c r="I56" s="3088"/>
      <c r="J56" s="3088"/>
      <c r="K56" s="3088"/>
      <c r="L56" s="3088"/>
      <c r="M56" s="3089"/>
    </row>
    <row r="57" spans="1:13" ht="15" customHeight="1">
      <c r="A57" s="3085" t="s">
        <v>1206</v>
      </c>
      <c r="B57" s="53" t="s">
        <v>1207</v>
      </c>
      <c r="C57" s="3840" t="s">
        <v>1409</v>
      </c>
      <c r="D57" s="3088"/>
      <c r="E57" s="3088"/>
      <c r="F57" s="3088"/>
      <c r="G57" s="3088"/>
      <c r="H57" s="3088"/>
      <c r="I57" s="3088"/>
      <c r="J57" s="3088"/>
      <c r="K57" s="3088"/>
      <c r="L57" s="3088"/>
      <c r="M57" s="3089"/>
    </row>
    <row r="58" spans="1:13" ht="15" customHeight="1">
      <c r="A58" s="3086"/>
      <c r="B58" s="53" t="s">
        <v>1209</v>
      </c>
      <c r="C58" s="3840" t="s">
        <v>2191</v>
      </c>
      <c r="D58" s="3088"/>
      <c r="E58" s="3088"/>
      <c r="F58" s="3088"/>
      <c r="G58" s="3088"/>
      <c r="H58" s="3088"/>
      <c r="I58" s="3088"/>
      <c r="J58" s="3088"/>
      <c r="K58" s="3088"/>
      <c r="L58" s="3088"/>
      <c r="M58" s="3089"/>
    </row>
    <row r="59" spans="1:13" ht="16.149999999999999" customHeight="1" thickBot="1">
      <c r="A59" s="3086"/>
      <c r="B59" s="54" t="s">
        <v>28</v>
      </c>
      <c r="C59" s="3840" t="s">
        <v>72</v>
      </c>
      <c r="D59" s="3088"/>
      <c r="E59" s="3088"/>
      <c r="F59" s="3088"/>
      <c r="G59" s="3088"/>
      <c r="H59" s="3088"/>
      <c r="I59" s="3088"/>
      <c r="J59" s="3088"/>
      <c r="K59" s="3088"/>
      <c r="L59" s="3088"/>
      <c r="M59" s="3089"/>
    </row>
    <row r="60" spans="1:13" ht="16.5" thickBot="1">
      <c r="A60" s="55" t="s">
        <v>1211</v>
      </c>
      <c r="B60" s="56"/>
      <c r="C60" s="3796"/>
      <c r="D60" s="3508"/>
      <c r="E60" s="3508"/>
      <c r="F60" s="3508"/>
      <c r="G60" s="3508"/>
      <c r="H60" s="3508"/>
      <c r="I60" s="3508"/>
      <c r="J60" s="3508"/>
      <c r="K60" s="3508"/>
      <c r="L60" s="3508"/>
      <c r="M60" s="3509"/>
    </row>
  </sheetData>
  <mergeCells count="45">
    <mergeCell ref="A2:A13"/>
    <mergeCell ref="C2:M2"/>
    <mergeCell ref="C3:M3"/>
    <mergeCell ref="B8:B10"/>
    <mergeCell ref="C8:M8"/>
    <mergeCell ref="C9:D9"/>
    <mergeCell ref="I9:J9"/>
    <mergeCell ref="L9:M9"/>
    <mergeCell ref="C10:D10"/>
    <mergeCell ref="F10:G10"/>
    <mergeCell ref="I10:J10"/>
    <mergeCell ref="L10:M10"/>
    <mergeCell ref="C11:M11"/>
    <mergeCell ref="C12:M12"/>
    <mergeCell ref="C13:G13"/>
    <mergeCell ref="I13:M13"/>
    <mergeCell ref="C49:M49"/>
    <mergeCell ref="A14:A50"/>
    <mergeCell ref="C14:M14"/>
    <mergeCell ref="C15:M15"/>
    <mergeCell ref="B16:B22"/>
    <mergeCell ref="B23:B26"/>
    <mergeCell ref="B27:B29"/>
    <mergeCell ref="B30:B32"/>
    <mergeCell ref="B33:B42"/>
    <mergeCell ref="F41:G41"/>
    <mergeCell ref="H41:I41"/>
    <mergeCell ref="B43:B46"/>
    <mergeCell ref="F44:F45"/>
    <mergeCell ref="G44:J45"/>
    <mergeCell ref="C47:M47"/>
    <mergeCell ref="C48:M48"/>
    <mergeCell ref="C50:M50"/>
    <mergeCell ref="A51:A56"/>
    <mergeCell ref="C51:M51"/>
    <mergeCell ref="C52:M52"/>
    <mergeCell ref="C53:M53"/>
    <mergeCell ref="C54:M54"/>
    <mergeCell ref="C55:M55"/>
    <mergeCell ref="C56:M56"/>
    <mergeCell ref="A57:A59"/>
    <mergeCell ref="C57:M57"/>
    <mergeCell ref="C58:M58"/>
    <mergeCell ref="C59:M59"/>
    <mergeCell ref="C60:M60"/>
  </mergeCells>
  <dataValidations count="4">
    <dataValidation allowBlank="1" showInputMessage="1" showErrorMessage="1" prompt="Incluir una ficha por cada indicador, ya sea de producto o de resultado" sqref="B1" xr:uid="{00000000-0002-0000-6C00-000000000000}"/>
    <dataValidation allowBlank="1" showInputMessage="1" showErrorMessage="1" prompt="Selecciones de la lista desplegable" sqref="B14" xr:uid="{00000000-0002-0000-6C00-000001000000}"/>
    <dataValidation allowBlank="1" showInputMessage="1" showErrorMessage="1" prompt="Seleccione de la lista desplegable" sqref="B4 B7 H7" xr:uid="{00000000-0002-0000-6C00-000002000000}"/>
    <dataValidation type="list" allowBlank="1" showInputMessage="1" showErrorMessage="1" sqref="I7" xr:uid="{00000000-0002-0000-6C00-000003000000}">
      <formula1>INDIRECT(C7)</formula1>
    </dataValidation>
  </dataValidations>
  <hyperlinks>
    <hyperlink ref="C55" r:id="rId1"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M62"/>
  <sheetViews>
    <sheetView view="pageBreakPreview" topLeftCell="B1" zoomScale="90" zoomScaleNormal="85" zoomScaleSheetLayoutView="90" workbookViewId="0">
      <selection activeCell="H6" sqref="H6"/>
    </sheetView>
  </sheetViews>
  <sheetFormatPr baseColWidth="10" defaultColWidth="11.42578125" defaultRowHeight="15.75"/>
  <cols>
    <col min="1" max="1" width="25.140625" style="4" customWidth="1"/>
    <col min="2" max="2" width="39.140625" style="57" customWidth="1"/>
    <col min="3" max="3" width="14.28515625" style="4" customWidth="1"/>
    <col min="4" max="6" width="11.42578125" style="4"/>
    <col min="7" max="7" width="17.140625" style="4" customWidth="1"/>
    <col min="8" max="8" width="11.42578125" style="4"/>
    <col min="9" max="9" width="17" style="4" customWidth="1"/>
    <col min="10" max="16384" width="11.42578125" style="4"/>
  </cols>
  <sheetData>
    <row r="1" spans="1:13" ht="16.5" thickBot="1">
      <c r="A1" s="153"/>
      <c r="B1" s="1940" t="s">
        <v>1301</v>
      </c>
      <c r="C1" s="152"/>
      <c r="D1" s="152"/>
      <c r="E1" s="152"/>
      <c r="F1" s="152"/>
      <c r="G1" s="152"/>
      <c r="H1" s="152"/>
      <c r="I1" s="152"/>
      <c r="J1" s="152"/>
      <c r="K1" s="152"/>
      <c r="L1" s="152"/>
      <c r="M1" s="151"/>
    </row>
    <row r="2" spans="1:13" ht="21.75" customHeight="1">
      <c r="A2" s="3326" t="s">
        <v>1134</v>
      </c>
      <c r="B2" s="150" t="s">
        <v>1135</v>
      </c>
      <c r="C2" s="3329" t="s">
        <v>122</v>
      </c>
      <c r="D2" s="3330"/>
      <c r="E2" s="3330"/>
      <c r="F2" s="3330"/>
      <c r="G2" s="3330"/>
      <c r="H2" s="3330"/>
      <c r="I2" s="3330"/>
      <c r="J2" s="3330"/>
      <c r="K2" s="3330"/>
      <c r="L2" s="3330"/>
      <c r="M2" s="3331"/>
    </row>
    <row r="3" spans="1:13" ht="36.75" customHeight="1">
      <c r="A3" s="3327"/>
      <c r="B3" s="100" t="s">
        <v>1213</v>
      </c>
      <c r="C3" s="3334" t="s">
        <v>1302</v>
      </c>
      <c r="D3" s="3335"/>
      <c r="E3" s="3335"/>
      <c r="F3" s="3335"/>
      <c r="G3" s="3335"/>
      <c r="H3" s="3335"/>
      <c r="I3" s="3335"/>
      <c r="J3" s="3335"/>
      <c r="K3" s="3335"/>
      <c r="L3" s="3335"/>
      <c r="M3" s="3336"/>
    </row>
    <row r="4" spans="1:13">
      <c r="A4" s="3327"/>
      <c r="B4" s="1865" t="s">
        <v>1139</v>
      </c>
      <c r="C4" s="158" t="s">
        <v>60</v>
      </c>
      <c r="D4" s="1943"/>
      <c r="E4" s="1943"/>
      <c r="F4" s="1943"/>
      <c r="G4" s="1943"/>
      <c r="H4" s="1943"/>
      <c r="I4" s="1943"/>
      <c r="J4" s="1943"/>
      <c r="K4" s="1943"/>
      <c r="L4" s="1943"/>
      <c r="M4" s="1944"/>
    </row>
    <row r="5" spans="1:13">
      <c r="A5" s="3327"/>
      <c r="B5" s="2061" t="s">
        <v>1140</v>
      </c>
      <c r="C5" s="160" t="s">
        <v>1141</v>
      </c>
      <c r="D5" s="1943"/>
      <c r="E5" s="1943"/>
      <c r="F5" s="1943"/>
      <c r="G5" s="1943"/>
      <c r="H5" s="1943"/>
      <c r="I5" s="1943"/>
      <c r="J5" s="1943"/>
      <c r="K5" s="1943"/>
      <c r="L5" s="1943"/>
      <c r="M5" s="1944"/>
    </row>
    <row r="6" spans="1:13">
      <c r="A6" s="3327"/>
      <c r="B6" s="1865" t="s">
        <v>1142</v>
      </c>
      <c r="C6" s="160" t="s">
        <v>1141</v>
      </c>
      <c r="D6" s="1943"/>
      <c r="E6" s="1943"/>
      <c r="F6" s="1943"/>
      <c r="G6" s="1943"/>
      <c r="H6" s="1943"/>
      <c r="I6" s="1943"/>
      <c r="J6" s="1943"/>
      <c r="K6" s="1943"/>
      <c r="L6" s="1943"/>
      <c r="M6" s="1944"/>
    </row>
    <row r="7" spans="1:13" ht="33" customHeight="1">
      <c r="A7" s="3327"/>
      <c r="B7" s="100" t="s">
        <v>1143</v>
      </c>
      <c r="C7" s="3344" t="s">
        <v>125</v>
      </c>
      <c r="D7" s="3345"/>
      <c r="E7" s="3345"/>
      <c r="F7" s="148"/>
      <c r="G7" s="149"/>
      <c r="H7" s="1897" t="s">
        <v>28</v>
      </c>
      <c r="I7" s="3342" t="s">
        <v>1303</v>
      </c>
      <c r="J7" s="3343"/>
      <c r="K7" s="148"/>
      <c r="L7" s="148"/>
      <c r="M7" s="147"/>
    </row>
    <row r="8" spans="1:13">
      <c r="A8" s="3327"/>
      <c r="B8" s="3337" t="s">
        <v>1144</v>
      </c>
      <c r="C8" s="146"/>
      <c r="D8" s="145"/>
      <c r="E8" s="145"/>
      <c r="F8" s="145"/>
      <c r="G8" s="145"/>
      <c r="H8" s="145"/>
      <c r="I8" s="145"/>
      <c r="J8" s="145"/>
      <c r="K8" s="145"/>
      <c r="L8" s="81"/>
      <c r="M8" s="144"/>
    </row>
    <row r="9" spans="1:13" ht="58.5" customHeight="1">
      <c r="A9" s="3327"/>
      <c r="B9" s="3338"/>
      <c r="C9" s="3332" t="s">
        <v>78</v>
      </c>
      <c r="D9" s="3332"/>
      <c r="E9" s="1863"/>
      <c r="F9" s="3332"/>
      <c r="G9" s="3332"/>
      <c r="H9" s="1863"/>
      <c r="I9" s="3332"/>
      <c r="J9" s="3332"/>
      <c r="K9" s="1863"/>
      <c r="M9" s="101"/>
    </row>
    <row r="10" spans="1:13" ht="16.5" thickBot="1">
      <c r="A10" s="3327"/>
      <c r="B10" s="3339"/>
      <c r="C10" s="3333" t="s">
        <v>1147</v>
      </c>
      <c r="D10" s="3333"/>
      <c r="E10" s="1863"/>
      <c r="F10" s="3333" t="s">
        <v>1147</v>
      </c>
      <c r="G10" s="3333"/>
      <c r="H10" s="1863"/>
      <c r="I10" s="3333" t="s">
        <v>1147</v>
      </c>
      <c r="J10" s="3333"/>
      <c r="K10" s="1863"/>
      <c r="M10" s="101"/>
    </row>
    <row r="11" spans="1:13" ht="62.25" customHeight="1" thickBot="1">
      <c r="A11" s="3327"/>
      <c r="B11" s="163" t="s">
        <v>1217</v>
      </c>
      <c r="C11" s="3315" t="s">
        <v>1304</v>
      </c>
      <c r="D11" s="3316"/>
      <c r="E11" s="3316"/>
      <c r="F11" s="3316"/>
      <c r="G11" s="3316"/>
      <c r="H11" s="3316"/>
      <c r="I11" s="3316"/>
      <c r="J11" s="3316"/>
      <c r="K11" s="3316"/>
      <c r="L11" s="3316"/>
      <c r="M11" s="3317"/>
    </row>
    <row r="12" spans="1:13" ht="93.75" customHeight="1">
      <c r="A12" s="3327"/>
      <c r="B12" s="154" t="s">
        <v>1219</v>
      </c>
      <c r="C12" s="3340" t="s">
        <v>1305</v>
      </c>
      <c r="D12" s="3330"/>
      <c r="E12" s="3330"/>
      <c r="F12" s="3330"/>
      <c r="G12" s="3330"/>
      <c r="H12" s="3330"/>
      <c r="I12" s="3330"/>
      <c r="J12" s="3330"/>
      <c r="K12" s="3330"/>
      <c r="L12" s="3330"/>
      <c r="M12" s="3341"/>
    </row>
    <row r="13" spans="1:13" ht="75" customHeight="1">
      <c r="A13" s="3327"/>
      <c r="B13" s="154" t="s">
        <v>1221</v>
      </c>
      <c r="C13" s="3346" t="s">
        <v>1264</v>
      </c>
      <c r="D13" s="3347"/>
      <c r="E13" s="3347"/>
      <c r="F13" s="3347"/>
      <c r="G13" s="3347"/>
      <c r="H13" s="3347"/>
      <c r="I13" s="3347"/>
      <c r="J13" s="3347"/>
      <c r="K13" s="3347"/>
      <c r="L13" s="3347"/>
      <c r="M13" s="3348"/>
    </row>
    <row r="14" spans="1:13" ht="52.5" customHeight="1">
      <c r="A14" s="3327"/>
      <c r="B14" s="3318" t="s">
        <v>1223</v>
      </c>
      <c r="C14" s="3357" t="s">
        <v>788</v>
      </c>
      <c r="D14" s="3357"/>
      <c r="E14" s="164" t="s">
        <v>1224</v>
      </c>
      <c r="F14" s="3358" t="s">
        <v>789</v>
      </c>
      <c r="G14" s="3359"/>
      <c r="H14" s="3359"/>
      <c r="I14" s="3359"/>
      <c r="J14" s="3359"/>
      <c r="K14" s="3359"/>
      <c r="L14" s="3359"/>
      <c r="M14" s="155"/>
    </row>
    <row r="15" spans="1:13">
      <c r="A15" s="3328"/>
      <c r="B15" s="3319"/>
      <c r="C15" s="3320"/>
      <c r="D15" s="3321"/>
      <c r="E15" s="3321"/>
      <c r="F15" s="3321"/>
      <c r="G15" s="3321"/>
      <c r="H15" s="3321"/>
      <c r="I15" s="3321"/>
      <c r="J15" s="3321"/>
      <c r="K15" s="3321"/>
      <c r="L15" s="3321"/>
      <c r="M15" s="3322"/>
    </row>
    <row r="16" spans="1:13" ht="31.5">
      <c r="A16" s="3355" t="s">
        <v>1150</v>
      </c>
      <c r="B16" s="100" t="s">
        <v>12</v>
      </c>
      <c r="C16" s="156" t="s">
        <v>58</v>
      </c>
      <c r="D16" s="1892"/>
      <c r="E16" s="1892"/>
      <c r="F16" s="1892"/>
      <c r="G16" s="1892"/>
      <c r="H16" s="1892"/>
      <c r="I16" s="1892"/>
      <c r="J16" s="1892"/>
      <c r="K16" s="1892"/>
      <c r="M16" s="101"/>
    </row>
    <row r="17" spans="1:13" ht="38.25" customHeight="1">
      <c r="A17" s="3356"/>
      <c r="B17" s="100" t="s">
        <v>1151</v>
      </c>
      <c r="C17" s="3329" t="s">
        <v>821</v>
      </c>
      <c r="D17" s="3330"/>
      <c r="E17" s="3330"/>
      <c r="F17" s="3330"/>
      <c r="G17" s="3330"/>
      <c r="H17" s="3330"/>
      <c r="I17" s="3330"/>
      <c r="J17" s="3330"/>
      <c r="K17" s="3330"/>
      <c r="L17" s="3330"/>
      <c r="M17" s="3331"/>
    </row>
    <row r="18" spans="1:13" ht="8.25" customHeight="1">
      <c r="A18" s="3356"/>
      <c r="B18" s="3337" t="s">
        <v>1153</v>
      </c>
      <c r="C18" s="143"/>
      <c r="D18" s="142"/>
      <c r="E18" s="142"/>
      <c r="F18" s="142"/>
      <c r="G18" s="142"/>
      <c r="H18" s="142"/>
      <c r="I18" s="142"/>
      <c r="J18" s="142"/>
      <c r="K18" s="142"/>
      <c r="L18" s="142"/>
      <c r="M18" s="141"/>
    </row>
    <row r="19" spans="1:13" ht="9" customHeight="1">
      <c r="A19" s="3356"/>
      <c r="B19" s="3338"/>
      <c r="C19" s="140"/>
      <c r="D19" s="139"/>
      <c r="E19" s="138"/>
      <c r="F19" s="139"/>
      <c r="G19" s="138"/>
      <c r="H19" s="139"/>
      <c r="I19" s="138"/>
      <c r="J19" s="139"/>
      <c r="K19" s="138"/>
      <c r="L19" s="138"/>
      <c r="M19" s="110"/>
    </row>
    <row r="20" spans="1:13">
      <c r="A20" s="3356"/>
      <c r="B20" s="3338"/>
      <c r="C20" s="128" t="s">
        <v>1154</v>
      </c>
      <c r="D20" s="137"/>
      <c r="E20" s="128" t="s">
        <v>1155</v>
      </c>
      <c r="F20" s="137"/>
      <c r="G20" s="128" t="s">
        <v>1156</v>
      </c>
      <c r="H20" s="137"/>
      <c r="I20" s="128" t="s">
        <v>1157</v>
      </c>
      <c r="J20" s="137"/>
      <c r="K20" s="128" t="s">
        <v>1158</v>
      </c>
      <c r="L20" s="136"/>
      <c r="M20" s="135"/>
    </row>
    <row r="21" spans="1:13">
      <c r="A21" s="3356"/>
      <c r="B21" s="3338"/>
      <c r="C21" s="128" t="s">
        <v>1159</v>
      </c>
      <c r="D21" s="1891"/>
      <c r="E21" s="128" t="s">
        <v>1160</v>
      </c>
      <c r="F21" s="123"/>
      <c r="G21" s="128" t="s">
        <v>1161</v>
      </c>
      <c r="H21" s="123"/>
      <c r="I21" s="128" t="s">
        <v>1162</v>
      </c>
      <c r="J21" s="1891" t="s">
        <v>1167</v>
      </c>
      <c r="K21" s="128" t="s">
        <v>1163</v>
      </c>
      <c r="L21" s="136"/>
      <c r="M21" s="135"/>
    </row>
    <row r="22" spans="1:13">
      <c r="A22" s="3356"/>
      <c r="B22" s="3338"/>
      <c r="C22" s="128" t="s">
        <v>1164</v>
      </c>
      <c r="D22" s="1891"/>
      <c r="E22" s="128" t="s">
        <v>1165</v>
      </c>
      <c r="F22" s="1891"/>
      <c r="G22" s="128"/>
      <c r="H22" s="125"/>
      <c r="I22" s="128"/>
      <c r="J22" s="125"/>
      <c r="K22" s="128"/>
      <c r="L22" s="134"/>
      <c r="M22" s="133"/>
    </row>
    <row r="23" spans="1:13">
      <c r="A23" s="3356"/>
      <c r="B23" s="3338"/>
      <c r="C23" s="128" t="s">
        <v>1166</v>
      </c>
      <c r="D23" s="123"/>
      <c r="E23" s="128" t="s">
        <v>1168</v>
      </c>
      <c r="F23" s="1939"/>
      <c r="G23" s="1939"/>
      <c r="H23" s="1939"/>
      <c r="I23" s="1939"/>
      <c r="J23" s="1939"/>
      <c r="K23" s="1939"/>
      <c r="L23" s="1939"/>
      <c r="M23" s="132"/>
    </row>
    <row r="24" spans="1:13" ht="9.75" customHeight="1">
      <c r="A24" s="3356"/>
      <c r="B24" s="3339"/>
      <c r="C24" s="1894"/>
      <c r="D24" s="1894"/>
      <c r="E24" s="1894"/>
      <c r="F24" s="1894"/>
      <c r="G24" s="1894"/>
      <c r="H24" s="1894"/>
      <c r="I24" s="1894"/>
      <c r="J24" s="1894"/>
      <c r="K24" s="1894"/>
      <c r="L24" s="1894"/>
      <c r="M24" s="1895"/>
    </row>
    <row r="25" spans="1:13">
      <c r="A25" s="3356"/>
      <c r="B25" s="3337" t="s">
        <v>1170</v>
      </c>
      <c r="C25" s="131"/>
      <c r="D25" s="131"/>
      <c r="E25" s="131"/>
      <c r="F25" s="131"/>
      <c r="G25" s="131"/>
      <c r="H25" s="131"/>
      <c r="I25" s="131"/>
      <c r="J25" s="131"/>
      <c r="K25" s="131"/>
      <c r="M25" s="101"/>
    </row>
    <row r="26" spans="1:13">
      <c r="A26" s="3356"/>
      <c r="B26" s="3338"/>
      <c r="C26" s="128" t="s">
        <v>1171</v>
      </c>
      <c r="D26" s="123"/>
      <c r="E26" s="120"/>
      <c r="F26" s="128" t="s">
        <v>1172</v>
      </c>
      <c r="G26" s="1891"/>
      <c r="H26" s="120"/>
      <c r="I26" s="128" t="s">
        <v>1173</v>
      </c>
      <c r="J26" s="1891" t="s">
        <v>1167</v>
      </c>
      <c r="K26" s="120"/>
      <c r="M26" s="101"/>
    </row>
    <row r="27" spans="1:13">
      <c r="A27" s="3356"/>
      <c r="B27" s="3338"/>
      <c r="C27" s="128" t="s">
        <v>1174</v>
      </c>
      <c r="D27" s="130"/>
      <c r="E27" s="129"/>
      <c r="F27" s="128" t="s">
        <v>1175</v>
      </c>
      <c r="G27" s="123"/>
      <c r="H27" s="126"/>
      <c r="I27" s="127"/>
      <c r="J27" s="126"/>
      <c r="K27" s="1945"/>
      <c r="M27" s="101"/>
    </row>
    <row r="28" spans="1:13">
      <c r="A28" s="3356"/>
      <c r="B28" s="3338"/>
      <c r="C28" s="125"/>
      <c r="D28" s="125"/>
      <c r="E28" s="125"/>
      <c r="F28" s="125"/>
      <c r="G28" s="125"/>
      <c r="H28" s="125"/>
      <c r="I28" s="125"/>
      <c r="J28" s="125"/>
      <c r="K28" s="125"/>
      <c r="M28" s="101"/>
    </row>
    <row r="29" spans="1:13">
      <c r="A29" s="3356"/>
      <c r="B29" s="1864" t="s">
        <v>1176</v>
      </c>
      <c r="C29" s="120"/>
      <c r="D29" s="120"/>
      <c r="E29" s="120"/>
      <c r="F29" s="120"/>
      <c r="G29" s="120"/>
      <c r="H29" s="120"/>
      <c r="I29" s="120"/>
      <c r="J29" s="120"/>
      <c r="K29" s="120"/>
      <c r="L29" s="120"/>
      <c r="M29" s="122"/>
    </row>
    <row r="30" spans="1:13">
      <c r="A30" s="3356"/>
      <c r="B30" s="1864"/>
      <c r="C30" s="124" t="s">
        <v>1177</v>
      </c>
      <c r="D30" s="165" t="s">
        <v>61</v>
      </c>
      <c r="E30" s="120"/>
      <c r="F30" s="118" t="s">
        <v>1178</v>
      </c>
      <c r="G30" s="123" t="s">
        <v>61</v>
      </c>
      <c r="H30" s="120"/>
      <c r="I30" s="118" t="s">
        <v>1179</v>
      </c>
      <c r="J30" s="1868"/>
      <c r="K30" s="1869"/>
      <c r="L30" s="1907"/>
      <c r="M30" s="122"/>
    </row>
    <row r="31" spans="1:13">
      <c r="A31" s="3356"/>
      <c r="B31" s="1865"/>
      <c r="C31" s="1894"/>
      <c r="D31" s="1894"/>
      <c r="E31" s="1894"/>
      <c r="F31" s="1894"/>
      <c r="G31" s="1894"/>
      <c r="H31" s="1894"/>
      <c r="I31" s="1894"/>
      <c r="J31" s="1894"/>
      <c r="K31" s="1894"/>
      <c r="L31" s="1894"/>
      <c r="M31" s="1895"/>
    </row>
    <row r="32" spans="1:13">
      <c r="A32" s="3356"/>
      <c r="B32" s="3337" t="s">
        <v>1181</v>
      </c>
      <c r="C32" s="2034"/>
      <c r="D32" s="2034"/>
      <c r="E32" s="2034"/>
      <c r="F32" s="2034"/>
      <c r="G32" s="2034"/>
      <c r="H32" s="2034"/>
      <c r="I32" s="2034"/>
      <c r="J32" s="2034"/>
      <c r="K32" s="2034"/>
      <c r="M32" s="101"/>
    </row>
    <row r="33" spans="1:13">
      <c r="A33" s="3356"/>
      <c r="B33" s="3338"/>
      <c r="C33" s="120" t="s">
        <v>1182</v>
      </c>
      <c r="D33" s="121">
        <v>2019</v>
      </c>
      <c r="E33" s="117"/>
      <c r="F33" s="120" t="s">
        <v>1183</v>
      </c>
      <c r="G33" s="119" t="s">
        <v>1306</v>
      </c>
      <c r="H33" s="117"/>
      <c r="I33" s="118"/>
      <c r="J33" s="117"/>
      <c r="K33" s="117"/>
      <c r="M33" s="101"/>
    </row>
    <row r="34" spans="1:13">
      <c r="A34" s="3356"/>
      <c r="B34" s="3339"/>
      <c r="C34" s="1894"/>
      <c r="D34" s="116"/>
      <c r="E34" s="2035"/>
      <c r="F34" s="1894"/>
      <c r="G34" s="2035"/>
      <c r="H34" s="2035"/>
      <c r="I34" s="115"/>
      <c r="J34" s="2035"/>
      <c r="K34" s="2035"/>
      <c r="M34" s="101"/>
    </row>
    <row r="35" spans="1:13">
      <c r="A35" s="3356"/>
      <c r="B35" s="3337" t="s">
        <v>1185</v>
      </c>
      <c r="C35" s="114"/>
      <c r="D35" s="114"/>
      <c r="E35" s="114"/>
      <c r="F35" s="114"/>
      <c r="G35" s="114"/>
      <c r="H35" s="114"/>
      <c r="I35" s="114"/>
      <c r="J35" s="114"/>
      <c r="K35" s="114"/>
      <c r="L35" s="114"/>
      <c r="M35" s="113"/>
    </row>
    <row r="36" spans="1:13">
      <c r="A36" s="3356"/>
      <c r="B36" s="3338"/>
      <c r="C36" s="109"/>
      <c r="D36" s="111">
        <v>2019</v>
      </c>
      <c r="E36" s="111"/>
      <c r="F36" s="111">
        <v>2020</v>
      </c>
      <c r="G36" s="111"/>
      <c r="H36" s="112">
        <v>2021</v>
      </c>
      <c r="I36" s="112"/>
      <c r="J36" s="112" t="s">
        <v>1307</v>
      </c>
      <c r="K36" s="111"/>
      <c r="L36" s="111" t="s">
        <v>1308</v>
      </c>
      <c r="M36" s="113"/>
    </row>
    <row r="37" spans="1:13">
      <c r="A37" s="3356"/>
      <c r="B37" s="3338"/>
      <c r="C37" s="109"/>
      <c r="D37" s="1867">
        <v>0.2</v>
      </c>
      <c r="E37" s="1997"/>
      <c r="F37" s="1867">
        <v>0.5</v>
      </c>
      <c r="G37" s="1997"/>
      <c r="H37" s="1867">
        <v>1</v>
      </c>
      <c r="I37" s="1997"/>
      <c r="J37" s="1867"/>
      <c r="K37" s="1997"/>
      <c r="L37" s="1867"/>
      <c r="M37" s="1936"/>
    </row>
    <row r="38" spans="1:13">
      <c r="A38" s="3356"/>
      <c r="B38" s="3338"/>
      <c r="C38" s="109"/>
      <c r="D38" s="111" t="s">
        <v>1309</v>
      </c>
      <c r="E38" s="111"/>
      <c r="F38" s="111" t="s">
        <v>1310</v>
      </c>
      <c r="G38" s="111"/>
      <c r="H38" s="112" t="s">
        <v>1311</v>
      </c>
      <c r="I38" s="112"/>
      <c r="J38" s="112" t="s">
        <v>1312</v>
      </c>
      <c r="K38" s="111"/>
      <c r="L38" s="111" t="s">
        <v>1313</v>
      </c>
      <c r="M38" s="110"/>
    </row>
    <row r="39" spans="1:13">
      <c r="A39" s="3356"/>
      <c r="B39" s="3338"/>
      <c r="C39" s="109"/>
      <c r="D39" s="1867"/>
      <c r="E39" s="1997"/>
      <c r="F39" s="1867"/>
      <c r="G39" s="1997"/>
      <c r="H39" s="1867"/>
      <c r="I39" s="1997"/>
      <c r="J39" s="1867"/>
      <c r="K39" s="1997"/>
      <c r="L39" s="1867"/>
      <c r="M39" s="1936"/>
    </row>
    <row r="40" spans="1:13">
      <c r="A40" s="3356"/>
      <c r="B40" s="3338"/>
      <c r="C40" s="109"/>
      <c r="D40" s="111" t="s">
        <v>1314</v>
      </c>
      <c r="E40" s="111"/>
      <c r="F40" s="111" t="s">
        <v>1315</v>
      </c>
      <c r="G40" s="111"/>
      <c r="H40" s="112" t="s">
        <v>1316</v>
      </c>
      <c r="I40" s="112"/>
      <c r="J40" s="112" t="s">
        <v>1317</v>
      </c>
      <c r="K40" s="111"/>
      <c r="L40" s="111" t="s">
        <v>1318</v>
      </c>
      <c r="M40" s="110"/>
    </row>
    <row r="41" spans="1:13">
      <c r="A41" s="3356"/>
      <c r="B41" s="3338"/>
      <c r="C41" s="109"/>
      <c r="D41" s="1867"/>
      <c r="E41" s="1997"/>
      <c r="F41" s="1867"/>
      <c r="G41" s="1997"/>
      <c r="H41" s="1867"/>
      <c r="I41" s="1997"/>
      <c r="J41" s="1867"/>
      <c r="K41" s="1997"/>
      <c r="L41" s="1867"/>
      <c r="M41" s="1936"/>
    </row>
    <row r="42" spans="1:13">
      <c r="A42" s="3356"/>
      <c r="B42" s="3338"/>
      <c r="C42" s="109"/>
      <c r="D42" s="108" t="s">
        <v>1318</v>
      </c>
      <c r="E42" s="1935"/>
      <c r="F42" s="108" t="s">
        <v>1186</v>
      </c>
      <c r="G42" s="1935"/>
      <c r="H42" s="108"/>
      <c r="I42" s="1935"/>
      <c r="J42" s="108"/>
      <c r="K42" s="1935"/>
      <c r="L42" s="108"/>
      <c r="M42" s="1936"/>
    </row>
    <row r="43" spans="1:13">
      <c r="A43" s="3356"/>
      <c r="B43" s="3338"/>
      <c r="C43" s="109"/>
      <c r="D43" s="1867"/>
      <c r="E43" s="1997"/>
      <c r="F43" s="3352">
        <v>1</v>
      </c>
      <c r="G43" s="3353"/>
      <c r="H43" s="3354"/>
      <c r="I43" s="3354"/>
      <c r="J43" s="108"/>
      <c r="K43" s="1935"/>
      <c r="L43" s="108"/>
      <c r="M43" s="1936"/>
    </row>
    <row r="44" spans="1:13">
      <c r="A44" s="3356"/>
      <c r="B44" s="3338"/>
      <c r="C44" s="109"/>
      <c r="D44" s="108"/>
      <c r="E44" s="1935"/>
      <c r="F44" s="108"/>
      <c r="G44" s="1935"/>
      <c r="H44" s="108"/>
      <c r="I44" s="1935"/>
      <c r="J44" s="108"/>
      <c r="K44" s="1935"/>
      <c r="L44" s="108"/>
      <c r="M44" s="1936"/>
    </row>
    <row r="45" spans="1:13" ht="18" customHeight="1">
      <c r="A45" s="3356"/>
      <c r="B45" s="3337" t="s">
        <v>1187</v>
      </c>
      <c r="C45" s="107"/>
      <c r="D45" s="107"/>
      <c r="E45" s="107"/>
      <c r="F45" s="107"/>
      <c r="G45" s="107"/>
      <c r="H45" s="107"/>
      <c r="I45" s="107"/>
      <c r="J45" s="107"/>
      <c r="K45" s="107"/>
      <c r="M45" s="101"/>
    </row>
    <row r="46" spans="1:13">
      <c r="A46" s="3356"/>
      <c r="B46" s="3338"/>
      <c r="D46" s="106" t="s">
        <v>482</v>
      </c>
      <c r="E46" s="105" t="s">
        <v>60</v>
      </c>
      <c r="F46" s="3360" t="s">
        <v>1188</v>
      </c>
      <c r="G46" s="3361"/>
      <c r="H46" s="3362"/>
      <c r="I46" s="3362"/>
      <c r="J46" s="3363"/>
      <c r="K46" s="104"/>
      <c r="M46" s="101"/>
    </row>
    <row r="47" spans="1:13">
      <c r="A47" s="3356"/>
      <c r="B47" s="3338"/>
      <c r="D47" s="1998"/>
      <c r="E47" s="1891" t="s">
        <v>1167</v>
      </c>
      <c r="F47" s="3360"/>
      <c r="G47" s="3364"/>
      <c r="H47" s="3365"/>
      <c r="I47" s="3365"/>
      <c r="J47" s="3366"/>
      <c r="K47" s="103"/>
      <c r="M47" s="101"/>
    </row>
    <row r="48" spans="1:13">
      <c r="A48" s="3356"/>
      <c r="B48" s="3339"/>
      <c r="C48" s="102"/>
      <c r="D48" s="102"/>
      <c r="E48" s="102"/>
      <c r="F48" s="102"/>
      <c r="G48" s="102"/>
      <c r="H48" s="102"/>
      <c r="I48" s="102"/>
      <c r="J48" s="102"/>
      <c r="K48" s="102"/>
      <c r="M48" s="101"/>
    </row>
    <row r="49" spans="1:13" ht="89.25" customHeight="1">
      <c r="A49" s="3356"/>
      <c r="B49" s="100" t="s">
        <v>1189</v>
      </c>
      <c r="C49" s="3329" t="s">
        <v>1319</v>
      </c>
      <c r="D49" s="3330"/>
      <c r="E49" s="3330"/>
      <c r="F49" s="3330"/>
      <c r="G49" s="3330"/>
      <c r="H49" s="3330"/>
      <c r="I49" s="3330"/>
      <c r="J49" s="3330"/>
      <c r="K49" s="3330"/>
      <c r="L49" s="3330"/>
      <c r="M49" s="3331"/>
    </row>
    <row r="50" spans="1:13">
      <c r="A50" s="3356"/>
      <c r="B50" s="100" t="s">
        <v>1191</v>
      </c>
      <c r="C50" s="3329" t="s">
        <v>1320</v>
      </c>
      <c r="D50" s="3330"/>
      <c r="E50" s="3330"/>
      <c r="F50" s="3330"/>
      <c r="G50" s="3330"/>
      <c r="H50" s="3330"/>
      <c r="I50" s="3330"/>
      <c r="J50" s="3330"/>
      <c r="K50" s="3330"/>
      <c r="L50" s="3330"/>
      <c r="M50" s="3331"/>
    </row>
    <row r="51" spans="1:13">
      <c r="A51" s="3356"/>
      <c r="B51" s="100" t="s">
        <v>1193</v>
      </c>
      <c r="C51" s="3329" t="s">
        <v>1194</v>
      </c>
      <c r="D51" s="3330"/>
      <c r="E51" s="3330"/>
      <c r="F51" s="3330"/>
      <c r="G51" s="3330"/>
      <c r="H51" s="3330"/>
      <c r="I51" s="3330"/>
      <c r="J51" s="3330"/>
      <c r="K51" s="3330"/>
      <c r="L51" s="3330"/>
      <c r="M51" s="3331"/>
    </row>
    <row r="52" spans="1:13">
      <c r="A52" s="3356"/>
      <c r="B52" s="100" t="s">
        <v>1195</v>
      </c>
      <c r="C52" s="1850">
        <v>2020</v>
      </c>
      <c r="D52" s="1861"/>
      <c r="E52" s="1861"/>
      <c r="F52" s="1861"/>
      <c r="G52" s="1861"/>
      <c r="H52" s="1861"/>
      <c r="I52" s="1861"/>
      <c r="J52" s="1861"/>
      <c r="K52" s="1861"/>
      <c r="L52" s="1861"/>
      <c r="M52" s="1862"/>
    </row>
    <row r="53" spans="1:13" ht="15.75" customHeight="1">
      <c r="A53" s="3323" t="s">
        <v>1197</v>
      </c>
      <c r="B53" s="98" t="s">
        <v>1198</v>
      </c>
      <c r="C53" s="3370" t="s">
        <v>1321</v>
      </c>
      <c r="D53" s="3370"/>
      <c r="E53" s="3370"/>
      <c r="F53" s="3370"/>
      <c r="G53" s="3370"/>
      <c r="H53" s="3370"/>
      <c r="I53" s="3370"/>
      <c r="J53" s="3370"/>
      <c r="K53" s="3370"/>
      <c r="L53" s="3370"/>
      <c r="M53" s="3371"/>
    </row>
    <row r="54" spans="1:13">
      <c r="A54" s="3324"/>
      <c r="B54" s="98" t="s">
        <v>1199</v>
      </c>
      <c r="C54" s="3370" t="s">
        <v>1322</v>
      </c>
      <c r="D54" s="3370"/>
      <c r="E54" s="3370"/>
      <c r="F54" s="3370"/>
      <c r="G54" s="3370"/>
      <c r="H54" s="3370"/>
      <c r="I54" s="3370"/>
      <c r="J54" s="3370"/>
      <c r="K54" s="3370"/>
      <c r="L54" s="3370"/>
      <c r="M54" s="3371"/>
    </row>
    <row r="55" spans="1:13">
      <c r="A55" s="3324"/>
      <c r="B55" s="98" t="s">
        <v>1201</v>
      </c>
      <c r="C55" s="3370" t="s">
        <v>126</v>
      </c>
      <c r="D55" s="3370"/>
      <c r="E55" s="3370"/>
      <c r="F55" s="3370"/>
      <c r="G55" s="3370"/>
      <c r="H55" s="3370"/>
      <c r="I55" s="3370"/>
      <c r="J55" s="3370"/>
      <c r="K55" s="3370"/>
      <c r="L55" s="3370"/>
      <c r="M55" s="3371"/>
    </row>
    <row r="56" spans="1:13" ht="15.75" customHeight="1">
      <c r="A56" s="3324"/>
      <c r="B56" s="99" t="s">
        <v>1202</v>
      </c>
      <c r="C56" s="3370" t="s">
        <v>127</v>
      </c>
      <c r="D56" s="3370"/>
      <c r="E56" s="3370"/>
      <c r="F56" s="3370"/>
      <c r="G56" s="3370"/>
      <c r="H56" s="3370"/>
      <c r="I56" s="3370"/>
      <c r="J56" s="3370"/>
      <c r="K56" s="3370"/>
      <c r="L56" s="3370"/>
      <c r="M56" s="3371"/>
    </row>
    <row r="57" spans="1:13" ht="15.75" customHeight="1">
      <c r="A57" s="3324"/>
      <c r="B57" s="98" t="s">
        <v>1204</v>
      </c>
      <c r="C57" s="3102" t="s">
        <v>1323</v>
      </c>
      <c r="D57" s="3370"/>
      <c r="E57" s="3370"/>
      <c r="F57" s="3370"/>
      <c r="G57" s="3370"/>
      <c r="H57" s="3370"/>
      <c r="I57" s="3370"/>
      <c r="J57" s="3370"/>
      <c r="K57" s="3370"/>
      <c r="L57" s="3370"/>
      <c r="M57" s="3371"/>
    </row>
    <row r="58" spans="1:13" ht="16.5" thickBot="1">
      <c r="A58" s="3325"/>
      <c r="B58" s="98" t="s">
        <v>1205</v>
      </c>
      <c r="C58" s="3370" t="s">
        <v>1324</v>
      </c>
      <c r="D58" s="3370"/>
      <c r="E58" s="3370"/>
      <c r="F58" s="3370"/>
      <c r="G58" s="3370"/>
      <c r="H58" s="3370"/>
      <c r="I58" s="3370"/>
      <c r="J58" s="3370"/>
      <c r="K58" s="3370"/>
      <c r="L58" s="3370"/>
      <c r="M58" s="3371"/>
    </row>
    <row r="59" spans="1:13" ht="15.75" customHeight="1">
      <c r="A59" s="3323" t="s">
        <v>1206</v>
      </c>
      <c r="B59" s="97" t="s">
        <v>1207</v>
      </c>
      <c r="C59" s="3349" t="s">
        <v>1325</v>
      </c>
      <c r="D59" s="3350"/>
      <c r="E59" s="3350"/>
      <c r="F59" s="3350"/>
      <c r="G59" s="3350"/>
      <c r="H59" s="3350"/>
      <c r="I59" s="3350"/>
      <c r="J59" s="3350"/>
      <c r="K59" s="3350"/>
      <c r="L59" s="3350"/>
      <c r="M59" s="3351"/>
    </row>
    <row r="60" spans="1:13" ht="30" customHeight="1">
      <c r="A60" s="3324"/>
      <c r="B60" s="97" t="s">
        <v>1209</v>
      </c>
      <c r="C60" s="3349" t="s">
        <v>1326</v>
      </c>
      <c r="D60" s="3350"/>
      <c r="E60" s="3350"/>
      <c r="F60" s="3350"/>
      <c r="G60" s="3350"/>
      <c r="H60" s="3350"/>
      <c r="I60" s="3350"/>
      <c r="J60" s="3350"/>
      <c r="K60" s="3350"/>
      <c r="L60" s="3350"/>
      <c r="M60" s="3351"/>
    </row>
    <row r="61" spans="1:13" ht="30" customHeight="1" thickBot="1">
      <c r="A61" s="3324"/>
      <c r="B61" s="96" t="s">
        <v>28</v>
      </c>
      <c r="C61" s="3349" t="s">
        <v>126</v>
      </c>
      <c r="D61" s="3350"/>
      <c r="E61" s="3350"/>
      <c r="F61" s="3350"/>
      <c r="G61" s="3350"/>
      <c r="H61" s="3350"/>
      <c r="I61" s="3350"/>
      <c r="J61" s="3350"/>
      <c r="K61" s="3350"/>
      <c r="L61" s="3350"/>
      <c r="M61" s="3351"/>
    </row>
    <row r="62" spans="1:13" ht="16.5" thickBot="1">
      <c r="A62" s="77" t="s">
        <v>1211</v>
      </c>
      <c r="B62" s="78"/>
      <c r="C62" s="3367"/>
      <c r="D62" s="3368"/>
      <c r="E62" s="3368"/>
      <c r="F62" s="3368"/>
      <c r="G62" s="3368"/>
      <c r="H62" s="3368"/>
      <c r="I62" s="3368"/>
      <c r="J62" s="3368"/>
      <c r="K62" s="3368"/>
      <c r="L62" s="3368"/>
      <c r="M62" s="3369"/>
    </row>
  </sheetData>
  <mergeCells count="45">
    <mergeCell ref="F14:L14"/>
    <mergeCell ref="F46:F47"/>
    <mergeCell ref="G46:J47"/>
    <mergeCell ref="C62:M62"/>
    <mergeCell ref="C49:M49"/>
    <mergeCell ref="C51:M51"/>
    <mergeCell ref="C50:M50"/>
    <mergeCell ref="C57:M57"/>
    <mergeCell ref="C58:M58"/>
    <mergeCell ref="C53:M53"/>
    <mergeCell ref="C54:M54"/>
    <mergeCell ref="C55:M55"/>
    <mergeCell ref="C56:M56"/>
    <mergeCell ref="C7:E7"/>
    <mergeCell ref="C13:M13"/>
    <mergeCell ref="A59:A61"/>
    <mergeCell ref="C59:M59"/>
    <mergeCell ref="C60:M60"/>
    <mergeCell ref="C61:M61"/>
    <mergeCell ref="F43:G43"/>
    <mergeCell ref="H43:I43"/>
    <mergeCell ref="A16:A52"/>
    <mergeCell ref="C17:M17"/>
    <mergeCell ref="B18:B24"/>
    <mergeCell ref="B25:B28"/>
    <mergeCell ref="B32:B34"/>
    <mergeCell ref="B35:B44"/>
    <mergeCell ref="B45:B48"/>
    <mergeCell ref="C14:D14"/>
    <mergeCell ref="C11:M11"/>
    <mergeCell ref="B14:B15"/>
    <mergeCell ref="C15:M15"/>
    <mergeCell ref="A53:A58"/>
    <mergeCell ref="A2:A15"/>
    <mergeCell ref="C2:M2"/>
    <mergeCell ref="C9:D9"/>
    <mergeCell ref="F9:G9"/>
    <mergeCell ref="I9:J9"/>
    <mergeCell ref="C10:D10"/>
    <mergeCell ref="F10:G10"/>
    <mergeCell ref="I10:J10"/>
    <mergeCell ref="C3:M3"/>
    <mergeCell ref="B8:B10"/>
    <mergeCell ref="C12:M12"/>
    <mergeCell ref="I7:J7"/>
  </mergeCells>
  <dataValidations disablePrompts="1" count="6">
    <dataValidation allowBlank="1" showInputMessage="1" showErrorMessage="1" prompt="Incluir una ficha por cada indicador, ya sea de producto o de resultado" sqref="B1" xr:uid="{00000000-0002-0000-0A00-000000000000}"/>
    <dataValidation allowBlank="1" showInputMessage="1" showErrorMessage="1" prompt="Seleccione de la lista desplegable" sqref="B4 B7 H7" xr:uid="{00000000-0002-0000-0A00-000001000000}"/>
    <dataValidation allowBlank="1" showInputMessage="1" showErrorMessage="1" prompt="Identifique la meta ODS a que le apunta el indicador de producto. Seleccione de la lista desplegable." sqref="E14" xr:uid="{00000000-0002-0000-0A00-000002000000}"/>
    <dataValidation allowBlank="1" showInputMessage="1" showErrorMessage="1" prompt="Identifique el ODS a que le apunta el indicador de producto. Seleccione de la lista desplegable._x000a_" sqref="B14:B15" xr:uid="{00000000-0002-0000-0A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A00-000004000000}"/>
    <dataValidation type="list" allowBlank="1" showInputMessage="1" showErrorMessage="1" sqref="C16" xr:uid="{00000000-0002-0000-0A00-000005000000}"/>
  </dataValidations>
  <hyperlinks>
    <hyperlink ref="C57" r:id="rId1" xr:uid="{00000000-0004-0000-0A00-000000000000}"/>
  </hyperlinks>
  <pageMargins left="0.7" right="0.7" top="0.75" bottom="0.75" header="0.3" footer="0.3"/>
  <pageSetup scale="44" orientation="portrait" horizontalDpi="4294967294" verticalDpi="4294967294"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5"/>
  </sheetPr>
  <dimension ref="A1:N60"/>
  <sheetViews>
    <sheetView showGridLines="0" zoomScale="70" zoomScaleNormal="70" workbookViewId="0">
      <selection activeCell="C57" sqref="C57"/>
    </sheetView>
  </sheetViews>
  <sheetFormatPr baseColWidth="10" defaultColWidth="11.42578125" defaultRowHeight="15"/>
  <cols>
    <col min="1" max="1" width="30.42578125" customWidth="1"/>
    <col min="2" max="2" width="32.28515625" customWidth="1"/>
    <col min="3" max="3" width="14.5703125" customWidth="1"/>
    <col min="5" max="5" width="15.85546875" customWidth="1"/>
    <col min="6" max="6" width="12.28515625" bestFit="1" customWidth="1"/>
    <col min="7" max="7" width="15.140625" customWidth="1"/>
    <col min="8" max="8" width="12.28515625" bestFit="1" customWidth="1"/>
    <col min="9" max="9" width="14.42578125" customWidth="1"/>
    <col min="10" max="10" width="12.28515625" bestFit="1" customWidth="1"/>
    <col min="12" max="12" width="12.28515625" bestFit="1" customWidth="1"/>
  </cols>
  <sheetData>
    <row r="1" spans="1:14" ht="16.5" thickBot="1">
      <c r="A1" s="1"/>
      <c r="B1" s="1990" t="s">
        <v>2409</v>
      </c>
      <c r="C1" s="2"/>
      <c r="D1" s="2"/>
      <c r="E1" s="2"/>
      <c r="F1" s="2"/>
      <c r="G1" s="2"/>
      <c r="H1" s="2"/>
      <c r="I1" s="2"/>
      <c r="J1" s="2"/>
      <c r="K1" s="2"/>
      <c r="L1" s="2"/>
      <c r="M1" s="3"/>
      <c r="N1" t="s">
        <v>1277</v>
      </c>
    </row>
    <row r="2" spans="1:14" ht="24" customHeight="1">
      <c r="A2" s="3126" t="s">
        <v>1134</v>
      </c>
      <c r="B2" s="5" t="s">
        <v>1135</v>
      </c>
      <c r="C2" s="3301" t="s">
        <v>1107</v>
      </c>
      <c r="D2" s="3301"/>
      <c r="E2" s="3301"/>
      <c r="F2" s="3301"/>
      <c r="G2" s="3301"/>
      <c r="H2" s="3301"/>
      <c r="I2" s="3301"/>
      <c r="J2" s="3301"/>
      <c r="K2" s="3301"/>
      <c r="L2" s="3301"/>
      <c r="M2" s="3302"/>
    </row>
    <row r="3" spans="1:14" ht="45">
      <c r="A3" s="3127"/>
      <c r="B3" s="12" t="s">
        <v>1213</v>
      </c>
      <c r="C3" s="3284" t="s">
        <v>691</v>
      </c>
      <c r="D3" s="3284"/>
      <c r="E3" s="3284"/>
      <c r="F3" s="3284"/>
      <c r="G3" s="3284"/>
      <c r="H3" s="3284"/>
      <c r="I3" s="3284"/>
      <c r="J3" s="3284"/>
      <c r="K3" s="3284"/>
      <c r="L3" s="3284"/>
      <c r="M3" s="3285"/>
    </row>
    <row r="4" spans="1:14" ht="15" customHeight="1">
      <c r="A4" s="3127"/>
      <c r="B4" s="1856" t="s">
        <v>1139</v>
      </c>
      <c r="C4" s="2067" t="s">
        <v>69</v>
      </c>
      <c r="D4" s="2067"/>
      <c r="E4" s="2067"/>
      <c r="F4" s="2067"/>
      <c r="G4" s="2067"/>
      <c r="H4" s="2067"/>
      <c r="I4" s="2067"/>
      <c r="J4" s="2067"/>
      <c r="K4" s="2067"/>
      <c r="L4" s="2067"/>
      <c r="M4" s="2148"/>
    </row>
    <row r="5" spans="1:14" ht="30">
      <c r="A5" s="3127"/>
      <c r="B5" s="1856" t="s">
        <v>1140</v>
      </c>
      <c r="C5" s="2423" t="s">
        <v>1278</v>
      </c>
      <c r="D5" s="2067"/>
      <c r="E5" s="2067"/>
      <c r="F5" s="2067"/>
      <c r="G5" s="2067"/>
      <c r="H5" s="2067"/>
      <c r="I5" s="2067"/>
      <c r="J5" s="2067"/>
      <c r="K5" s="2067"/>
      <c r="L5" s="2067"/>
      <c r="M5" s="2148"/>
    </row>
    <row r="6" spans="1:14" ht="15" customHeight="1">
      <c r="A6" s="3127"/>
      <c r="B6" s="1856" t="s">
        <v>1142</v>
      </c>
      <c r="C6" s="3284" t="s">
        <v>2410</v>
      </c>
      <c r="D6" s="3284"/>
      <c r="E6" s="3284"/>
      <c r="F6" s="3284"/>
      <c r="G6" s="3284"/>
      <c r="H6" s="3284"/>
      <c r="I6" s="3284"/>
      <c r="J6" s="3284"/>
      <c r="K6" s="3284"/>
      <c r="L6" s="3284"/>
      <c r="M6" s="3285"/>
    </row>
    <row r="7" spans="1:14" ht="15" customHeight="1">
      <c r="A7" s="3127"/>
      <c r="B7" s="12" t="s">
        <v>1143</v>
      </c>
      <c r="C7" s="1406"/>
      <c r="D7" s="1406" t="s">
        <v>262</v>
      </c>
      <c r="E7" s="1406"/>
      <c r="F7" s="1406"/>
      <c r="G7" s="1638"/>
      <c r="H7" s="1639" t="s">
        <v>28</v>
      </c>
      <c r="I7" s="1640"/>
      <c r="J7" s="1406" t="s">
        <v>1285</v>
      </c>
      <c r="K7" s="1406"/>
      <c r="L7" s="1406"/>
      <c r="M7" s="1641"/>
    </row>
    <row r="8" spans="1:14" ht="21" customHeight="1">
      <c r="A8" s="3127"/>
      <c r="B8" s="3108" t="s">
        <v>1144</v>
      </c>
      <c r="C8" s="5167"/>
      <c r="D8" s="5167"/>
      <c r="E8" s="5167"/>
      <c r="F8" s="5167"/>
      <c r="G8" s="5167"/>
      <c r="H8" s="5167"/>
      <c r="I8" s="5167"/>
      <c r="J8" s="5167"/>
      <c r="K8" s="5167"/>
      <c r="L8" s="5167"/>
      <c r="M8" s="5168"/>
    </row>
    <row r="9" spans="1:14" ht="57.6" customHeight="1">
      <c r="A9" s="3127"/>
      <c r="B9" s="3109"/>
      <c r="C9" s="5190" t="s">
        <v>1280</v>
      </c>
      <c r="D9" s="5190"/>
      <c r="E9" s="5190"/>
      <c r="F9" s="302"/>
      <c r="G9" s="302"/>
      <c r="H9" s="1411"/>
      <c r="I9" s="5126"/>
      <c r="J9" s="5126"/>
      <c r="K9" s="1411"/>
      <c r="L9" s="5114"/>
      <c r="M9" s="5157"/>
    </row>
    <row r="10" spans="1:14" ht="23.25" customHeight="1">
      <c r="A10" s="3127"/>
      <c r="B10" s="3110"/>
      <c r="C10" s="5114" t="s">
        <v>1147</v>
      </c>
      <c r="D10" s="5114"/>
      <c r="E10" s="5114"/>
      <c r="F10" s="5126"/>
      <c r="G10" s="5126"/>
      <c r="H10" s="2072"/>
      <c r="I10" s="5126" t="s">
        <v>1147</v>
      </c>
      <c r="J10" s="5126"/>
      <c r="K10" s="2072"/>
      <c r="L10" s="5126" t="s">
        <v>1147</v>
      </c>
      <c r="M10" s="5191"/>
    </row>
    <row r="11" spans="1:14" ht="69.75" customHeight="1">
      <c r="A11" s="3127"/>
      <c r="B11" s="6" t="s">
        <v>1219</v>
      </c>
      <c r="C11" s="3301" t="s">
        <v>2411</v>
      </c>
      <c r="D11" s="3301"/>
      <c r="E11" s="3301"/>
      <c r="F11" s="3301"/>
      <c r="G11" s="3301"/>
      <c r="H11" s="3301"/>
      <c r="I11" s="3301"/>
      <c r="J11" s="3301"/>
      <c r="K11" s="3301"/>
      <c r="L11" s="3301"/>
      <c r="M11" s="3302"/>
    </row>
    <row r="12" spans="1:14" ht="63" customHeight="1" thickBot="1">
      <c r="A12" s="3127"/>
      <c r="B12" s="6" t="s">
        <v>1221</v>
      </c>
      <c r="C12" s="5177" t="s">
        <v>2412</v>
      </c>
      <c r="D12" s="5177"/>
      <c r="E12" s="5177"/>
      <c r="F12" s="5177"/>
      <c r="G12" s="5177"/>
      <c r="H12" s="5177"/>
      <c r="I12" s="5177"/>
      <c r="J12" s="5177"/>
      <c r="K12" s="5177"/>
      <c r="L12" s="5177"/>
      <c r="M12" s="5178"/>
    </row>
    <row r="13" spans="1:14" ht="73.5" customHeight="1" thickBot="1">
      <c r="A13" s="3128"/>
      <c r="B13" s="163" t="s">
        <v>1223</v>
      </c>
      <c r="C13" s="5185" t="s">
        <v>217</v>
      </c>
      <c r="D13" s="5185"/>
      <c r="E13" s="5185"/>
      <c r="F13" s="5185"/>
      <c r="G13" s="5186"/>
      <c r="H13" s="1642" t="s">
        <v>1224</v>
      </c>
      <c r="I13" s="5187" t="s">
        <v>2405</v>
      </c>
      <c r="J13" s="5188"/>
      <c r="K13" s="5188"/>
      <c r="L13" s="5188"/>
      <c r="M13" s="5189"/>
    </row>
    <row r="14" spans="1:14">
      <c r="A14" s="3264" t="s">
        <v>1150</v>
      </c>
      <c r="B14" s="6" t="s">
        <v>1256</v>
      </c>
      <c r="C14" s="3298" t="s">
        <v>58</v>
      </c>
      <c r="D14" s="3298"/>
      <c r="E14" s="3298"/>
      <c r="F14" s="3298"/>
      <c r="G14" s="3298"/>
      <c r="H14" s="3298"/>
      <c r="I14" s="3298"/>
      <c r="J14" s="3298"/>
      <c r="K14" s="3298"/>
      <c r="L14" s="3298"/>
      <c r="M14" s="5179"/>
    </row>
    <row r="15" spans="1:14" ht="72" customHeight="1">
      <c r="A15" s="3117"/>
      <c r="B15" s="6" t="s">
        <v>1151</v>
      </c>
      <c r="C15" s="3301" t="s">
        <v>1108</v>
      </c>
      <c r="D15" s="3301"/>
      <c r="E15" s="3301"/>
      <c r="F15" s="3301"/>
      <c r="G15" s="3301"/>
      <c r="H15" s="3301"/>
      <c r="I15" s="3301"/>
      <c r="J15" s="3301"/>
      <c r="K15" s="3301"/>
      <c r="L15" s="3301"/>
      <c r="M15" s="3302"/>
    </row>
    <row r="16" spans="1:14">
      <c r="A16" s="3117"/>
      <c r="B16" s="3119" t="s">
        <v>1153</v>
      </c>
      <c r="C16" s="2424"/>
      <c r="D16" s="1644"/>
      <c r="E16" s="1644"/>
      <c r="F16" s="1644"/>
      <c r="G16" s="1644"/>
      <c r="H16" s="1644"/>
      <c r="I16" s="1644"/>
      <c r="J16" s="1644"/>
      <c r="K16" s="1644"/>
      <c r="L16" s="1644"/>
      <c r="M16" s="2425"/>
    </row>
    <row r="17" spans="1:13">
      <c r="A17" s="3117"/>
      <c r="B17" s="3120"/>
      <c r="C17" s="2426"/>
      <c r="D17" s="1648"/>
      <c r="E17" s="1649"/>
      <c r="F17" s="1648"/>
      <c r="G17" s="1649"/>
      <c r="H17" s="1648"/>
      <c r="I17" s="1649"/>
      <c r="J17" s="1648"/>
      <c r="K17" s="1649"/>
      <c r="L17" s="1649"/>
      <c r="M17" s="2427"/>
    </row>
    <row r="18" spans="1:13">
      <c r="A18" s="3117"/>
      <c r="B18" s="3120"/>
      <c r="C18" s="2428" t="s">
        <v>1154</v>
      </c>
      <c r="D18" s="1652"/>
      <c r="E18" s="2428" t="s">
        <v>1155</v>
      </c>
      <c r="F18" s="1652"/>
      <c r="G18" s="2428" t="s">
        <v>1156</v>
      </c>
      <c r="H18" s="1652"/>
      <c r="I18" s="2428" t="s">
        <v>1157</v>
      </c>
      <c r="J18" s="1652"/>
      <c r="K18" s="2428" t="s">
        <v>1158</v>
      </c>
      <c r="L18" s="2429"/>
      <c r="M18" s="2430"/>
    </row>
    <row r="19" spans="1:13">
      <c r="A19" s="3117"/>
      <c r="B19" s="3120"/>
      <c r="C19" s="2428" t="s">
        <v>1159</v>
      </c>
      <c r="D19" s="1653"/>
      <c r="E19" s="2428" t="s">
        <v>1160</v>
      </c>
      <c r="F19" s="1654"/>
      <c r="G19" s="2428" t="s">
        <v>1161</v>
      </c>
      <c r="H19" s="1654"/>
      <c r="I19" s="2428" t="s">
        <v>1162</v>
      </c>
      <c r="J19" s="1654"/>
      <c r="K19" s="2428" t="s">
        <v>1163</v>
      </c>
      <c r="L19" s="2429"/>
      <c r="M19" s="2430"/>
    </row>
    <row r="20" spans="1:13">
      <c r="A20" s="3117"/>
      <c r="B20" s="3120"/>
      <c r="C20" s="2428" t="s">
        <v>1164</v>
      </c>
      <c r="D20" s="1653"/>
      <c r="E20" s="2428" t="s">
        <v>1165</v>
      </c>
      <c r="F20" s="1653"/>
      <c r="G20" s="2428"/>
      <c r="H20" s="1655"/>
      <c r="I20" s="2428"/>
      <c r="J20" s="1655"/>
      <c r="K20" s="2428"/>
      <c r="L20" s="2431"/>
      <c r="M20" s="2432"/>
    </row>
    <row r="21" spans="1:13" ht="31.5" customHeight="1">
      <c r="A21" s="3117"/>
      <c r="B21" s="3120"/>
      <c r="C21" s="2428" t="s">
        <v>1166</v>
      </c>
      <c r="D21" s="1653" t="s">
        <v>1226</v>
      </c>
      <c r="E21" s="2433" t="s">
        <v>1168</v>
      </c>
      <c r="F21" s="5180" t="s">
        <v>1284</v>
      </c>
      <c r="G21" s="5180"/>
      <c r="H21" s="5180"/>
      <c r="I21" s="5180"/>
      <c r="J21" s="5180"/>
      <c r="K21" s="5180"/>
      <c r="L21" s="5180"/>
      <c r="M21" s="5181"/>
    </row>
    <row r="22" spans="1:13">
      <c r="A22" s="3117"/>
      <c r="B22" s="3121"/>
      <c r="C22" s="1656"/>
      <c r="D22" s="1656"/>
      <c r="E22" s="1656"/>
      <c r="F22" s="1656"/>
      <c r="G22" s="1656"/>
      <c r="H22" s="1656"/>
      <c r="I22" s="1656"/>
      <c r="J22" s="1656"/>
      <c r="K22" s="1656"/>
      <c r="L22" s="1656"/>
      <c r="M22" s="2434"/>
    </row>
    <row r="23" spans="1:13" ht="15.75">
      <c r="A23" s="3117"/>
      <c r="B23" s="3119" t="s">
        <v>1170</v>
      </c>
      <c r="C23" s="1657"/>
      <c r="D23" s="1657"/>
      <c r="E23" s="1657"/>
      <c r="F23" s="1657"/>
      <c r="G23" s="1657"/>
      <c r="H23" s="1657"/>
      <c r="I23" s="1657"/>
      <c r="J23" s="1657"/>
      <c r="K23" s="1657"/>
      <c r="L23" s="465"/>
      <c r="M23" s="466"/>
    </row>
    <row r="24" spans="1:13" ht="15.75">
      <c r="A24" s="3117"/>
      <c r="B24" s="3120"/>
      <c r="C24" s="2428" t="s">
        <v>1171</v>
      </c>
      <c r="D24" s="1654"/>
      <c r="E24" s="2435"/>
      <c r="F24" s="2428" t="s">
        <v>1172</v>
      </c>
      <c r="G24" s="1653"/>
      <c r="H24" s="2435"/>
      <c r="I24" s="2428" t="s">
        <v>1173</v>
      </c>
      <c r="J24" s="1653" t="s">
        <v>1226</v>
      </c>
      <c r="K24" s="2435"/>
      <c r="L24" s="465"/>
      <c r="M24" s="466"/>
    </row>
    <row r="25" spans="1:13" ht="15.75">
      <c r="A25" s="3117"/>
      <c r="B25" s="3120"/>
      <c r="C25" s="2428" t="s">
        <v>1174</v>
      </c>
      <c r="D25" s="1076"/>
      <c r="E25" s="465"/>
      <c r="F25" s="2428" t="s">
        <v>1175</v>
      </c>
      <c r="G25" s="1654"/>
      <c r="H25" s="465"/>
      <c r="I25" s="1658"/>
      <c r="J25" s="465"/>
      <c r="K25" s="1411"/>
      <c r="L25" s="465"/>
      <c r="M25" s="466"/>
    </row>
    <row r="26" spans="1:13" ht="15.75">
      <c r="A26" s="3117"/>
      <c r="B26" s="3121"/>
      <c r="C26" s="1655"/>
      <c r="D26" s="1655"/>
      <c r="E26" s="1655"/>
      <c r="F26" s="1655"/>
      <c r="G26" s="1655"/>
      <c r="H26" s="1655"/>
      <c r="I26" s="1655"/>
      <c r="J26" s="1655"/>
      <c r="K26" s="1655"/>
      <c r="L26" s="465"/>
      <c r="M26" s="466"/>
    </row>
    <row r="27" spans="1:13">
      <c r="A27" s="3117"/>
      <c r="B27" s="3119" t="s">
        <v>1176</v>
      </c>
      <c r="C27" s="2435"/>
      <c r="D27" s="2435"/>
      <c r="E27" s="2435"/>
      <c r="F27" s="2435"/>
      <c r="G27" s="2435"/>
      <c r="H27" s="2435"/>
      <c r="I27" s="2435"/>
      <c r="J27" s="2435"/>
      <c r="K27" s="2435"/>
      <c r="L27" s="2435"/>
      <c r="M27" s="2436"/>
    </row>
    <row r="28" spans="1:13">
      <c r="A28" s="3117"/>
      <c r="B28" s="3120"/>
      <c r="C28" s="2437" t="s">
        <v>1177</v>
      </c>
      <c r="D28" s="1659" t="s">
        <v>61</v>
      </c>
      <c r="E28" s="2435"/>
      <c r="F28" s="2438" t="s">
        <v>1178</v>
      </c>
      <c r="G28" s="1654" t="s">
        <v>61</v>
      </c>
      <c r="H28" s="2435"/>
      <c r="I28" s="2438" t="s">
        <v>1179</v>
      </c>
      <c r="J28" s="1660"/>
      <c r="K28" s="1661"/>
      <c r="L28" s="2439"/>
      <c r="M28" s="2436"/>
    </row>
    <row r="29" spans="1:13">
      <c r="A29" s="3117"/>
      <c r="B29" s="3121"/>
      <c r="C29" s="1656"/>
      <c r="D29" s="1656"/>
      <c r="E29" s="1656"/>
      <c r="F29" s="1656"/>
      <c r="G29" s="1656"/>
      <c r="H29" s="1656"/>
      <c r="I29" s="1656"/>
      <c r="J29" s="1656"/>
      <c r="K29" s="1656"/>
      <c r="L29" s="1656"/>
      <c r="M29" s="2434"/>
    </row>
    <row r="30" spans="1:13" ht="15.75">
      <c r="A30" s="3117"/>
      <c r="B30" s="3119" t="s">
        <v>1181</v>
      </c>
      <c r="C30" s="1663"/>
      <c r="D30" s="1663"/>
      <c r="E30" s="1663"/>
      <c r="F30" s="1663"/>
      <c r="G30" s="1663"/>
      <c r="H30" s="1663"/>
      <c r="I30" s="1663"/>
      <c r="J30" s="1663"/>
      <c r="K30" s="1663"/>
      <c r="L30" s="465"/>
      <c r="M30" s="466"/>
    </row>
    <row r="31" spans="1:13" ht="15.75">
      <c r="A31" s="3117"/>
      <c r="B31" s="3120"/>
      <c r="C31" s="2435" t="s">
        <v>1182</v>
      </c>
      <c r="D31" s="1664">
        <v>2019</v>
      </c>
      <c r="E31" s="1665"/>
      <c r="F31" s="2435" t="s">
        <v>1183</v>
      </c>
      <c r="G31" s="1664">
        <v>2034</v>
      </c>
      <c r="H31" s="1665"/>
      <c r="I31" s="2438"/>
      <c r="J31" s="1665"/>
      <c r="K31" s="1665"/>
      <c r="L31" s="465"/>
      <c r="M31" s="466"/>
    </row>
    <row r="32" spans="1:13" ht="15.75">
      <c r="A32" s="3117"/>
      <c r="B32" s="3121"/>
      <c r="C32" s="1656"/>
      <c r="D32" s="1666"/>
      <c r="E32" s="1667"/>
      <c r="F32" s="1656"/>
      <c r="G32" s="1667"/>
      <c r="H32" s="1667"/>
      <c r="I32" s="1668"/>
      <c r="J32" s="1667"/>
      <c r="K32" s="1667"/>
      <c r="L32" s="465"/>
      <c r="M32" s="466"/>
    </row>
    <row r="33" spans="1:13">
      <c r="A33" s="3117"/>
      <c r="B33" s="3119" t="s">
        <v>1185</v>
      </c>
      <c r="C33" s="2440"/>
      <c r="D33" s="2440"/>
      <c r="E33" s="2440"/>
      <c r="F33" s="2440"/>
      <c r="G33" s="2440"/>
      <c r="H33" s="2440"/>
      <c r="I33" s="2440"/>
      <c r="J33" s="2440"/>
      <c r="K33" s="2440"/>
      <c r="L33" s="2440"/>
      <c r="M33" s="2441"/>
    </row>
    <row r="34" spans="1:13" ht="15.75">
      <c r="A34" s="3117"/>
      <c r="B34" s="3120"/>
      <c r="C34" s="2442"/>
      <c r="D34" s="2443">
        <v>2019</v>
      </c>
      <c r="E34" s="2443"/>
      <c r="F34" s="2443">
        <v>2020</v>
      </c>
      <c r="G34" s="2443"/>
      <c r="H34" s="1404">
        <v>2021</v>
      </c>
      <c r="I34" s="1404"/>
      <c r="J34" s="1404">
        <v>2022</v>
      </c>
      <c r="K34" s="2443"/>
      <c r="L34" s="2443">
        <v>2023</v>
      </c>
      <c r="M34" s="2441"/>
    </row>
    <row r="35" spans="1:13">
      <c r="A35" s="3117"/>
      <c r="B35" s="3120"/>
      <c r="C35" s="2442"/>
      <c r="D35" s="2444">
        <v>27</v>
      </c>
      <c r="E35" s="2445"/>
      <c r="F35" s="2444">
        <v>0</v>
      </c>
      <c r="G35" s="2445"/>
      <c r="H35" s="2444">
        <v>26</v>
      </c>
      <c r="I35" s="2445"/>
      <c r="J35" s="2444">
        <v>28</v>
      </c>
      <c r="K35" s="2445"/>
      <c r="L35" s="2444">
        <v>28</v>
      </c>
      <c r="M35" s="2446"/>
    </row>
    <row r="36" spans="1:13" ht="15.75">
      <c r="A36" s="3117"/>
      <c r="B36" s="3120"/>
      <c r="C36" s="2442"/>
      <c r="D36" s="2443">
        <v>2024</v>
      </c>
      <c r="E36" s="2443"/>
      <c r="F36" s="2443">
        <v>2025</v>
      </c>
      <c r="G36" s="2443"/>
      <c r="H36" s="1404">
        <v>2026</v>
      </c>
      <c r="I36" s="1404"/>
      <c r="J36" s="1404">
        <v>2027</v>
      </c>
      <c r="K36" s="2443"/>
      <c r="L36" s="2443">
        <v>2028</v>
      </c>
      <c r="M36" s="2427"/>
    </row>
    <row r="37" spans="1:13">
      <c r="A37" s="3117"/>
      <c r="B37" s="3120"/>
      <c r="C37" s="2442"/>
      <c r="D37" s="2444">
        <v>28</v>
      </c>
      <c r="E37" s="2445"/>
      <c r="F37" s="2444">
        <v>28</v>
      </c>
      <c r="G37" s="2445"/>
      <c r="H37" s="2444">
        <v>27</v>
      </c>
      <c r="I37" s="2445"/>
      <c r="J37" s="2444">
        <v>26</v>
      </c>
      <c r="K37" s="2445"/>
      <c r="L37" s="2444">
        <v>26</v>
      </c>
      <c r="M37" s="2446"/>
    </row>
    <row r="38" spans="1:13" ht="15.75">
      <c r="A38" s="3117"/>
      <c r="B38" s="3120"/>
      <c r="C38" s="2442"/>
      <c r="D38" s="2443">
        <v>2029</v>
      </c>
      <c r="E38" s="2443"/>
      <c r="F38" s="2443">
        <v>2030</v>
      </c>
      <c r="G38" s="2443"/>
      <c r="H38" s="1404">
        <v>2031</v>
      </c>
      <c r="I38" s="1404"/>
      <c r="J38" s="1404">
        <v>2032</v>
      </c>
      <c r="K38" s="2443"/>
      <c r="L38" s="2443">
        <v>2033</v>
      </c>
      <c r="M38" s="2427"/>
    </row>
    <row r="39" spans="1:13">
      <c r="A39" s="3117"/>
      <c r="B39" s="3120"/>
      <c r="C39" s="2442"/>
      <c r="D39" s="2444">
        <v>26</v>
      </c>
      <c r="E39" s="2445"/>
      <c r="F39" s="2444">
        <v>26</v>
      </c>
      <c r="G39" s="2445"/>
      <c r="H39" s="2444">
        <v>26</v>
      </c>
      <c r="I39" s="2445"/>
      <c r="J39" s="2444">
        <v>26</v>
      </c>
      <c r="K39" s="2445"/>
      <c r="L39" s="2444">
        <v>26</v>
      </c>
      <c r="M39" s="2446"/>
    </row>
    <row r="40" spans="1:13">
      <c r="A40" s="3117"/>
      <c r="B40" s="3120"/>
      <c r="C40" s="2442"/>
      <c r="D40" s="2447">
        <v>2034</v>
      </c>
      <c r="E40" s="2448"/>
      <c r="F40" s="2449" t="s">
        <v>1186</v>
      </c>
      <c r="G40" s="2448"/>
      <c r="H40" s="2449"/>
      <c r="I40" s="2448"/>
      <c r="J40" s="2449"/>
      <c r="K40" s="2448"/>
      <c r="L40" s="2449"/>
      <c r="M40" s="2450"/>
    </row>
    <row r="41" spans="1:13">
      <c r="A41" s="3117"/>
      <c r="B41" s="3120"/>
      <c r="C41" s="2442"/>
      <c r="D41" s="2444">
        <v>26</v>
      </c>
      <c r="E41" s="2445"/>
      <c r="F41" s="5182">
        <v>400</v>
      </c>
      <c r="G41" s="5183"/>
      <c r="H41" s="5184"/>
      <c r="I41" s="5184"/>
      <c r="J41" s="2449"/>
      <c r="K41" s="2448"/>
      <c r="L41" s="2449"/>
      <c r="M41" s="2450"/>
    </row>
    <row r="42" spans="1:13">
      <c r="A42" s="3117"/>
      <c r="B42" s="3120"/>
      <c r="C42" s="2442"/>
      <c r="D42" s="2449"/>
      <c r="E42" s="2448"/>
      <c r="F42" s="2449"/>
      <c r="G42" s="2448"/>
      <c r="H42" s="2449"/>
      <c r="I42" s="2448"/>
      <c r="J42" s="2449"/>
      <c r="K42" s="2448"/>
      <c r="L42" s="2449"/>
      <c r="M42" s="2450"/>
    </row>
    <row r="43" spans="1:13" ht="15.75">
      <c r="A43" s="3117"/>
      <c r="B43" s="3119" t="s">
        <v>1187</v>
      </c>
      <c r="C43" s="1657"/>
      <c r="D43" s="1657"/>
      <c r="E43" s="1657"/>
      <c r="F43" s="1657"/>
      <c r="G43" s="1657"/>
      <c r="H43" s="1657"/>
      <c r="I43" s="1657"/>
      <c r="J43" s="1657"/>
      <c r="K43" s="1657"/>
      <c r="L43" s="465"/>
      <c r="M43" s="466"/>
    </row>
    <row r="44" spans="1:13" ht="15.75">
      <c r="A44" s="3117"/>
      <c r="B44" s="3120"/>
      <c r="C44" s="465"/>
      <c r="D44" s="2451" t="s">
        <v>482</v>
      </c>
      <c r="E44" s="2452" t="s">
        <v>60</v>
      </c>
      <c r="F44" s="3921" t="s">
        <v>1188</v>
      </c>
      <c r="G44" s="5175"/>
      <c r="H44" s="3289"/>
      <c r="I44" s="3289"/>
      <c r="J44" s="3289"/>
      <c r="K44" s="3289"/>
      <c r="L44" s="465"/>
      <c r="M44" s="466"/>
    </row>
    <row r="45" spans="1:13" ht="15.75">
      <c r="A45" s="3117"/>
      <c r="B45" s="3120"/>
      <c r="C45" s="465"/>
      <c r="D45" s="2068"/>
      <c r="E45" s="1653" t="s">
        <v>1167</v>
      </c>
      <c r="F45" s="3921"/>
      <c r="G45" s="5175"/>
      <c r="H45" s="3289"/>
      <c r="I45" s="3289"/>
      <c r="J45" s="3289"/>
      <c r="K45" s="3289"/>
      <c r="L45" s="465"/>
      <c r="M45" s="466"/>
    </row>
    <row r="46" spans="1:13" ht="15.75">
      <c r="A46" s="3117"/>
      <c r="B46" s="3121"/>
      <c r="C46" s="543"/>
      <c r="D46" s="543"/>
      <c r="E46" s="543"/>
      <c r="F46" s="543"/>
      <c r="G46" s="543"/>
      <c r="H46" s="543"/>
      <c r="I46" s="543"/>
      <c r="J46" s="543"/>
      <c r="K46" s="543"/>
      <c r="L46" s="465"/>
      <c r="M46" s="466"/>
    </row>
    <row r="47" spans="1:13" ht="91.5" customHeight="1">
      <c r="A47" s="3117"/>
      <c r="B47" s="6" t="s">
        <v>1189</v>
      </c>
      <c r="C47" s="5088" t="s">
        <v>2413</v>
      </c>
      <c r="D47" s="5088"/>
      <c r="E47" s="5088"/>
      <c r="F47" s="5088"/>
      <c r="G47" s="5088"/>
      <c r="H47" s="5088"/>
      <c r="I47" s="5088"/>
      <c r="J47" s="5088"/>
      <c r="K47" s="5088"/>
      <c r="L47" s="5088"/>
      <c r="M47" s="5089"/>
    </row>
    <row r="48" spans="1:13" ht="31.15" customHeight="1">
      <c r="A48" s="3117"/>
      <c r="B48" s="6" t="s">
        <v>1191</v>
      </c>
      <c r="C48" s="3301" t="s">
        <v>2414</v>
      </c>
      <c r="D48" s="3301"/>
      <c r="E48" s="3301"/>
      <c r="F48" s="3301"/>
      <c r="G48" s="3301"/>
      <c r="H48" s="3301"/>
      <c r="I48" s="3301"/>
      <c r="J48" s="3301"/>
      <c r="K48" s="3301"/>
      <c r="L48" s="3301"/>
      <c r="M48" s="3302"/>
    </row>
    <row r="49" spans="1:13" ht="27.75" customHeight="1">
      <c r="A49" s="3117"/>
      <c r="B49" s="6" t="s">
        <v>1193</v>
      </c>
      <c r="C49" s="5100">
        <v>30</v>
      </c>
      <c r="D49" s="5100"/>
      <c r="E49" s="5100"/>
      <c r="F49" s="5100"/>
      <c r="G49" s="5100"/>
      <c r="H49" s="5100"/>
      <c r="I49" s="5100"/>
      <c r="J49" s="5100"/>
      <c r="K49" s="5100"/>
      <c r="L49" s="5100"/>
      <c r="M49" s="5101"/>
    </row>
    <row r="50" spans="1:13">
      <c r="A50" s="3117"/>
      <c r="B50" s="6" t="s">
        <v>1195</v>
      </c>
      <c r="C50" s="3301" t="s">
        <v>61</v>
      </c>
      <c r="D50" s="3301"/>
      <c r="E50" s="3301"/>
      <c r="F50" s="3301"/>
      <c r="G50" s="3301"/>
      <c r="H50" s="3301"/>
      <c r="I50" s="3301"/>
      <c r="J50" s="3301"/>
      <c r="K50" s="3301"/>
      <c r="L50" s="3301"/>
      <c r="M50" s="3302"/>
    </row>
    <row r="51" spans="1:13" ht="15" customHeight="1">
      <c r="A51" s="3085" t="s">
        <v>1197</v>
      </c>
      <c r="B51" s="63" t="s">
        <v>1198</v>
      </c>
      <c r="C51" s="5170" t="s">
        <v>1012</v>
      </c>
      <c r="D51" s="5170"/>
      <c r="E51" s="5170"/>
      <c r="F51" s="5170"/>
      <c r="G51" s="5170"/>
      <c r="H51" s="5170"/>
      <c r="I51" s="5170"/>
      <c r="J51" s="5170"/>
      <c r="K51" s="5170"/>
      <c r="L51" s="5170"/>
      <c r="M51" s="5171"/>
    </row>
    <row r="52" spans="1:13" ht="15" customHeight="1">
      <c r="A52" s="3086"/>
      <c r="B52" s="63" t="s">
        <v>1199</v>
      </c>
      <c r="C52" s="5170" t="s">
        <v>2001</v>
      </c>
      <c r="D52" s="5170"/>
      <c r="E52" s="5170"/>
      <c r="F52" s="5170"/>
      <c r="G52" s="5170"/>
      <c r="H52" s="5170"/>
      <c r="I52" s="5170"/>
      <c r="J52" s="5170"/>
      <c r="K52" s="5170"/>
      <c r="L52" s="5170"/>
      <c r="M52" s="5171"/>
    </row>
    <row r="53" spans="1:13" ht="15" customHeight="1">
      <c r="A53" s="3086"/>
      <c r="B53" s="63" t="s">
        <v>1201</v>
      </c>
      <c r="C53" s="5170" t="s">
        <v>113</v>
      </c>
      <c r="D53" s="5170"/>
      <c r="E53" s="5170"/>
      <c r="F53" s="5170"/>
      <c r="G53" s="5170"/>
      <c r="H53" s="5170"/>
      <c r="I53" s="5170"/>
      <c r="J53" s="5170"/>
      <c r="K53" s="5170"/>
      <c r="L53" s="5170"/>
      <c r="M53" s="5171"/>
    </row>
    <row r="54" spans="1:13" ht="15" customHeight="1">
      <c r="A54" s="3086"/>
      <c r="B54" s="64" t="s">
        <v>1202</v>
      </c>
      <c r="C54" s="5170" t="s">
        <v>1011</v>
      </c>
      <c r="D54" s="5170"/>
      <c r="E54" s="5170"/>
      <c r="F54" s="5170"/>
      <c r="G54" s="5170"/>
      <c r="H54" s="5170"/>
      <c r="I54" s="5170"/>
      <c r="J54" s="5170"/>
      <c r="K54" s="5170"/>
      <c r="L54" s="5170"/>
      <c r="M54" s="5171"/>
    </row>
    <row r="55" spans="1:13" ht="15" customHeight="1">
      <c r="A55" s="3086"/>
      <c r="B55" s="63" t="s">
        <v>1204</v>
      </c>
      <c r="C55" s="5176" t="s">
        <v>1014</v>
      </c>
      <c r="D55" s="5170"/>
      <c r="E55" s="5170"/>
      <c r="F55" s="5170"/>
      <c r="G55" s="5170"/>
      <c r="H55" s="5170"/>
      <c r="I55" s="5170"/>
      <c r="J55" s="5170"/>
      <c r="K55" s="5170"/>
      <c r="L55" s="5170"/>
      <c r="M55" s="5171"/>
    </row>
    <row r="56" spans="1:13" ht="15.6" customHeight="1" thickBot="1">
      <c r="A56" s="3087"/>
      <c r="B56" s="63" t="s">
        <v>1205</v>
      </c>
      <c r="C56" s="5170" t="s">
        <v>2415</v>
      </c>
      <c r="D56" s="5170"/>
      <c r="E56" s="5170"/>
      <c r="F56" s="5170"/>
      <c r="G56" s="5170"/>
      <c r="H56" s="5170"/>
      <c r="I56" s="5170"/>
      <c r="J56" s="5170"/>
      <c r="K56" s="5170"/>
      <c r="L56" s="5170"/>
      <c r="M56" s="5171"/>
    </row>
    <row r="57" spans="1:13" ht="15" customHeight="1">
      <c r="A57" s="3085" t="s">
        <v>1206</v>
      </c>
      <c r="B57" s="53" t="s">
        <v>1207</v>
      </c>
      <c r="C57" s="5170" t="s">
        <v>1613</v>
      </c>
      <c r="D57" s="5170"/>
      <c r="E57" s="5170"/>
      <c r="F57" s="5170"/>
      <c r="G57" s="5170"/>
      <c r="H57" s="5170"/>
      <c r="I57" s="5170"/>
      <c r="J57" s="5170"/>
      <c r="K57" s="5170"/>
      <c r="L57" s="5170"/>
      <c r="M57" s="5171"/>
    </row>
    <row r="58" spans="1:13" ht="15" customHeight="1">
      <c r="A58" s="3086"/>
      <c r="B58" s="53" t="s">
        <v>1209</v>
      </c>
      <c r="C58" s="5170" t="s">
        <v>2191</v>
      </c>
      <c r="D58" s="5170"/>
      <c r="E58" s="5170"/>
      <c r="F58" s="5170"/>
      <c r="G58" s="5170"/>
      <c r="H58" s="5170"/>
      <c r="I58" s="5170"/>
      <c r="J58" s="5170"/>
      <c r="K58" s="5170"/>
      <c r="L58" s="5170"/>
      <c r="M58" s="5171"/>
    </row>
    <row r="59" spans="1:13" ht="16.149999999999999" customHeight="1" thickBot="1">
      <c r="A59" s="3086"/>
      <c r="B59" s="54" t="s">
        <v>28</v>
      </c>
      <c r="C59" s="5170" t="s">
        <v>2416</v>
      </c>
      <c r="D59" s="5170"/>
      <c r="E59" s="5170"/>
      <c r="F59" s="5170"/>
      <c r="G59" s="5170"/>
      <c r="H59" s="5170"/>
      <c r="I59" s="5170"/>
      <c r="J59" s="5170"/>
      <c r="K59" s="5170"/>
      <c r="L59" s="5170"/>
      <c r="M59" s="5171"/>
    </row>
    <row r="60" spans="1:13" ht="16.5" thickBot="1">
      <c r="A60" s="55" t="s">
        <v>1211</v>
      </c>
      <c r="B60" s="56"/>
      <c r="C60" s="5172"/>
      <c r="D60" s="5173"/>
      <c r="E60" s="5173"/>
      <c r="F60" s="5173"/>
      <c r="G60" s="5173"/>
      <c r="H60" s="5173"/>
      <c r="I60" s="5173"/>
      <c r="J60" s="5173"/>
      <c r="K60" s="5173"/>
      <c r="L60" s="5173"/>
      <c r="M60" s="5174"/>
    </row>
  </sheetData>
  <mergeCells count="48">
    <mergeCell ref="C13:G13"/>
    <mergeCell ref="I13:M13"/>
    <mergeCell ref="A2:A13"/>
    <mergeCell ref="C2:M2"/>
    <mergeCell ref="C3:M3"/>
    <mergeCell ref="C6:M6"/>
    <mergeCell ref="B8:B10"/>
    <mergeCell ref="C8:M8"/>
    <mergeCell ref="C9:E9"/>
    <mergeCell ref="I9:J9"/>
    <mergeCell ref="L9:M9"/>
    <mergeCell ref="C10:E10"/>
    <mergeCell ref="F10:G10"/>
    <mergeCell ref="I10:J10"/>
    <mergeCell ref="L10:M10"/>
    <mergeCell ref="C11:M11"/>
    <mergeCell ref="C12:M12"/>
    <mergeCell ref="C47:M47"/>
    <mergeCell ref="A14:A50"/>
    <mergeCell ref="C14:D14"/>
    <mergeCell ref="E14:M14"/>
    <mergeCell ref="C15:M15"/>
    <mergeCell ref="B16:B22"/>
    <mergeCell ref="F21:M21"/>
    <mergeCell ref="B23:B26"/>
    <mergeCell ref="B27:B29"/>
    <mergeCell ref="B30:B32"/>
    <mergeCell ref="B33:B42"/>
    <mergeCell ref="F41:G41"/>
    <mergeCell ref="H41:I41"/>
    <mergeCell ref="B43:B46"/>
    <mergeCell ref="F44:F45"/>
    <mergeCell ref="G44:K45"/>
    <mergeCell ref="C48:M48"/>
    <mergeCell ref="C49:M49"/>
    <mergeCell ref="C50:M50"/>
    <mergeCell ref="A51:A56"/>
    <mergeCell ref="C51:M51"/>
    <mergeCell ref="C52:M52"/>
    <mergeCell ref="C53:M53"/>
    <mergeCell ref="C54:M54"/>
    <mergeCell ref="C55:M55"/>
    <mergeCell ref="C56:M56"/>
    <mergeCell ref="A57:A59"/>
    <mergeCell ref="C57:M57"/>
    <mergeCell ref="C58:M58"/>
    <mergeCell ref="C59:M59"/>
    <mergeCell ref="C60:M60"/>
  </mergeCells>
  <dataValidations count="4">
    <dataValidation type="list" allowBlank="1" showInputMessage="1" showErrorMessage="1" sqref="I7" xr:uid="{00000000-0002-0000-6D00-000000000000}">
      <formula1>INDIRECT(C7)</formula1>
    </dataValidation>
    <dataValidation allowBlank="1" showInputMessage="1" showErrorMessage="1" prompt="Seleccione de la lista desplegable" sqref="B4 B7 H7" xr:uid="{00000000-0002-0000-6D00-000001000000}"/>
    <dataValidation allowBlank="1" showInputMessage="1" showErrorMessage="1" prompt="Selecciones de la lista desplegable" sqref="B14" xr:uid="{00000000-0002-0000-6D00-000002000000}"/>
    <dataValidation allowBlank="1" showInputMessage="1" showErrorMessage="1" prompt="Incluir una ficha por cada indicador, ya sea de producto o de resultado" sqref="B1" xr:uid="{00000000-0002-0000-6D00-000003000000}"/>
  </dataValidations>
  <hyperlinks>
    <hyperlink ref="C55" r:id="rId1" xr:uid="{00000000-0004-0000-6D00-000000000000}"/>
  </hyperlinks>
  <pageMargins left="0.7" right="0.7" top="0.75" bottom="0.75" header="0.3" footer="0.3"/>
  <pageSetup paperSize="9"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5" tint="0.79998168889431442"/>
  </sheetPr>
  <dimension ref="A1:M57"/>
  <sheetViews>
    <sheetView zoomScale="80" zoomScaleNormal="80" workbookViewId="0">
      <selection activeCell="C2" sqref="C2:M2"/>
    </sheetView>
  </sheetViews>
  <sheetFormatPr baseColWidth="10" defaultColWidth="11.42578125" defaultRowHeight="15.75"/>
  <cols>
    <col min="1" max="1" width="25.140625" style="4" customWidth="1"/>
    <col min="2" max="2" width="39.140625" style="57" customWidth="1"/>
    <col min="3" max="5" width="11.42578125" style="4"/>
    <col min="6" max="6" width="13.28515625" style="4" customWidth="1"/>
    <col min="7" max="16384" width="11.42578125" style="4"/>
  </cols>
  <sheetData>
    <row r="1" spans="1:13" ht="16.5" thickBot="1">
      <c r="A1" s="5147" t="s">
        <v>2417</v>
      </c>
      <c r="B1" s="5148"/>
      <c r="C1" s="5148"/>
      <c r="D1" s="5148"/>
      <c r="E1" s="5148"/>
      <c r="F1" s="5148"/>
      <c r="G1" s="5148"/>
      <c r="H1" s="5148"/>
      <c r="I1" s="5148"/>
      <c r="J1" s="5148"/>
      <c r="K1" s="5148"/>
      <c r="L1" s="5148"/>
      <c r="M1" s="5149"/>
    </row>
    <row r="2" spans="1:13" ht="33" customHeight="1">
      <c r="A2" s="3126" t="s">
        <v>1134</v>
      </c>
      <c r="B2" s="5" t="s">
        <v>1135</v>
      </c>
      <c r="C2" s="5002" t="s">
        <v>2418</v>
      </c>
      <c r="D2" s="5003"/>
      <c r="E2" s="5003"/>
      <c r="F2" s="5003"/>
      <c r="G2" s="5003"/>
      <c r="H2" s="5003"/>
      <c r="I2" s="5003"/>
      <c r="J2" s="5003"/>
      <c r="K2" s="5003"/>
      <c r="L2" s="5003"/>
      <c r="M2" s="5004"/>
    </row>
    <row r="3" spans="1:13" ht="166.5" customHeight="1">
      <c r="A3" s="3127"/>
      <c r="B3" s="12" t="s">
        <v>1137</v>
      </c>
      <c r="C3" s="5121" t="s">
        <v>2419</v>
      </c>
      <c r="D3" s="5122"/>
      <c r="E3" s="5122"/>
      <c r="F3" s="5122"/>
      <c r="G3" s="5122"/>
      <c r="H3" s="5122"/>
      <c r="I3" s="5122"/>
      <c r="J3" s="5122"/>
      <c r="K3" s="5122"/>
      <c r="L3" s="5122"/>
      <c r="M3" s="5123"/>
    </row>
    <row r="4" spans="1:13">
      <c r="A4" s="3127"/>
      <c r="B4" s="1856" t="s">
        <v>1139</v>
      </c>
      <c r="C4" s="3840" t="s">
        <v>422</v>
      </c>
      <c r="D4" s="3088"/>
      <c r="E4" s="497"/>
      <c r="F4" s="497"/>
      <c r="G4" s="497"/>
      <c r="H4" s="497"/>
      <c r="I4" s="497"/>
      <c r="J4" s="497"/>
      <c r="K4" s="497"/>
      <c r="L4" s="497"/>
      <c r="M4" s="498"/>
    </row>
    <row r="5" spans="1:13">
      <c r="A5" s="3127"/>
      <c r="B5" s="1856" t="s">
        <v>1140</v>
      </c>
      <c r="C5" s="1847" t="s">
        <v>422</v>
      </c>
      <c r="D5" s="546"/>
      <c r="E5" s="546"/>
      <c r="F5" s="546"/>
      <c r="G5" s="546"/>
      <c r="H5" s="546"/>
      <c r="I5" s="546"/>
      <c r="J5" s="546"/>
      <c r="K5" s="546"/>
      <c r="L5" s="546"/>
      <c r="M5" s="487"/>
    </row>
    <row r="6" spans="1:13">
      <c r="A6" s="3127"/>
      <c r="B6" s="1856" t="s">
        <v>1142</v>
      </c>
      <c r="C6" s="1847" t="s">
        <v>422</v>
      </c>
      <c r="D6" s="546"/>
      <c r="E6" s="546"/>
      <c r="F6" s="546"/>
      <c r="G6" s="546"/>
      <c r="H6" s="546"/>
      <c r="I6" s="546"/>
      <c r="J6" s="546"/>
      <c r="K6" s="546"/>
      <c r="L6" s="546"/>
      <c r="M6" s="487"/>
    </row>
    <row r="7" spans="1:13">
      <c r="A7" s="3127"/>
      <c r="B7" s="12" t="s">
        <v>1143</v>
      </c>
      <c r="C7" s="461"/>
      <c r="D7" s="1985" t="s">
        <v>2184</v>
      </c>
      <c r="E7" s="461"/>
      <c r="F7" s="461"/>
      <c r="G7" s="462"/>
      <c r="H7" s="7" t="s">
        <v>28</v>
      </c>
      <c r="I7" s="2797"/>
      <c r="J7" s="1985" t="s">
        <v>72</v>
      </c>
      <c r="K7" s="461"/>
      <c r="L7" s="461"/>
      <c r="M7" s="2573"/>
    </row>
    <row r="8" spans="1:13" ht="15.6" customHeight="1">
      <c r="A8" s="3127"/>
      <c r="B8" s="3108" t="s">
        <v>1144</v>
      </c>
      <c r="C8" s="1967"/>
      <c r="D8" s="1966"/>
      <c r="E8" s="1966"/>
      <c r="F8" s="1966"/>
      <c r="G8" s="1966"/>
      <c r="H8" s="1966"/>
      <c r="I8" s="1966"/>
      <c r="J8" s="1966"/>
      <c r="K8" s="1966"/>
      <c r="L8" s="2572"/>
      <c r="M8" s="2795"/>
    </row>
    <row r="9" spans="1:13" ht="36.75" customHeight="1">
      <c r="A9" s="3127"/>
      <c r="B9" s="3109"/>
      <c r="C9" s="3937" t="s">
        <v>718</v>
      </c>
      <c r="D9" s="3938"/>
      <c r="E9" s="1954"/>
      <c r="F9" s="4011" t="s">
        <v>238</v>
      </c>
      <c r="G9" s="4011"/>
      <c r="H9" s="1954"/>
      <c r="I9" s="3776"/>
      <c r="J9" s="3776"/>
      <c r="K9" s="1954"/>
      <c r="L9" s="472"/>
      <c r="M9" s="2793"/>
    </row>
    <row r="10" spans="1:13">
      <c r="A10" s="3127"/>
      <c r="B10" s="3110"/>
      <c r="C10" s="3776" t="s">
        <v>1147</v>
      </c>
      <c r="D10" s="3776"/>
      <c r="E10" s="1919"/>
      <c r="F10" s="3776" t="s">
        <v>1147</v>
      </c>
      <c r="G10" s="3776"/>
      <c r="H10" s="1919"/>
      <c r="I10" s="3776" t="s">
        <v>1147</v>
      </c>
      <c r="J10" s="3776"/>
      <c r="K10" s="1919"/>
      <c r="L10" s="473"/>
      <c r="M10" s="2796"/>
    </row>
    <row r="11" spans="1:13" ht="293.25" customHeight="1">
      <c r="A11" s="3128"/>
      <c r="B11" s="12" t="s">
        <v>1148</v>
      </c>
      <c r="C11" s="5080" t="s">
        <v>2420</v>
      </c>
      <c r="D11" s="5081"/>
      <c r="E11" s="5081"/>
      <c r="F11" s="5081"/>
      <c r="G11" s="5081"/>
      <c r="H11" s="5081"/>
      <c r="I11" s="5081"/>
      <c r="J11" s="5081"/>
      <c r="K11" s="5081"/>
      <c r="L11" s="5081"/>
      <c r="M11" s="5192"/>
    </row>
    <row r="12" spans="1:13" ht="30">
      <c r="A12" s="3115" t="s">
        <v>1150</v>
      </c>
      <c r="B12" s="6" t="s">
        <v>1256</v>
      </c>
      <c r="C12" s="1545"/>
      <c r="D12" s="1923" t="s">
        <v>300</v>
      </c>
      <c r="E12" s="1923"/>
      <c r="F12" s="1923"/>
      <c r="G12" s="1923"/>
      <c r="H12" s="1923"/>
      <c r="I12" s="1923"/>
      <c r="J12" s="1923"/>
      <c r="K12" s="1923"/>
      <c r="L12" s="465"/>
      <c r="M12" s="466"/>
    </row>
    <row r="13" spans="1:13" ht="36" customHeight="1">
      <c r="A13" s="3116"/>
      <c r="B13" s="6" t="s">
        <v>1151</v>
      </c>
      <c r="C13" s="5002" t="s">
        <v>2421</v>
      </c>
      <c r="D13" s="5003"/>
      <c r="E13" s="5003"/>
      <c r="F13" s="5003"/>
      <c r="G13" s="5003"/>
      <c r="H13" s="5003"/>
      <c r="I13" s="5003"/>
      <c r="J13" s="5003"/>
      <c r="K13" s="5003"/>
      <c r="L13" s="5003"/>
      <c r="M13" s="5004"/>
    </row>
    <row r="14" spans="1:13" ht="8.25" customHeight="1">
      <c r="A14" s="3116"/>
      <c r="B14" s="3119" t="s">
        <v>1153</v>
      </c>
      <c r="C14" s="467"/>
      <c r="D14" s="14"/>
      <c r="E14" s="14"/>
      <c r="F14" s="14"/>
      <c r="G14" s="14"/>
      <c r="H14" s="14"/>
      <c r="I14" s="14"/>
      <c r="J14" s="14"/>
      <c r="K14" s="14"/>
      <c r="L14" s="14"/>
      <c r="M14" s="15"/>
    </row>
    <row r="15" spans="1:13" ht="9" customHeight="1">
      <c r="A15" s="3116"/>
      <c r="B15" s="3120"/>
      <c r="C15" s="16"/>
      <c r="D15" s="17"/>
      <c r="E15" s="18"/>
      <c r="F15" s="17"/>
      <c r="G15" s="18"/>
      <c r="H15" s="17"/>
      <c r="I15" s="18"/>
      <c r="J15" s="17"/>
      <c r="K15" s="18"/>
      <c r="L15" s="18"/>
      <c r="M15" s="19"/>
    </row>
    <row r="16" spans="1:13" ht="30">
      <c r="A16" s="3116"/>
      <c r="B16" s="3120"/>
      <c r="C16" s="191" t="s">
        <v>1154</v>
      </c>
      <c r="D16" s="192"/>
      <c r="E16" s="191" t="s">
        <v>1155</v>
      </c>
      <c r="F16" s="192"/>
      <c r="G16" s="191" t="s">
        <v>1156</v>
      </c>
      <c r="H16" s="192"/>
      <c r="I16" s="191" t="s">
        <v>1157</v>
      </c>
      <c r="J16" s="192"/>
      <c r="K16" s="191" t="s">
        <v>1158</v>
      </c>
      <c r="L16" s="193"/>
      <c r="M16" s="194"/>
    </row>
    <row r="17" spans="1:13" ht="30">
      <c r="A17" s="3116"/>
      <c r="B17" s="3120"/>
      <c r="C17" s="191" t="s">
        <v>1159</v>
      </c>
      <c r="D17" s="1909"/>
      <c r="E17" s="191" t="s">
        <v>1160</v>
      </c>
      <c r="F17" s="195"/>
      <c r="G17" s="191" t="s">
        <v>1161</v>
      </c>
      <c r="H17" s="195"/>
      <c r="I17" s="191" t="s">
        <v>1162</v>
      </c>
      <c r="J17" s="195" t="s">
        <v>1226</v>
      </c>
      <c r="K17" s="191" t="s">
        <v>1163</v>
      </c>
      <c r="L17" s="193"/>
      <c r="M17" s="194"/>
    </row>
    <row r="18" spans="1:13" ht="30">
      <c r="A18" s="3116"/>
      <c r="B18" s="3120"/>
      <c r="C18" s="191" t="s">
        <v>1164</v>
      </c>
      <c r="D18" s="1909"/>
      <c r="E18" s="191" t="s">
        <v>1165</v>
      </c>
      <c r="F18" s="1909"/>
      <c r="G18" s="191"/>
      <c r="H18" s="196"/>
      <c r="I18" s="191"/>
      <c r="J18" s="196"/>
      <c r="K18" s="191"/>
      <c r="L18" s="197"/>
      <c r="M18" s="198"/>
    </row>
    <row r="19" spans="1:13">
      <c r="A19" s="3116"/>
      <c r="B19" s="3120"/>
      <c r="C19" s="191" t="s">
        <v>1166</v>
      </c>
      <c r="D19" s="195"/>
      <c r="E19" s="191" t="s">
        <v>1168</v>
      </c>
      <c r="F19" s="468"/>
      <c r="G19" s="468"/>
      <c r="H19" s="468"/>
      <c r="I19" s="468"/>
      <c r="J19" s="468"/>
      <c r="K19" s="468"/>
      <c r="L19" s="468"/>
      <c r="M19" s="469"/>
    </row>
    <row r="20" spans="1:13" ht="9.75" customHeight="1">
      <c r="A20" s="3116"/>
      <c r="B20" s="3121"/>
      <c r="C20" s="1932"/>
      <c r="D20" s="1932"/>
      <c r="E20" s="1932"/>
      <c r="F20" s="1932"/>
      <c r="G20" s="1932"/>
      <c r="H20" s="1932"/>
      <c r="I20" s="1932"/>
      <c r="J20" s="1932"/>
      <c r="K20" s="1932"/>
      <c r="L20" s="1932"/>
      <c r="M20" s="1933"/>
    </row>
    <row r="21" spans="1:13">
      <c r="A21" s="3116"/>
      <c r="B21" s="3119" t="s">
        <v>1170</v>
      </c>
      <c r="C21" s="199"/>
      <c r="D21" s="199"/>
      <c r="E21" s="199"/>
      <c r="F21" s="199"/>
      <c r="G21" s="199"/>
      <c r="H21" s="199"/>
      <c r="I21" s="199"/>
      <c r="J21" s="199"/>
      <c r="K21" s="199"/>
      <c r="L21" s="465"/>
      <c r="M21" s="466"/>
    </row>
    <row r="22" spans="1:13">
      <c r="A22" s="3116"/>
      <c r="B22" s="3120"/>
      <c r="C22" s="191" t="s">
        <v>1171</v>
      </c>
      <c r="D22" s="195"/>
      <c r="E22" s="1923"/>
      <c r="F22" s="191" t="s">
        <v>1172</v>
      </c>
      <c r="G22" s="1909"/>
      <c r="H22" s="1923"/>
      <c r="I22" s="191" t="s">
        <v>1173</v>
      </c>
      <c r="J22" s="1909" t="s">
        <v>1226</v>
      </c>
      <c r="K22" s="1923"/>
      <c r="L22" s="465"/>
      <c r="M22" s="466"/>
    </row>
    <row r="23" spans="1:13">
      <c r="A23" s="3116"/>
      <c r="B23" s="3120"/>
      <c r="C23" s="191" t="s">
        <v>1174</v>
      </c>
      <c r="D23" s="30"/>
      <c r="E23" s="31"/>
      <c r="F23" s="191" t="s">
        <v>1175</v>
      </c>
      <c r="G23" s="195"/>
      <c r="H23" s="484"/>
      <c r="I23" s="32"/>
      <c r="J23" s="484"/>
      <c r="K23" s="1911"/>
      <c r="L23" s="465"/>
      <c r="M23" s="466"/>
    </row>
    <row r="24" spans="1:13">
      <c r="A24" s="3116"/>
      <c r="B24" s="3120"/>
      <c r="C24" s="196"/>
      <c r="D24" s="196"/>
      <c r="E24" s="196"/>
      <c r="F24" s="196"/>
      <c r="G24" s="196"/>
      <c r="H24" s="196"/>
      <c r="I24" s="196"/>
      <c r="J24" s="196"/>
      <c r="K24" s="196"/>
      <c r="L24" s="465"/>
      <c r="M24" s="466"/>
    </row>
    <row r="25" spans="1:13">
      <c r="A25" s="3116"/>
      <c r="B25" s="1852" t="s">
        <v>1176</v>
      </c>
      <c r="C25" s="1923"/>
      <c r="D25" s="1923"/>
      <c r="E25" s="1923"/>
      <c r="F25" s="1923"/>
      <c r="G25" s="1923"/>
      <c r="H25" s="1923"/>
      <c r="I25" s="1923"/>
      <c r="J25" s="1923"/>
      <c r="K25" s="1923"/>
      <c r="L25" s="1923"/>
      <c r="M25" s="1924"/>
    </row>
    <row r="26" spans="1:13">
      <c r="A26" s="3116"/>
      <c r="B26" s="1852"/>
      <c r="C26" s="200" t="s">
        <v>1177</v>
      </c>
      <c r="D26" s="445" t="s">
        <v>61</v>
      </c>
      <c r="E26" s="1923"/>
      <c r="F26" s="201" t="s">
        <v>1178</v>
      </c>
      <c r="G26" s="445" t="s">
        <v>61</v>
      </c>
      <c r="H26" s="1923"/>
      <c r="I26" s="201" t="s">
        <v>1179</v>
      </c>
      <c r="J26" s="1984"/>
      <c r="K26" s="1906"/>
      <c r="L26" s="1916"/>
      <c r="M26" s="1924"/>
    </row>
    <row r="27" spans="1:13">
      <c r="A27" s="3116"/>
      <c r="B27" s="1853"/>
      <c r="C27" s="1932"/>
      <c r="D27" s="1932"/>
      <c r="E27" s="1932"/>
      <c r="F27" s="1932"/>
      <c r="G27" s="1932"/>
      <c r="H27" s="1932"/>
      <c r="I27" s="1932"/>
      <c r="J27" s="1932"/>
      <c r="K27" s="1932"/>
      <c r="L27" s="1932"/>
      <c r="M27" s="1933"/>
    </row>
    <row r="28" spans="1:13">
      <c r="A28" s="3116"/>
      <c r="B28" s="3119" t="s">
        <v>1181</v>
      </c>
      <c r="C28" s="1890"/>
      <c r="D28" s="1890"/>
      <c r="E28" s="1890"/>
      <c r="F28" s="1890"/>
      <c r="G28" s="1890"/>
      <c r="H28" s="1890"/>
      <c r="I28" s="1890"/>
      <c r="J28" s="1890"/>
      <c r="K28" s="1890"/>
      <c r="L28" s="465"/>
      <c r="M28" s="466"/>
    </row>
    <row r="29" spans="1:13">
      <c r="A29" s="3116"/>
      <c r="B29" s="3120"/>
      <c r="C29" s="1923" t="s">
        <v>1182</v>
      </c>
      <c r="D29" s="1086">
        <v>2020</v>
      </c>
      <c r="E29" s="38"/>
      <c r="F29" s="1923" t="s">
        <v>1183</v>
      </c>
      <c r="G29" s="1087">
        <v>2034</v>
      </c>
      <c r="H29" s="38"/>
      <c r="I29" s="201"/>
      <c r="J29" s="38"/>
      <c r="K29" s="38"/>
      <c r="L29" s="465"/>
      <c r="M29" s="466"/>
    </row>
    <row r="30" spans="1:13">
      <c r="A30" s="3116"/>
      <c r="B30" s="3121"/>
      <c r="C30" s="1932"/>
      <c r="D30" s="40"/>
      <c r="E30" s="41"/>
      <c r="F30" s="1932"/>
      <c r="G30" s="41"/>
      <c r="H30" s="41"/>
      <c r="I30" s="202"/>
      <c r="J30" s="41"/>
      <c r="K30" s="41"/>
      <c r="L30" s="465"/>
      <c r="M30" s="466"/>
    </row>
    <row r="31" spans="1:13">
      <c r="A31" s="3116"/>
      <c r="B31" s="1852" t="s">
        <v>1185</v>
      </c>
      <c r="C31" s="43"/>
      <c r="D31" s="43"/>
      <c r="E31" s="43"/>
      <c r="F31" s="43"/>
      <c r="G31" s="43"/>
      <c r="H31" s="43"/>
      <c r="I31" s="43"/>
      <c r="J31" s="43"/>
      <c r="K31" s="43"/>
      <c r="L31" s="43"/>
      <c r="M31" s="44"/>
    </row>
    <row r="32" spans="1:13">
      <c r="A32" s="3116"/>
      <c r="B32" s="1852"/>
      <c r="C32" s="45"/>
      <c r="D32" s="46">
        <v>2019</v>
      </c>
      <c r="E32" s="46"/>
      <c r="F32" s="46">
        <v>2020</v>
      </c>
      <c r="G32" s="46"/>
      <c r="H32" s="1075">
        <v>2021</v>
      </c>
      <c r="I32" s="1075"/>
      <c r="J32" s="1075">
        <v>2022</v>
      </c>
      <c r="K32" s="46"/>
      <c r="L32" s="46">
        <v>2023</v>
      </c>
      <c r="M32" s="44"/>
    </row>
    <row r="33" spans="1:13" ht="30">
      <c r="A33" s="3116"/>
      <c r="B33" s="1852"/>
      <c r="C33" s="45"/>
      <c r="D33" s="3531"/>
      <c r="E33" s="3532"/>
      <c r="F33" s="2078" t="s">
        <v>1129</v>
      </c>
      <c r="G33" s="1855"/>
      <c r="H33" s="2078" t="s">
        <v>1130</v>
      </c>
      <c r="I33" s="1855"/>
      <c r="J33" s="2078" t="s">
        <v>1130</v>
      </c>
      <c r="K33" s="1855"/>
      <c r="L33" s="2078" t="s">
        <v>1130</v>
      </c>
      <c r="M33" s="1917"/>
    </row>
    <row r="34" spans="1:13">
      <c r="A34" s="3116"/>
      <c r="B34" s="1852"/>
      <c r="C34" s="45"/>
      <c r="D34" s="46">
        <v>2024</v>
      </c>
      <c r="E34" s="46"/>
      <c r="F34" s="46">
        <v>2025</v>
      </c>
      <c r="G34" s="46"/>
      <c r="H34" s="1075">
        <v>2026</v>
      </c>
      <c r="I34" s="1075"/>
      <c r="J34" s="1075">
        <v>2027</v>
      </c>
      <c r="K34" s="46"/>
      <c r="L34" s="46">
        <v>2028</v>
      </c>
      <c r="M34" s="19"/>
    </row>
    <row r="35" spans="1:13" ht="30">
      <c r="A35" s="3116"/>
      <c r="B35" s="1852"/>
      <c r="C35" s="45"/>
      <c r="D35" s="2078" t="s">
        <v>1130</v>
      </c>
      <c r="E35" s="1855"/>
      <c r="F35" s="2078" t="s">
        <v>1130</v>
      </c>
      <c r="G35" s="1855"/>
      <c r="H35" s="2078" t="s">
        <v>1130</v>
      </c>
      <c r="I35" s="1855"/>
      <c r="J35" s="2078" t="s">
        <v>1130</v>
      </c>
      <c r="K35" s="1855"/>
      <c r="L35" s="2078" t="s">
        <v>1130</v>
      </c>
      <c r="M35" s="1917"/>
    </row>
    <row r="36" spans="1:13">
      <c r="A36" s="3116"/>
      <c r="B36" s="1852"/>
      <c r="C36" s="45"/>
      <c r="D36" s="46">
        <v>2029</v>
      </c>
      <c r="E36" s="46"/>
      <c r="F36" s="46">
        <v>2030</v>
      </c>
      <c r="G36" s="46"/>
      <c r="H36" s="1075">
        <v>2031</v>
      </c>
      <c r="I36" s="1075"/>
      <c r="J36" s="1075">
        <v>2032</v>
      </c>
      <c r="K36" s="46"/>
      <c r="L36" s="46">
        <v>2033</v>
      </c>
      <c r="M36" s="19"/>
    </row>
    <row r="37" spans="1:13" ht="30">
      <c r="A37" s="3116"/>
      <c r="B37" s="1852"/>
      <c r="C37" s="45"/>
      <c r="D37" s="2078" t="s">
        <v>1130</v>
      </c>
      <c r="E37" s="1855"/>
      <c r="F37" s="2078" t="s">
        <v>1130</v>
      </c>
      <c r="G37" s="1855"/>
      <c r="H37" s="2078" t="s">
        <v>1130</v>
      </c>
      <c r="I37" s="1855"/>
      <c r="J37" s="2078" t="s">
        <v>1130</v>
      </c>
      <c r="K37" s="1855"/>
      <c r="L37" s="2078" t="s">
        <v>1130</v>
      </c>
      <c r="M37" s="1917"/>
    </row>
    <row r="38" spans="1:13">
      <c r="A38" s="3116"/>
      <c r="B38" s="1852"/>
      <c r="C38" s="45"/>
      <c r="D38" s="62">
        <v>20.34</v>
      </c>
      <c r="E38" s="1910"/>
      <c r="F38" s="62" t="s">
        <v>1186</v>
      </c>
      <c r="G38" s="1910"/>
      <c r="H38" s="62"/>
      <c r="I38" s="1910"/>
      <c r="J38" s="62"/>
      <c r="K38" s="1910"/>
      <c r="L38" s="62"/>
      <c r="M38" s="1917"/>
    </row>
    <row r="39" spans="1:13" ht="30.75" thickBot="1">
      <c r="A39" s="3116"/>
      <c r="B39" s="1852"/>
      <c r="C39" s="45"/>
      <c r="D39" s="2784" t="s">
        <v>1130</v>
      </c>
      <c r="E39" s="2777"/>
      <c r="F39" s="5193" t="s">
        <v>2422</v>
      </c>
      <c r="G39" s="5194"/>
      <c r="H39" s="5195"/>
      <c r="I39" s="5195"/>
      <c r="J39" s="625"/>
      <c r="K39" s="1908"/>
      <c r="L39" s="625"/>
      <c r="M39" s="2785"/>
    </row>
    <row r="40" spans="1:13" ht="18" customHeight="1">
      <c r="A40" s="3116"/>
      <c r="B40" s="3119" t="s">
        <v>1187</v>
      </c>
      <c r="C40" s="2786"/>
      <c r="D40" s="2787"/>
      <c r="E40" s="2787"/>
      <c r="F40" s="2787"/>
      <c r="G40" s="2787"/>
      <c r="H40" s="2787"/>
      <c r="I40" s="2787"/>
      <c r="J40" s="2787"/>
      <c r="K40" s="2787"/>
      <c r="L40" s="2790"/>
      <c r="M40" s="2791"/>
    </row>
    <row r="41" spans="1:13">
      <c r="A41" s="3116"/>
      <c r="B41" s="3120"/>
      <c r="C41" s="2792"/>
      <c r="D41" s="49" t="s">
        <v>482</v>
      </c>
      <c r="E41" s="50" t="s">
        <v>60</v>
      </c>
      <c r="F41" s="5196" t="s">
        <v>1188</v>
      </c>
      <c r="G41" s="5197"/>
      <c r="H41" s="5197"/>
      <c r="I41" s="46"/>
      <c r="J41" s="46"/>
      <c r="K41" s="4052" t="s">
        <v>1997</v>
      </c>
      <c r="L41" s="4052"/>
      <c r="M41" s="2793"/>
    </row>
    <row r="42" spans="1:13">
      <c r="A42" s="3116"/>
      <c r="B42" s="3120"/>
      <c r="C42" s="2792"/>
      <c r="D42" s="1956" t="s">
        <v>1226</v>
      </c>
      <c r="E42" s="1909"/>
      <c r="F42" s="5196"/>
      <c r="G42" s="5197"/>
      <c r="H42" s="5197"/>
      <c r="I42" s="46"/>
      <c r="J42" s="46"/>
      <c r="K42" s="4052"/>
      <c r="L42" s="4052"/>
      <c r="M42" s="2793"/>
    </row>
    <row r="43" spans="1:13" ht="24" customHeight="1" thickBot="1">
      <c r="A43" s="3116"/>
      <c r="B43" s="3121"/>
      <c r="C43" s="2788"/>
      <c r="D43" s="2789"/>
      <c r="E43" s="2789"/>
      <c r="F43" s="2789"/>
      <c r="G43" s="2789"/>
      <c r="H43" s="2789"/>
      <c r="I43" s="2789"/>
      <c r="J43" s="2789"/>
      <c r="K43" s="2789"/>
      <c r="L43" s="2789"/>
      <c r="M43" s="2794"/>
    </row>
    <row r="44" spans="1:13" ht="46.5" customHeight="1">
      <c r="A44" s="3116"/>
      <c r="B44" s="6" t="s">
        <v>1189</v>
      </c>
      <c r="C44" s="3891" t="s">
        <v>2423</v>
      </c>
      <c r="D44" s="3892"/>
      <c r="E44" s="3892"/>
      <c r="F44" s="3892"/>
      <c r="G44" s="3892"/>
      <c r="H44" s="3892"/>
      <c r="I44" s="3892"/>
      <c r="J44" s="3892"/>
      <c r="K44" s="3892"/>
      <c r="L44" s="3892"/>
      <c r="M44" s="3893"/>
    </row>
    <row r="45" spans="1:13" ht="15.6" customHeight="1">
      <c r="A45" s="3116"/>
      <c r="B45" s="6" t="s">
        <v>1191</v>
      </c>
      <c r="C45" s="3793" t="s">
        <v>2424</v>
      </c>
      <c r="D45" s="3794"/>
      <c r="E45" s="3794"/>
      <c r="F45" s="3794"/>
      <c r="G45" s="3794"/>
      <c r="H45" s="3794"/>
      <c r="I45" s="3794"/>
      <c r="J45" s="3794"/>
      <c r="K45" s="3794"/>
      <c r="L45" s="3794"/>
      <c r="M45" s="3795"/>
    </row>
    <row r="46" spans="1:13" ht="15.6" customHeight="1">
      <c r="A46" s="3116"/>
      <c r="B46" s="6" t="s">
        <v>1193</v>
      </c>
      <c r="C46" s="3793">
        <v>30</v>
      </c>
      <c r="D46" s="3794"/>
      <c r="E46" s="1920"/>
      <c r="F46" s="1920"/>
      <c r="G46" s="1920"/>
      <c r="H46" s="1920"/>
      <c r="I46" s="1920"/>
      <c r="J46" s="1920"/>
      <c r="K46" s="1920"/>
      <c r="L46" s="1920"/>
      <c r="M46" s="1921"/>
    </row>
    <row r="47" spans="1:13" ht="15.6" customHeight="1">
      <c r="A47" s="3118"/>
      <c r="B47" s="6" t="s">
        <v>1195</v>
      </c>
      <c r="C47" s="3778" t="s">
        <v>61</v>
      </c>
      <c r="D47" s="3779"/>
      <c r="E47" s="3779"/>
      <c r="F47" s="3779"/>
      <c r="G47" s="3779"/>
      <c r="H47" s="3779"/>
      <c r="I47" s="3779"/>
      <c r="J47" s="3779"/>
      <c r="K47" s="3779"/>
      <c r="L47" s="3779"/>
      <c r="M47" s="3780"/>
    </row>
    <row r="48" spans="1:13" ht="15.75" customHeight="1">
      <c r="A48" s="3085" t="s">
        <v>1197</v>
      </c>
      <c r="B48" s="63" t="s">
        <v>1198</v>
      </c>
      <c r="C48" s="5051" t="s">
        <v>993</v>
      </c>
      <c r="D48" s="5052"/>
      <c r="E48" s="5052"/>
      <c r="F48" s="5052"/>
      <c r="G48" s="5052"/>
      <c r="H48" s="5052"/>
      <c r="I48" s="5052"/>
      <c r="J48" s="5052"/>
      <c r="K48" s="5052"/>
      <c r="L48" s="5052"/>
      <c r="M48" s="5053"/>
    </row>
    <row r="49" spans="1:13" ht="15.6" customHeight="1">
      <c r="A49" s="3086"/>
      <c r="B49" s="63" t="s">
        <v>1199</v>
      </c>
      <c r="C49" s="5051" t="s">
        <v>72</v>
      </c>
      <c r="D49" s="5052"/>
      <c r="E49" s="5052"/>
      <c r="F49" s="5052"/>
      <c r="G49" s="5052"/>
      <c r="H49" s="5052"/>
      <c r="I49" s="5052"/>
      <c r="J49" s="5052"/>
      <c r="K49" s="5052"/>
      <c r="L49" s="5052"/>
      <c r="M49" s="5053"/>
    </row>
    <row r="50" spans="1:13" ht="15.6" customHeight="1">
      <c r="A50" s="3086"/>
      <c r="B50" s="63" t="s">
        <v>1201</v>
      </c>
      <c r="C50" s="5051" t="s">
        <v>1203</v>
      </c>
      <c r="D50" s="5052"/>
      <c r="E50" s="5052"/>
      <c r="F50" s="5052"/>
      <c r="G50" s="5052"/>
      <c r="H50" s="5052"/>
      <c r="I50" s="5052"/>
      <c r="J50" s="5052"/>
      <c r="K50" s="5052"/>
      <c r="L50" s="5052"/>
      <c r="M50" s="5053"/>
    </row>
    <row r="51" spans="1:13" ht="15.75" customHeight="1">
      <c r="A51" s="3086"/>
      <c r="B51" s="64" t="s">
        <v>1202</v>
      </c>
      <c r="C51" s="5051" t="s">
        <v>995</v>
      </c>
      <c r="D51" s="5052"/>
      <c r="E51" s="5052"/>
      <c r="F51" s="5052"/>
      <c r="G51" s="5052"/>
      <c r="H51" s="5052"/>
      <c r="I51" s="5052"/>
      <c r="J51" s="5052"/>
      <c r="K51" s="5052"/>
      <c r="L51" s="5052"/>
      <c r="M51" s="5053"/>
    </row>
    <row r="52" spans="1:13" ht="15.75" customHeight="1">
      <c r="A52" s="3086"/>
      <c r="B52" s="63" t="s">
        <v>1204</v>
      </c>
      <c r="C52" s="5048" t="s">
        <v>995</v>
      </c>
      <c r="D52" s="5049"/>
      <c r="E52" s="5049"/>
      <c r="F52" s="5049"/>
      <c r="G52" s="5049"/>
      <c r="H52" s="5049"/>
      <c r="I52" s="5049"/>
      <c r="J52" s="5049"/>
      <c r="K52" s="5049"/>
      <c r="L52" s="5049"/>
      <c r="M52" s="5050"/>
    </row>
    <row r="53" spans="1:13" ht="16.149999999999999" customHeight="1" thickBot="1">
      <c r="A53" s="3087"/>
      <c r="B53" s="63" t="s">
        <v>1205</v>
      </c>
      <c r="C53" s="2779">
        <v>3887777</v>
      </c>
      <c r="D53" s="2780"/>
      <c r="E53" s="2780"/>
      <c r="F53" s="2780"/>
      <c r="G53" s="2780"/>
      <c r="H53" s="2780"/>
      <c r="I53" s="2780"/>
      <c r="J53" s="2780"/>
      <c r="K53" s="2780"/>
      <c r="L53" s="2780"/>
      <c r="M53" s="2781"/>
    </row>
    <row r="54" spans="1:13" ht="15.75" customHeight="1">
      <c r="A54" s="3085" t="s">
        <v>1206</v>
      </c>
      <c r="B54" s="53" t="s">
        <v>1207</v>
      </c>
      <c r="C54" s="3897" t="s">
        <v>1409</v>
      </c>
      <c r="D54" s="3709"/>
      <c r="E54" s="3709"/>
      <c r="F54" s="3709"/>
      <c r="G54" s="1847"/>
      <c r="H54" s="1847"/>
      <c r="I54" s="1847"/>
      <c r="J54" s="1847"/>
      <c r="K54" s="1847"/>
      <c r="L54" s="1847"/>
      <c r="M54" s="1848"/>
    </row>
    <row r="55" spans="1:13" ht="30" customHeight="1">
      <c r="A55" s="3086"/>
      <c r="B55" s="53" t="s">
        <v>1209</v>
      </c>
      <c r="C55" s="2778" t="s">
        <v>1987</v>
      </c>
      <c r="D55" s="1847"/>
      <c r="E55" s="1847"/>
      <c r="F55" s="1847"/>
      <c r="G55" s="1847"/>
      <c r="H55" s="1847"/>
      <c r="I55" s="1847"/>
      <c r="J55" s="1847"/>
      <c r="K55" s="1847"/>
      <c r="L55" s="1847"/>
      <c r="M55" s="1848"/>
    </row>
    <row r="56" spans="1:13" ht="30" customHeight="1" thickBot="1">
      <c r="A56" s="3086"/>
      <c r="B56" s="54" t="s">
        <v>28</v>
      </c>
      <c r="C56" s="3897" t="s">
        <v>1988</v>
      </c>
      <c r="D56" s="3709"/>
      <c r="E56" s="1847"/>
      <c r="F56" s="1847"/>
      <c r="G56" s="1847"/>
      <c r="H56" s="1847"/>
      <c r="I56" s="1847"/>
      <c r="J56" s="1847"/>
      <c r="K56" s="1847"/>
      <c r="L56" s="1847"/>
      <c r="M56" s="1848"/>
    </row>
    <row r="57" spans="1:13" ht="16.5" thickBot="1">
      <c r="A57" s="55" t="s">
        <v>1211</v>
      </c>
      <c r="B57" s="56"/>
      <c r="C57" s="3796"/>
      <c r="D57" s="3508"/>
      <c r="E57" s="3508"/>
      <c r="F57" s="3508"/>
      <c r="G57" s="3508"/>
      <c r="H57" s="3508"/>
      <c r="I57" s="3508"/>
      <c r="J57" s="3508"/>
      <c r="K57" s="3508"/>
      <c r="L57" s="3508"/>
      <c r="M57" s="3509"/>
    </row>
  </sheetData>
  <mergeCells count="39">
    <mergeCell ref="A1:M1"/>
    <mergeCell ref="A2:A11"/>
    <mergeCell ref="C2:M2"/>
    <mergeCell ref="C3:M3"/>
    <mergeCell ref="C4:D4"/>
    <mergeCell ref="B8:B10"/>
    <mergeCell ref="C9:D9"/>
    <mergeCell ref="F9:G9"/>
    <mergeCell ref="I9:J9"/>
    <mergeCell ref="C10:D10"/>
    <mergeCell ref="C44:M44"/>
    <mergeCell ref="F10:G10"/>
    <mergeCell ref="I10:J10"/>
    <mergeCell ref="C11:M11"/>
    <mergeCell ref="A12:A47"/>
    <mergeCell ref="C13:M13"/>
    <mergeCell ref="B14:B20"/>
    <mergeCell ref="B21:B24"/>
    <mergeCell ref="B28:B30"/>
    <mergeCell ref="D33:E33"/>
    <mergeCell ref="F39:G39"/>
    <mergeCell ref="H39:I39"/>
    <mergeCell ref="B40:B43"/>
    <mergeCell ref="F41:F42"/>
    <mergeCell ref="G41:H42"/>
    <mergeCell ref="K41:L42"/>
    <mergeCell ref="A54:A56"/>
    <mergeCell ref="C57:M57"/>
    <mergeCell ref="C45:M45"/>
    <mergeCell ref="C46:D46"/>
    <mergeCell ref="C47:M47"/>
    <mergeCell ref="A48:A53"/>
    <mergeCell ref="C48:M48"/>
    <mergeCell ref="C49:M49"/>
    <mergeCell ref="C50:M50"/>
    <mergeCell ref="C51:M51"/>
    <mergeCell ref="C52:M52"/>
    <mergeCell ref="C56:D56"/>
    <mergeCell ref="C54:F54"/>
  </mergeCells>
  <dataValidations count="4">
    <dataValidation type="list" allowBlank="1" showInputMessage="1" showErrorMessage="1" sqref="I7" xr:uid="{00000000-0002-0000-6E00-000000000000}">
      <formula1>INDIRECT(C7)</formula1>
    </dataValidation>
    <dataValidation allowBlank="1" showInputMessage="1" showErrorMessage="1" prompt="Seleccione de la lista desplegable" sqref="B4 B7 H7" xr:uid="{00000000-0002-0000-6E00-000001000000}"/>
    <dataValidation allowBlank="1" showInputMessage="1" showErrorMessage="1" prompt="Selecciones de la lista desplegable" sqref="B12" xr:uid="{00000000-0002-0000-6E00-000002000000}"/>
    <dataValidation allowBlank="1" showInputMessage="1" showErrorMessage="1" prompt="Incluir una ficha por cada indicador, ya sea de producto o de resultado" sqref="A1" xr:uid="{00000000-0002-0000-6E00-000003000000}"/>
  </dataValidations>
  <hyperlinks>
    <hyperlink ref="C51" r:id="rId1" display="camilo.acero@gobiernobogota.gov.co" xr:uid="{00000000-0004-0000-6E00-000000000000}"/>
    <hyperlink ref="C52" r:id="rId2" display="camilo.acero@gobiernobogota.gov.co" xr:uid="{00000000-0004-0000-6E00-000001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5"/>
  </sheetPr>
  <dimension ref="A1:M61"/>
  <sheetViews>
    <sheetView topLeftCell="B1" zoomScale="70" zoomScaleNormal="70" workbookViewId="0">
      <selection activeCell="C3" sqref="C3:M3"/>
    </sheetView>
  </sheetViews>
  <sheetFormatPr baseColWidth="10" defaultColWidth="11.42578125" defaultRowHeight="15"/>
  <cols>
    <col min="1" max="1" width="18" customWidth="1"/>
    <col min="2" max="2" width="25.28515625" customWidth="1"/>
    <col min="13" max="13" width="21.28515625" customWidth="1"/>
  </cols>
  <sheetData>
    <row r="1" spans="1:13" ht="16.5" thickBot="1">
      <c r="A1" s="1088"/>
      <c r="B1" s="5231" t="s">
        <v>2425</v>
      </c>
      <c r="C1" s="5232"/>
      <c r="D1" s="5232"/>
      <c r="E1" s="1089"/>
      <c r="F1" s="1089"/>
      <c r="G1" s="1089"/>
      <c r="H1" s="1089"/>
      <c r="I1" s="1089"/>
      <c r="J1" s="1089"/>
      <c r="K1" s="1089"/>
      <c r="L1" s="1089"/>
      <c r="M1" s="1090"/>
    </row>
    <row r="2" spans="1:13" ht="40.5" customHeight="1">
      <c r="A2" s="5233" t="s">
        <v>1134</v>
      </c>
      <c r="B2" s="150" t="s">
        <v>1135</v>
      </c>
      <c r="C2" s="3728" t="s">
        <v>2426</v>
      </c>
      <c r="D2" s="3729"/>
      <c r="E2" s="3729"/>
      <c r="F2" s="3729"/>
      <c r="G2" s="3729"/>
      <c r="H2" s="3729"/>
      <c r="I2" s="3729"/>
      <c r="J2" s="3729"/>
      <c r="K2" s="3729"/>
      <c r="L2" s="3729"/>
      <c r="M2" s="3730"/>
    </row>
    <row r="3" spans="1:13" ht="53.25" customHeight="1">
      <c r="A3" s="5234"/>
      <c r="B3" s="448" t="s">
        <v>1213</v>
      </c>
      <c r="C3" s="4502" t="s">
        <v>709</v>
      </c>
      <c r="D3" s="4503"/>
      <c r="E3" s="4503"/>
      <c r="F3" s="4503"/>
      <c r="G3" s="4503"/>
      <c r="H3" s="4503"/>
      <c r="I3" s="4503"/>
      <c r="J3" s="4503"/>
      <c r="K3" s="4503"/>
      <c r="L3" s="4503"/>
      <c r="M3" s="4504"/>
    </row>
    <row r="4" spans="1:13" ht="15.75">
      <c r="A4" s="5234"/>
      <c r="B4" s="2061" t="s">
        <v>1139</v>
      </c>
      <c r="C4" s="1991" t="s">
        <v>422</v>
      </c>
      <c r="D4" s="1991"/>
      <c r="E4" s="1415"/>
      <c r="F4" s="1415"/>
      <c r="G4" s="1415"/>
      <c r="H4" s="1415"/>
      <c r="I4" s="1415"/>
      <c r="J4" s="1415"/>
      <c r="K4" s="1415"/>
      <c r="L4" s="1415"/>
      <c r="M4" s="1416"/>
    </row>
    <row r="5" spans="1:13" ht="31.5">
      <c r="A5" s="5234"/>
      <c r="B5" s="1220" t="s">
        <v>1140</v>
      </c>
      <c r="C5" s="1991" t="s">
        <v>422</v>
      </c>
      <c r="D5" s="1417"/>
      <c r="E5" s="1417"/>
      <c r="F5" s="1417"/>
      <c r="G5" s="1417"/>
      <c r="H5" s="1417"/>
      <c r="I5" s="1417"/>
      <c r="J5" s="1417"/>
      <c r="K5" s="1417"/>
      <c r="L5" s="1417"/>
      <c r="M5" s="1418"/>
    </row>
    <row r="6" spans="1:13" ht="15.75">
      <c r="A6" s="5234"/>
      <c r="B6" s="2061" t="s">
        <v>1142</v>
      </c>
      <c r="C6" s="1991" t="s">
        <v>422</v>
      </c>
      <c r="D6" s="1417"/>
      <c r="E6" s="1417"/>
      <c r="F6" s="1417"/>
      <c r="G6" s="1417"/>
      <c r="H6" s="1417"/>
      <c r="I6" s="1417"/>
      <c r="J6" s="1417"/>
      <c r="K6" s="1417"/>
      <c r="L6" s="1417"/>
      <c r="M6" s="1418"/>
    </row>
    <row r="7" spans="1:13" ht="45" customHeight="1">
      <c r="A7" s="5234"/>
      <c r="B7" s="448" t="s">
        <v>1143</v>
      </c>
      <c r="C7" s="3344" t="s">
        <v>717</v>
      </c>
      <c r="D7" s="3345"/>
      <c r="E7" s="1419"/>
      <c r="F7" s="1419"/>
      <c r="G7" s="1420"/>
      <c r="H7" s="521" t="s">
        <v>28</v>
      </c>
      <c r="I7" s="3974" t="s">
        <v>718</v>
      </c>
      <c r="J7" s="3345"/>
      <c r="K7" s="1419"/>
      <c r="L7" s="1419"/>
      <c r="M7" s="1421"/>
    </row>
    <row r="8" spans="1:13" ht="15.75">
      <c r="A8" s="5234"/>
      <c r="B8" s="4978" t="s">
        <v>1144</v>
      </c>
      <c r="C8" s="2763"/>
      <c r="D8" s="2764"/>
      <c r="E8" s="2764"/>
      <c r="F8" s="2764"/>
      <c r="G8" s="2764"/>
      <c r="H8" s="2764"/>
      <c r="I8" s="2764"/>
      <c r="J8" s="2764"/>
      <c r="K8" s="2764"/>
      <c r="L8" s="1149"/>
      <c r="M8" s="1150"/>
    </row>
    <row r="9" spans="1:13" ht="36.75" customHeight="1">
      <c r="A9" s="5234"/>
      <c r="B9" s="4979"/>
      <c r="C9" s="5236" t="s">
        <v>72</v>
      </c>
      <c r="D9" s="5236"/>
      <c r="E9" s="2765"/>
      <c r="F9" s="5237"/>
      <c r="G9" s="5237"/>
      <c r="H9" s="2765"/>
      <c r="I9" s="5237"/>
      <c r="J9" s="5237"/>
      <c r="K9" s="2765"/>
      <c r="L9" s="799"/>
      <c r="M9" s="1112"/>
    </row>
    <row r="10" spans="1:13" ht="15.75">
      <c r="A10" s="5234"/>
      <c r="B10" s="4980"/>
      <c r="C10" s="5237" t="s">
        <v>1147</v>
      </c>
      <c r="D10" s="5237"/>
      <c r="E10" s="2672"/>
      <c r="F10" s="5237" t="s">
        <v>1147</v>
      </c>
      <c r="G10" s="5237"/>
      <c r="H10" s="2672"/>
      <c r="I10" s="5237" t="s">
        <v>1147</v>
      </c>
      <c r="J10" s="5237"/>
      <c r="K10" s="2672"/>
      <c r="L10" s="799"/>
      <c r="M10" s="1112"/>
    </row>
    <row r="11" spans="1:13" ht="67.5" customHeight="1">
      <c r="A11" s="5234"/>
      <c r="B11" s="100" t="s">
        <v>1219</v>
      </c>
      <c r="C11" s="5238" t="s">
        <v>2427</v>
      </c>
      <c r="D11" s="5239"/>
      <c r="E11" s="5239"/>
      <c r="F11" s="5239"/>
      <c r="G11" s="5239"/>
      <c r="H11" s="5239"/>
      <c r="I11" s="5239"/>
      <c r="J11" s="5239"/>
      <c r="K11" s="5239"/>
      <c r="L11" s="5239"/>
      <c r="M11" s="5240"/>
    </row>
    <row r="12" spans="1:13" ht="70.5" customHeight="1">
      <c r="A12" s="5234"/>
      <c r="B12" s="100" t="s">
        <v>1221</v>
      </c>
      <c r="C12" s="5228" t="s">
        <v>2428</v>
      </c>
      <c r="D12" s="5229"/>
      <c r="E12" s="5229"/>
      <c r="F12" s="5229"/>
      <c r="G12" s="5229"/>
      <c r="H12" s="5229"/>
      <c r="I12" s="5229"/>
      <c r="J12" s="5229"/>
      <c r="K12" s="5229"/>
      <c r="L12" s="5229"/>
      <c r="M12" s="5230"/>
    </row>
    <row r="13" spans="1:13" ht="96" customHeight="1" thickBot="1">
      <c r="A13" s="5234"/>
      <c r="B13" s="100" t="s">
        <v>1495</v>
      </c>
      <c r="C13" s="3728" t="s">
        <v>2429</v>
      </c>
      <c r="D13" s="3729"/>
      <c r="E13" s="3729"/>
      <c r="F13" s="3729"/>
      <c r="G13" s="3729"/>
      <c r="H13" s="3729"/>
      <c r="I13" s="3729"/>
      <c r="J13" s="3729"/>
      <c r="K13" s="3729"/>
      <c r="L13" s="3729"/>
      <c r="M13" s="3730"/>
    </row>
    <row r="14" spans="1:13" ht="73.5" customHeight="1" thickBot="1">
      <c r="A14" s="5235"/>
      <c r="B14" s="998" t="s">
        <v>1223</v>
      </c>
      <c r="C14" s="4875" t="s">
        <v>952</v>
      </c>
      <c r="D14" s="4876"/>
      <c r="E14" s="4876"/>
      <c r="F14" s="4876"/>
      <c r="G14" s="4877"/>
      <c r="H14" s="998" t="s">
        <v>1224</v>
      </c>
      <c r="I14" s="4853" t="s">
        <v>789</v>
      </c>
      <c r="J14" s="4851"/>
      <c r="K14" s="4851"/>
      <c r="L14" s="4851"/>
      <c r="M14" s="4852"/>
    </row>
    <row r="15" spans="1:13" ht="31.5">
      <c r="A15" s="5216" t="s">
        <v>1150</v>
      </c>
      <c r="B15" s="100" t="s">
        <v>1256</v>
      </c>
      <c r="C15" s="1991" t="s">
        <v>58</v>
      </c>
      <c r="D15" s="1091"/>
      <c r="E15" s="1091"/>
      <c r="F15" s="1091"/>
      <c r="G15" s="1091"/>
      <c r="H15" s="1091"/>
      <c r="I15" s="1091"/>
      <c r="J15" s="1091"/>
      <c r="K15" s="1091"/>
      <c r="L15" s="799"/>
      <c r="M15" s="1112"/>
    </row>
    <row r="16" spans="1:13" ht="36" customHeight="1">
      <c r="A16" s="5217"/>
      <c r="B16" s="100" t="s">
        <v>1151</v>
      </c>
      <c r="C16" s="5218" t="s">
        <v>2430</v>
      </c>
      <c r="D16" s="5219"/>
      <c r="E16" s="5219"/>
      <c r="F16" s="5219"/>
      <c r="G16" s="5219"/>
      <c r="H16" s="5219"/>
      <c r="I16" s="5219"/>
      <c r="J16" s="5219"/>
      <c r="K16" s="5219"/>
      <c r="L16" s="5219"/>
      <c r="M16" s="5220"/>
    </row>
    <row r="17" spans="1:13" ht="15.75">
      <c r="A17" s="5217"/>
      <c r="B17" s="3337" t="s">
        <v>1153</v>
      </c>
      <c r="C17" s="1092"/>
      <c r="D17" s="1093"/>
      <c r="E17" s="1093"/>
      <c r="F17" s="1093"/>
      <c r="G17" s="1093"/>
      <c r="H17" s="1093"/>
      <c r="I17" s="1093"/>
      <c r="J17" s="1093"/>
      <c r="K17" s="1093"/>
      <c r="L17" s="1093"/>
      <c r="M17" s="1094"/>
    </row>
    <row r="18" spans="1:13" ht="15.75">
      <c r="A18" s="5217"/>
      <c r="B18" s="3338"/>
      <c r="C18" s="1095"/>
      <c r="D18" s="1096"/>
      <c r="E18" s="1097"/>
      <c r="F18" s="1096"/>
      <c r="G18" s="1097"/>
      <c r="H18" s="1096"/>
      <c r="I18" s="1097"/>
      <c r="J18" s="1096"/>
      <c r="K18" s="1097"/>
      <c r="L18" s="1097"/>
      <c r="M18" s="1098"/>
    </row>
    <row r="19" spans="1:13" ht="15.75">
      <c r="A19" s="5217"/>
      <c r="B19" s="3338"/>
      <c r="C19" s="1099" t="s">
        <v>1154</v>
      </c>
      <c r="D19" s="1100"/>
      <c r="E19" s="1099" t="s">
        <v>1155</v>
      </c>
      <c r="F19" s="1100"/>
      <c r="G19" s="1099" t="s">
        <v>1156</v>
      </c>
      <c r="H19" s="1100"/>
      <c r="I19" s="1099" t="s">
        <v>1157</v>
      </c>
      <c r="J19" s="1100"/>
      <c r="K19" s="1099" t="s">
        <v>1158</v>
      </c>
      <c r="L19" s="1101"/>
      <c r="M19" s="1102"/>
    </row>
    <row r="20" spans="1:13" ht="15.75">
      <c r="A20" s="5217"/>
      <c r="B20" s="3338"/>
      <c r="C20" s="1099" t="s">
        <v>1159</v>
      </c>
      <c r="D20" s="1103"/>
      <c r="E20" s="1099" t="s">
        <v>1160</v>
      </c>
      <c r="F20" s="1104"/>
      <c r="G20" s="1099" t="s">
        <v>1161</v>
      </c>
      <c r="H20" s="1104"/>
      <c r="I20" s="1099" t="s">
        <v>1162</v>
      </c>
      <c r="J20" s="1104"/>
      <c r="K20" s="1099" t="s">
        <v>1163</v>
      </c>
      <c r="L20" s="1101"/>
      <c r="M20" s="1102"/>
    </row>
    <row r="21" spans="1:13" ht="15.75">
      <c r="A21" s="5217"/>
      <c r="B21" s="3338"/>
      <c r="C21" s="1099" t="s">
        <v>1164</v>
      </c>
      <c r="D21" s="1103"/>
      <c r="E21" s="1099" t="s">
        <v>1165</v>
      </c>
      <c r="F21" s="1103"/>
      <c r="G21" s="1099"/>
      <c r="H21" s="1105"/>
      <c r="I21" s="1099"/>
      <c r="J21" s="1105"/>
      <c r="K21" s="1099"/>
      <c r="L21" s="1106"/>
      <c r="M21" s="1107"/>
    </row>
    <row r="22" spans="1:13" ht="15.75">
      <c r="A22" s="5217"/>
      <c r="B22" s="3338"/>
      <c r="C22" s="1099" t="s">
        <v>1166</v>
      </c>
      <c r="D22" s="1103" t="s">
        <v>1226</v>
      </c>
      <c r="E22" s="1099" t="s">
        <v>1168</v>
      </c>
      <c r="F22" s="2676" t="s">
        <v>2431</v>
      </c>
      <c r="G22" s="1820"/>
      <c r="H22" s="1820"/>
      <c r="I22" s="1820"/>
      <c r="J22" s="1820"/>
      <c r="K22" s="1820"/>
      <c r="L22" s="1820"/>
      <c r="M22" s="1108"/>
    </row>
    <row r="23" spans="1:13" ht="15.75">
      <c r="A23" s="5217"/>
      <c r="B23" s="3339"/>
      <c r="C23" s="1109"/>
      <c r="D23" s="1109"/>
      <c r="E23" s="1109"/>
      <c r="F23" s="1109"/>
      <c r="G23" s="1109"/>
      <c r="H23" s="1109"/>
      <c r="I23" s="1109"/>
      <c r="J23" s="1109"/>
      <c r="K23" s="1109"/>
      <c r="L23" s="1109"/>
      <c r="M23" s="1110"/>
    </row>
    <row r="24" spans="1:13" ht="15.75">
      <c r="A24" s="5217"/>
      <c r="B24" s="3337" t="s">
        <v>1170</v>
      </c>
      <c r="C24" s="1111"/>
      <c r="D24" s="1111"/>
      <c r="E24" s="1111"/>
      <c r="F24" s="1111"/>
      <c r="G24" s="1111"/>
      <c r="H24" s="1111"/>
      <c r="I24" s="1111"/>
      <c r="J24" s="1111"/>
      <c r="K24" s="1111"/>
      <c r="L24" s="799"/>
      <c r="M24" s="1112"/>
    </row>
    <row r="25" spans="1:13" ht="15.75">
      <c r="A25" s="5217"/>
      <c r="B25" s="3338"/>
      <c r="C25" s="1099" t="s">
        <v>1171</v>
      </c>
      <c r="D25" s="1104"/>
      <c r="E25" s="1113"/>
      <c r="F25" s="1099" t="s">
        <v>1172</v>
      </c>
      <c r="G25" s="1103"/>
      <c r="H25" s="1113"/>
      <c r="I25" s="1099" t="s">
        <v>1173</v>
      </c>
      <c r="J25" s="1103" t="s">
        <v>1226</v>
      </c>
      <c r="K25" s="1113"/>
      <c r="L25" s="799"/>
      <c r="M25" s="1112"/>
    </row>
    <row r="26" spans="1:13" ht="15.75">
      <c r="A26" s="5217"/>
      <c r="B26" s="3338"/>
      <c r="C26" s="1099" t="s">
        <v>1174</v>
      </c>
      <c r="D26" s="1114"/>
      <c r="E26" s="1115"/>
      <c r="F26" s="1099" t="s">
        <v>1175</v>
      </c>
      <c r="G26" s="1104"/>
      <c r="H26" s="126"/>
      <c r="I26" s="1116"/>
      <c r="J26" s="126"/>
      <c r="K26" s="1117"/>
      <c r="L26" s="799"/>
      <c r="M26" s="1112"/>
    </row>
    <row r="27" spans="1:13" ht="15.75">
      <c r="A27" s="5217"/>
      <c r="B27" s="3338"/>
      <c r="C27" s="1105"/>
      <c r="D27" s="1105"/>
      <c r="E27" s="1105"/>
      <c r="F27" s="1105"/>
      <c r="G27" s="1105"/>
      <c r="H27" s="1105"/>
      <c r="I27" s="1105"/>
      <c r="J27" s="1105"/>
      <c r="K27" s="1105"/>
      <c r="L27" s="799"/>
      <c r="M27" s="1112"/>
    </row>
    <row r="28" spans="1:13" ht="15.75">
      <c r="A28" s="5217"/>
      <c r="B28" s="1864" t="s">
        <v>1176</v>
      </c>
      <c r="C28" s="1113"/>
      <c r="D28" s="1113"/>
      <c r="E28" s="1113"/>
      <c r="F28" s="1113"/>
      <c r="G28" s="1113"/>
      <c r="H28" s="1113"/>
      <c r="I28" s="1113"/>
      <c r="J28" s="1113"/>
      <c r="K28" s="1113"/>
      <c r="L28" s="1113"/>
      <c r="M28" s="1118"/>
    </row>
    <row r="29" spans="1:13" ht="15.75">
      <c r="A29" s="5217"/>
      <c r="B29" s="1864"/>
      <c r="C29" s="1119" t="s">
        <v>1177</v>
      </c>
      <c r="D29" s="1120" t="s">
        <v>61</v>
      </c>
      <c r="E29" s="1113"/>
      <c r="F29" s="1121" t="s">
        <v>1178</v>
      </c>
      <c r="G29" s="1104" t="s">
        <v>61</v>
      </c>
      <c r="H29" s="1113"/>
      <c r="I29" s="1121" t="s">
        <v>1179</v>
      </c>
      <c r="J29" s="1122"/>
      <c r="K29" s="1123"/>
      <c r="L29" s="1124"/>
      <c r="M29" s="1118"/>
    </row>
    <row r="30" spans="1:13" ht="15.75">
      <c r="A30" s="5217"/>
      <c r="B30" s="1865"/>
      <c r="C30" s="1109"/>
      <c r="D30" s="1109"/>
      <c r="E30" s="1109"/>
      <c r="F30" s="1109"/>
      <c r="G30" s="1109"/>
      <c r="H30" s="1109"/>
      <c r="I30" s="1109"/>
      <c r="J30" s="1109"/>
      <c r="K30" s="1109"/>
      <c r="L30" s="1109"/>
      <c r="M30" s="1110"/>
    </row>
    <row r="31" spans="1:13" ht="15.75">
      <c r="A31" s="5217"/>
      <c r="B31" s="3337" t="s">
        <v>1181</v>
      </c>
      <c r="C31" s="1125"/>
      <c r="D31" s="1125"/>
      <c r="E31" s="1125"/>
      <c r="F31" s="1125"/>
      <c r="G31" s="1125"/>
      <c r="H31" s="1125"/>
      <c r="I31" s="1125"/>
      <c r="J31" s="1125"/>
      <c r="K31" s="1125"/>
      <c r="L31" s="799"/>
      <c r="M31" s="1112"/>
    </row>
    <row r="32" spans="1:13" ht="15.75">
      <c r="A32" s="5217"/>
      <c r="B32" s="3338"/>
      <c r="C32" s="1113" t="s">
        <v>1182</v>
      </c>
      <c r="D32" s="2766">
        <v>2021</v>
      </c>
      <c r="E32" s="1126"/>
      <c r="F32" s="1113" t="s">
        <v>1183</v>
      </c>
      <c r="G32" s="1127" t="s">
        <v>1184</v>
      </c>
      <c r="H32" s="1126"/>
      <c r="I32" s="1121"/>
      <c r="J32" s="1126"/>
      <c r="K32" s="1126"/>
      <c r="L32" s="799"/>
      <c r="M32" s="1112"/>
    </row>
    <row r="33" spans="1:13" ht="15.75">
      <c r="A33" s="5217"/>
      <c r="B33" s="3339"/>
      <c r="C33" s="1109"/>
      <c r="D33" s="1128"/>
      <c r="E33" s="1129"/>
      <c r="F33" s="1109"/>
      <c r="G33" s="1129"/>
      <c r="H33" s="1129"/>
      <c r="I33" s="1130"/>
      <c r="J33" s="1129"/>
      <c r="K33" s="1129"/>
      <c r="L33" s="799"/>
      <c r="M33" s="1112"/>
    </row>
    <row r="34" spans="1:13" ht="15.75">
      <c r="A34" s="5217"/>
      <c r="B34" s="3337" t="s">
        <v>1185</v>
      </c>
      <c r="C34" s="1131"/>
      <c r="D34" s="1131"/>
      <c r="E34" s="1131"/>
      <c r="F34" s="1131"/>
      <c r="G34" s="1131"/>
      <c r="H34" s="1131"/>
      <c r="I34" s="1131"/>
      <c r="J34" s="1131"/>
      <c r="K34" s="1131"/>
      <c r="L34" s="1131"/>
      <c r="M34" s="1132"/>
    </row>
    <row r="35" spans="1:13" ht="15.75">
      <c r="A35" s="5217"/>
      <c r="B35" s="3338"/>
      <c r="C35" s="1133"/>
      <c r="D35" s="1134">
        <v>2019</v>
      </c>
      <c r="E35" s="1134"/>
      <c r="F35" s="1134">
        <v>2020</v>
      </c>
      <c r="G35" s="1134"/>
      <c r="H35" s="1135">
        <v>2021</v>
      </c>
      <c r="I35" s="1135"/>
      <c r="J35" s="1135">
        <v>2022</v>
      </c>
      <c r="K35" s="1134"/>
      <c r="L35" s="1134">
        <v>2023</v>
      </c>
      <c r="M35" s="1132"/>
    </row>
    <row r="36" spans="1:13" ht="15.75">
      <c r="A36" s="5217"/>
      <c r="B36" s="3338"/>
      <c r="C36" s="1133"/>
      <c r="D36" s="2767"/>
      <c r="E36" s="2675"/>
      <c r="F36" s="2767"/>
      <c r="G36" s="2675"/>
      <c r="H36" s="2674">
        <v>1</v>
      </c>
      <c r="I36" s="2675"/>
      <c r="J36" s="2674">
        <v>1</v>
      </c>
      <c r="K36" s="2675"/>
      <c r="L36" s="2674">
        <v>1</v>
      </c>
      <c r="M36" s="1136"/>
    </row>
    <row r="37" spans="1:13" ht="15.75">
      <c r="A37" s="5217"/>
      <c r="B37" s="3338"/>
      <c r="C37" s="1133"/>
      <c r="D37" s="1134">
        <v>2024</v>
      </c>
      <c r="E37" s="1134"/>
      <c r="F37" s="1134">
        <v>2025</v>
      </c>
      <c r="G37" s="1134"/>
      <c r="H37" s="1135">
        <v>2026</v>
      </c>
      <c r="I37" s="1135"/>
      <c r="J37" s="1135">
        <v>2027</v>
      </c>
      <c r="K37" s="1134"/>
      <c r="L37" s="1134">
        <v>2028</v>
      </c>
      <c r="M37" s="1098"/>
    </row>
    <row r="38" spans="1:13" ht="15.75">
      <c r="A38" s="5217"/>
      <c r="B38" s="3338"/>
      <c r="C38" s="1133"/>
      <c r="D38" s="2674">
        <v>1</v>
      </c>
      <c r="E38" s="2675"/>
      <c r="F38" s="2674">
        <v>1</v>
      </c>
      <c r="G38" s="2675"/>
      <c r="H38" s="2674">
        <v>1</v>
      </c>
      <c r="I38" s="2675"/>
      <c r="J38" s="2674">
        <v>1</v>
      </c>
      <c r="K38" s="2675"/>
      <c r="L38" s="2674">
        <v>1</v>
      </c>
      <c r="M38" s="1136"/>
    </row>
    <row r="39" spans="1:13" ht="15.75">
      <c r="A39" s="5217"/>
      <c r="B39" s="3338"/>
      <c r="C39" s="1133"/>
      <c r="D39" s="1134">
        <v>2029</v>
      </c>
      <c r="E39" s="1134"/>
      <c r="F39" s="1134">
        <v>2030</v>
      </c>
      <c r="G39" s="1134"/>
      <c r="H39" s="1135">
        <v>2031</v>
      </c>
      <c r="I39" s="1135"/>
      <c r="J39" s="1135">
        <v>2032</v>
      </c>
      <c r="K39" s="1134"/>
      <c r="L39" s="1134">
        <v>2033</v>
      </c>
      <c r="M39" s="1098"/>
    </row>
    <row r="40" spans="1:13" ht="15.75">
      <c r="A40" s="5217"/>
      <c r="B40" s="3338"/>
      <c r="C40" s="1133"/>
      <c r="D40" s="2674">
        <v>1</v>
      </c>
      <c r="E40" s="2675"/>
      <c r="F40" s="2674">
        <v>1</v>
      </c>
      <c r="G40" s="2675"/>
      <c r="H40" s="2674">
        <v>1</v>
      </c>
      <c r="I40" s="2675"/>
      <c r="J40" s="2674">
        <v>1</v>
      </c>
      <c r="K40" s="2675"/>
      <c r="L40" s="2674">
        <v>1</v>
      </c>
      <c r="M40" s="1136"/>
    </row>
    <row r="41" spans="1:13" ht="15.75">
      <c r="A41" s="5217"/>
      <c r="B41" s="3338"/>
      <c r="C41" s="1133"/>
      <c r="D41" s="1137">
        <v>2034</v>
      </c>
      <c r="E41" s="1137"/>
      <c r="F41" s="1137" t="s">
        <v>1186</v>
      </c>
      <c r="G41" s="1137"/>
      <c r="H41" s="1137"/>
      <c r="I41" s="1137"/>
      <c r="J41" s="1137"/>
      <c r="K41" s="1137"/>
      <c r="L41" s="1137"/>
      <c r="M41" s="1136"/>
    </row>
    <row r="42" spans="1:13" ht="15.75">
      <c r="A42" s="5217"/>
      <c r="B42" s="3338"/>
      <c r="C42" s="1133"/>
      <c r="D42" s="2674">
        <v>1</v>
      </c>
      <c r="E42" s="2675"/>
      <c r="F42" s="5221">
        <v>14</v>
      </c>
      <c r="G42" s="5222"/>
      <c r="H42" s="5223"/>
      <c r="I42" s="5223"/>
      <c r="J42" s="1137"/>
      <c r="K42" s="1137"/>
      <c r="L42" s="1137"/>
      <c r="M42" s="1136"/>
    </row>
    <row r="43" spans="1:13" ht="15.75">
      <c r="A43" s="5217"/>
      <c r="B43" s="3338"/>
      <c r="C43" s="1133"/>
      <c r="D43" s="1138"/>
      <c r="E43" s="1137"/>
      <c r="F43" s="1138"/>
      <c r="G43" s="1137"/>
      <c r="H43" s="1138"/>
      <c r="I43" s="1137"/>
      <c r="J43" s="1138"/>
      <c r="K43" s="1137"/>
      <c r="L43" s="1138"/>
      <c r="M43" s="1136"/>
    </row>
    <row r="44" spans="1:13" ht="15.75">
      <c r="A44" s="5217"/>
      <c r="B44" s="3337" t="s">
        <v>1187</v>
      </c>
      <c r="C44" s="1139"/>
      <c r="D44" s="1139"/>
      <c r="E44" s="1139"/>
      <c r="F44" s="1139"/>
      <c r="G44" s="1139"/>
      <c r="H44" s="1139"/>
      <c r="I44" s="1139"/>
      <c r="J44" s="1139"/>
      <c r="K44" s="1139"/>
      <c r="L44" s="799"/>
      <c r="M44" s="1112"/>
    </row>
    <row r="45" spans="1:13" ht="15.75">
      <c r="A45" s="5217"/>
      <c r="B45" s="3338"/>
      <c r="C45" s="799"/>
      <c r="D45" s="1140" t="s">
        <v>482</v>
      </c>
      <c r="E45" s="1141" t="s">
        <v>60</v>
      </c>
      <c r="F45" s="5224" t="s">
        <v>1188</v>
      </c>
      <c r="G45" s="5223"/>
      <c r="H45" s="5223"/>
      <c r="I45" s="5223"/>
      <c r="J45" s="5223"/>
      <c r="K45" s="1142"/>
      <c r="L45" s="799"/>
      <c r="M45" s="1112"/>
    </row>
    <row r="46" spans="1:13" ht="15.75">
      <c r="A46" s="5217"/>
      <c r="B46" s="3338"/>
      <c r="C46" s="799"/>
      <c r="D46" s="1143"/>
      <c r="E46" s="1103" t="s">
        <v>1226</v>
      </c>
      <c r="F46" s="5224"/>
      <c r="G46" s="5223"/>
      <c r="H46" s="5223"/>
      <c r="I46" s="5223"/>
      <c r="J46" s="5223"/>
      <c r="K46" s="1144"/>
      <c r="L46" s="799"/>
      <c r="M46" s="1112"/>
    </row>
    <row r="47" spans="1:13" ht="15.75">
      <c r="A47" s="5217"/>
      <c r="B47" s="3339"/>
      <c r="C47" s="1145"/>
      <c r="D47" s="1145"/>
      <c r="E47" s="1145"/>
      <c r="F47" s="1145"/>
      <c r="G47" s="1145"/>
      <c r="H47" s="1145"/>
      <c r="I47" s="1145"/>
      <c r="J47" s="1145"/>
      <c r="K47" s="1145"/>
      <c r="L47" s="799"/>
      <c r="M47" s="1112"/>
    </row>
    <row r="48" spans="1:13" ht="139.5" customHeight="1">
      <c r="A48" s="5217"/>
      <c r="B48" s="100" t="s">
        <v>1189</v>
      </c>
      <c r="C48" s="5225" t="s">
        <v>2432</v>
      </c>
      <c r="D48" s="5226"/>
      <c r="E48" s="5226"/>
      <c r="F48" s="5226"/>
      <c r="G48" s="5226"/>
      <c r="H48" s="5226"/>
      <c r="I48" s="5226"/>
      <c r="J48" s="5226"/>
      <c r="K48" s="5226"/>
      <c r="L48" s="5226"/>
      <c r="M48" s="5227"/>
    </row>
    <row r="49" spans="1:13" ht="15.75" customHeight="1">
      <c r="A49" s="5217"/>
      <c r="B49" s="100" t="s">
        <v>1191</v>
      </c>
      <c r="C49" s="5211" t="s">
        <v>2433</v>
      </c>
      <c r="D49" s="5212"/>
      <c r="E49" s="5212"/>
      <c r="F49" s="5212"/>
      <c r="G49" s="5212"/>
      <c r="H49" s="5212"/>
      <c r="I49" s="5212"/>
      <c r="J49" s="5212"/>
      <c r="K49" s="5212"/>
      <c r="L49" s="5212"/>
      <c r="M49" s="5213"/>
    </row>
    <row r="50" spans="1:13" ht="31.35" customHeight="1">
      <c r="A50" s="5217"/>
      <c r="B50" s="100" t="s">
        <v>1193</v>
      </c>
      <c r="C50" s="5214">
        <v>30</v>
      </c>
      <c r="D50" s="5215"/>
      <c r="E50" s="2760"/>
      <c r="F50" s="2760"/>
      <c r="G50" s="2760"/>
      <c r="H50" s="2760"/>
      <c r="I50" s="2760"/>
      <c r="J50" s="2760"/>
      <c r="K50" s="2760"/>
      <c r="L50" s="2760"/>
      <c r="M50" s="2761"/>
    </row>
    <row r="51" spans="1:13" ht="15.75">
      <c r="A51" s="5217"/>
      <c r="B51" s="100" t="s">
        <v>1195</v>
      </c>
      <c r="C51" s="2673">
        <v>2020</v>
      </c>
      <c r="D51" s="2760"/>
      <c r="E51" s="2760"/>
      <c r="F51" s="2760"/>
      <c r="G51" s="2760"/>
      <c r="H51" s="2760"/>
      <c r="I51" s="2760"/>
      <c r="J51" s="2760"/>
      <c r="K51" s="2760"/>
      <c r="L51" s="2760"/>
      <c r="M51" s="2761"/>
    </row>
    <row r="52" spans="1:13" ht="15.75" customHeight="1">
      <c r="A52" s="5198" t="s">
        <v>1197</v>
      </c>
      <c r="B52" s="98" t="s">
        <v>1198</v>
      </c>
      <c r="C52" s="5206" t="s">
        <v>1111</v>
      </c>
      <c r="D52" s="5206"/>
      <c r="E52" s="5206"/>
      <c r="F52" s="5206"/>
      <c r="G52" s="5206"/>
      <c r="H52" s="5206"/>
      <c r="I52" s="5206"/>
      <c r="J52" s="5206"/>
      <c r="K52" s="5206"/>
      <c r="L52" s="5206"/>
      <c r="M52" s="5207"/>
    </row>
    <row r="53" spans="1:13" ht="15.75" customHeight="1">
      <c r="A53" s="5199"/>
      <c r="B53" s="98" t="s">
        <v>1199</v>
      </c>
      <c r="C53" s="5208" t="s">
        <v>2434</v>
      </c>
      <c r="D53" s="5208"/>
      <c r="E53" s="5208"/>
      <c r="F53" s="5208"/>
      <c r="G53" s="5208"/>
      <c r="H53" s="5208"/>
      <c r="I53" s="5208"/>
      <c r="J53" s="5208"/>
      <c r="K53" s="5208"/>
      <c r="L53" s="5208"/>
      <c r="M53" s="5209"/>
    </row>
    <row r="54" spans="1:13" ht="15.75" customHeight="1">
      <c r="A54" s="5199"/>
      <c r="B54" s="98" t="s">
        <v>1201</v>
      </c>
      <c r="C54" s="3726" t="s">
        <v>718</v>
      </c>
      <c r="D54" s="3726"/>
      <c r="E54" s="3726"/>
      <c r="F54" s="3726"/>
      <c r="G54" s="3726"/>
      <c r="H54" s="3726"/>
      <c r="I54" s="3726"/>
      <c r="J54" s="3726"/>
      <c r="K54" s="3726"/>
      <c r="L54" s="3726"/>
      <c r="M54" s="3727"/>
    </row>
    <row r="55" spans="1:13" ht="15.75" customHeight="1">
      <c r="A55" s="5199"/>
      <c r="B55" s="99" t="s">
        <v>1202</v>
      </c>
      <c r="C55" s="3726" t="s">
        <v>2435</v>
      </c>
      <c r="D55" s="3726"/>
      <c r="E55" s="3726"/>
      <c r="F55" s="3726"/>
      <c r="G55" s="3726"/>
      <c r="H55" s="3726"/>
      <c r="I55" s="3726"/>
      <c r="J55" s="3726"/>
      <c r="K55" s="3726"/>
      <c r="L55" s="3726"/>
      <c r="M55" s="3727"/>
    </row>
    <row r="56" spans="1:13" ht="15.75" customHeight="1">
      <c r="A56" s="5199"/>
      <c r="B56" s="98" t="s">
        <v>1204</v>
      </c>
      <c r="C56" s="5210" t="s">
        <v>1112</v>
      </c>
      <c r="D56" s="5206"/>
      <c r="E56" s="5206"/>
      <c r="F56" s="5206"/>
      <c r="G56" s="5206"/>
      <c r="H56" s="5206"/>
      <c r="I56" s="5206"/>
      <c r="J56" s="5206"/>
      <c r="K56" s="5206"/>
      <c r="L56" s="5206"/>
      <c r="M56" s="5207"/>
    </row>
    <row r="57" spans="1:13" ht="16.5" thickBot="1">
      <c r="A57" s="5205"/>
      <c r="B57" s="98" t="s">
        <v>1205</v>
      </c>
      <c r="C57" s="3726">
        <v>3813000</v>
      </c>
      <c r="D57" s="3726"/>
      <c r="E57" s="3726"/>
      <c r="F57" s="3726"/>
      <c r="G57" s="3726"/>
      <c r="H57" s="3726"/>
      <c r="I57" s="3726"/>
      <c r="J57" s="3726"/>
      <c r="K57" s="3726"/>
      <c r="L57" s="3726"/>
      <c r="M57" s="3727"/>
    </row>
    <row r="58" spans="1:13" ht="15.75">
      <c r="A58" s="5198" t="s">
        <v>1206</v>
      </c>
      <c r="B58" s="1221" t="s">
        <v>1207</v>
      </c>
      <c r="C58" s="3726" t="s">
        <v>2436</v>
      </c>
      <c r="D58" s="3726"/>
      <c r="E58" s="3726"/>
      <c r="F58" s="3726"/>
      <c r="G58" s="3726"/>
      <c r="H58" s="3726"/>
      <c r="I58" s="3726"/>
      <c r="J58" s="3726"/>
      <c r="K58" s="3726"/>
      <c r="L58" s="3726"/>
      <c r="M58" s="3727"/>
    </row>
    <row r="59" spans="1:13" ht="31.5" customHeight="1">
      <c r="A59" s="5199"/>
      <c r="B59" s="1221" t="s">
        <v>1209</v>
      </c>
      <c r="C59" s="3726" t="s">
        <v>1326</v>
      </c>
      <c r="D59" s="3726"/>
      <c r="E59" s="3726"/>
      <c r="F59" s="3726"/>
      <c r="G59" s="3726"/>
      <c r="H59" s="3726"/>
      <c r="I59" s="3726"/>
      <c r="J59" s="3726"/>
      <c r="K59" s="3726"/>
      <c r="L59" s="3726"/>
      <c r="M59" s="3727"/>
    </row>
    <row r="60" spans="1:13" ht="30.75" customHeight="1" thickBot="1">
      <c r="A60" s="5199"/>
      <c r="B60" s="1222" t="s">
        <v>28</v>
      </c>
      <c r="C60" s="5200" t="s">
        <v>718</v>
      </c>
      <c r="D60" s="5200"/>
      <c r="E60" s="5200"/>
      <c r="F60" s="5200"/>
      <c r="G60" s="5200"/>
      <c r="H60" s="5200"/>
      <c r="I60" s="5200"/>
      <c r="J60" s="5200"/>
      <c r="K60" s="5200"/>
      <c r="L60" s="5200"/>
      <c r="M60" s="5201"/>
    </row>
    <row r="61" spans="1:13" ht="16.5" thickBot="1">
      <c r="A61" s="1146" t="s">
        <v>1211</v>
      </c>
      <c r="B61" s="1223"/>
      <c r="C61" s="5202"/>
      <c r="D61" s="5203"/>
      <c r="E61" s="5203"/>
      <c r="F61" s="5203"/>
      <c r="G61" s="5203"/>
      <c r="H61" s="5203"/>
      <c r="I61" s="5203"/>
      <c r="J61" s="5203"/>
      <c r="K61" s="5203"/>
      <c r="L61" s="5203"/>
      <c r="M61" s="5204"/>
    </row>
  </sheetData>
  <mergeCells count="44">
    <mergeCell ref="C12:M12"/>
    <mergeCell ref="C13:M13"/>
    <mergeCell ref="B1:D1"/>
    <mergeCell ref="A2:A14"/>
    <mergeCell ref="C2:M2"/>
    <mergeCell ref="C3:M3"/>
    <mergeCell ref="C7:D7"/>
    <mergeCell ref="I7:J7"/>
    <mergeCell ref="B8:B10"/>
    <mergeCell ref="C9:D9"/>
    <mergeCell ref="F9:G9"/>
    <mergeCell ref="I9:J9"/>
    <mergeCell ref="C10:D10"/>
    <mergeCell ref="F10:G10"/>
    <mergeCell ref="I10:J10"/>
    <mergeCell ref="C11:M11"/>
    <mergeCell ref="C49:M49"/>
    <mergeCell ref="C50:D50"/>
    <mergeCell ref="C14:G14"/>
    <mergeCell ref="I14:M14"/>
    <mergeCell ref="A15:A51"/>
    <mergeCell ref="C16:M16"/>
    <mergeCell ref="B17:B23"/>
    <mergeCell ref="B24:B27"/>
    <mergeCell ref="B31:B33"/>
    <mergeCell ref="B34:B43"/>
    <mergeCell ref="F42:G42"/>
    <mergeCell ref="H42:I42"/>
    <mergeCell ref="B44:B47"/>
    <mergeCell ref="F45:F46"/>
    <mergeCell ref="G45:J46"/>
    <mergeCell ref="C48:M48"/>
    <mergeCell ref="A52:A57"/>
    <mergeCell ref="C52:M52"/>
    <mergeCell ref="C53:M53"/>
    <mergeCell ref="C54:M54"/>
    <mergeCell ref="C55:M55"/>
    <mergeCell ref="C56:M56"/>
    <mergeCell ref="C57:M57"/>
    <mergeCell ref="A58:A60"/>
    <mergeCell ref="C58:M58"/>
    <mergeCell ref="C59:M59"/>
    <mergeCell ref="C60:M60"/>
    <mergeCell ref="C61:M61"/>
  </mergeCells>
  <dataValidations count="3">
    <dataValidation allowBlank="1" showInputMessage="1" showErrorMessage="1" prompt="Seleccione de la lista desplegable" sqref="B4 B7 H7" xr:uid="{00000000-0002-0000-6F00-000000000000}"/>
    <dataValidation allowBlank="1" showInputMessage="1" showErrorMessage="1" prompt="Selecciones de la lista desplegable" sqref="B15" xr:uid="{00000000-0002-0000-6F00-000001000000}"/>
    <dataValidation allowBlank="1" showInputMessage="1" showErrorMessage="1" prompt="Incluir una ficha por cada indicador, ya sea de producto o de resultado" sqref="B1" xr:uid="{00000000-0002-0000-6F00-000002000000}"/>
  </dataValidations>
  <hyperlinks>
    <hyperlink ref="C56" r:id="rId1"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5"/>
  </sheetPr>
  <dimension ref="A1:N65"/>
  <sheetViews>
    <sheetView topLeftCell="B1" zoomScale="70" zoomScaleNormal="70" workbookViewId="0">
      <selection activeCell="N3" sqref="N3"/>
    </sheetView>
  </sheetViews>
  <sheetFormatPr baseColWidth="10" defaultColWidth="13.140625" defaultRowHeight="15.75"/>
  <cols>
    <col min="1" max="1" width="7.140625" style="2598" customWidth="1"/>
    <col min="2" max="2" width="44.7109375" style="2631" customWidth="1"/>
    <col min="3" max="3" width="19" style="2598" customWidth="1"/>
    <col min="4" max="16384" width="13.140625" style="2598"/>
  </cols>
  <sheetData>
    <row r="1" spans="1:14" ht="43.15" customHeight="1" thickBot="1">
      <c r="A1" s="153"/>
      <c r="B1" s="3755" t="s">
        <v>2437</v>
      </c>
      <c r="C1" s="3756"/>
      <c r="D1" s="3756"/>
      <c r="E1" s="3756"/>
      <c r="F1" s="3756"/>
      <c r="G1" s="3756"/>
      <c r="H1" s="3756"/>
      <c r="I1" s="3756"/>
      <c r="J1" s="3756"/>
      <c r="K1" s="3756"/>
      <c r="L1" s="3756"/>
      <c r="M1" s="3757"/>
    </row>
    <row r="2" spans="1:14" ht="33" customHeight="1">
      <c r="A2" s="3326" t="s">
        <v>1134</v>
      </c>
      <c r="B2" s="150" t="s">
        <v>1135</v>
      </c>
      <c r="C2" s="3758" t="s">
        <v>2438</v>
      </c>
      <c r="D2" s="3759"/>
      <c r="E2" s="3759"/>
      <c r="F2" s="3759"/>
      <c r="G2" s="3759"/>
      <c r="H2" s="3759"/>
      <c r="I2" s="3759"/>
      <c r="J2" s="3759"/>
      <c r="K2" s="3759"/>
      <c r="L2" s="3759"/>
      <c r="M2" s="3760"/>
    </row>
    <row r="3" spans="1:14" ht="52.15" customHeight="1">
      <c r="A3" s="3327"/>
      <c r="B3" s="448" t="s">
        <v>1213</v>
      </c>
      <c r="C3" s="3748" t="s">
        <v>709</v>
      </c>
      <c r="D3" s="3749"/>
      <c r="E3" s="3749"/>
      <c r="F3" s="3749"/>
      <c r="G3" s="3749"/>
      <c r="H3" s="3749"/>
      <c r="I3" s="3749"/>
      <c r="J3" s="3749"/>
      <c r="K3" s="3749"/>
      <c r="L3" s="3749"/>
      <c r="M3" s="3750"/>
    </row>
    <row r="4" spans="1:14">
      <c r="A4" s="3327"/>
      <c r="B4" s="2061" t="s">
        <v>14</v>
      </c>
      <c r="C4" s="3761" t="s">
        <v>422</v>
      </c>
      <c r="D4" s="3762"/>
      <c r="E4" s="3763"/>
      <c r="F4" s="3764" t="s">
        <v>777</v>
      </c>
      <c r="G4" s="3765"/>
      <c r="H4" s="3766" t="s">
        <v>2439</v>
      </c>
      <c r="I4" s="3762"/>
      <c r="J4" s="3762"/>
      <c r="K4" s="3762"/>
      <c r="L4" s="3762"/>
      <c r="M4" s="3767"/>
    </row>
    <row r="5" spans="1:14" ht="31.5" customHeight="1">
      <c r="A5" s="3327"/>
      <c r="B5" s="2061" t="s">
        <v>1140</v>
      </c>
      <c r="C5" s="3768" t="s">
        <v>2440</v>
      </c>
      <c r="D5" s="3769"/>
      <c r="E5" s="3769"/>
      <c r="F5" s="3769"/>
      <c r="G5" s="3769"/>
      <c r="H5" s="3769"/>
      <c r="I5" s="3769"/>
      <c r="J5" s="3769"/>
      <c r="K5" s="3769"/>
      <c r="L5" s="3769"/>
      <c r="M5" s="3770"/>
    </row>
    <row r="6" spans="1:14" ht="56.25" customHeight="1">
      <c r="A6" s="3327"/>
      <c r="B6" s="2061" t="s">
        <v>1142</v>
      </c>
      <c r="C6" s="3768" t="s">
        <v>2441</v>
      </c>
      <c r="D6" s="3762"/>
      <c r="E6" s="3762"/>
      <c r="F6" s="3762"/>
      <c r="G6" s="3762"/>
      <c r="H6" s="3762"/>
      <c r="I6" s="3762"/>
      <c r="J6" s="3762"/>
      <c r="K6" s="3762"/>
      <c r="L6" s="3762"/>
      <c r="M6" s="3767"/>
    </row>
    <row r="7" spans="1:14" ht="35.450000000000003" customHeight="1">
      <c r="A7" s="3327"/>
      <c r="B7" s="448" t="s">
        <v>1143</v>
      </c>
      <c r="C7" s="3771" t="s">
        <v>1514</v>
      </c>
      <c r="D7" s="3772"/>
      <c r="E7" s="3772"/>
      <c r="F7" s="3772"/>
      <c r="G7" s="3773"/>
      <c r="H7" s="2599" t="s">
        <v>28</v>
      </c>
      <c r="I7" s="2598" t="s">
        <v>238</v>
      </c>
      <c r="J7" s="2093"/>
      <c r="K7" s="2093"/>
      <c r="L7" s="2093"/>
      <c r="M7" s="1584"/>
    </row>
    <row r="8" spans="1:14">
      <c r="A8" s="3327"/>
      <c r="B8" s="3538" t="s">
        <v>1144</v>
      </c>
      <c r="C8" s="2600"/>
      <c r="D8" s="2601"/>
      <c r="E8" s="2602"/>
      <c r="F8" s="2602"/>
      <c r="G8" s="2602"/>
      <c r="H8" s="2602"/>
      <c r="I8" s="2602"/>
      <c r="J8" s="2602"/>
      <c r="K8" s="2602"/>
      <c r="L8" s="2601"/>
      <c r="M8" s="2603"/>
    </row>
    <row r="9" spans="1:14">
      <c r="A9" s="3327"/>
      <c r="B9" s="3539"/>
      <c r="C9" s="2604"/>
      <c r="D9" s="1945"/>
      <c r="E9" s="1945"/>
      <c r="F9" s="1945"/>
      <c r="G9" s="1945"/>
      <c r="H9" s="1945"/>
      <c r="I9" s="1945"/>
      <c r="J9" s="1945"/>
      <c r="K9" s="1945"/>
      <c r="L9" s="2605"/>
      <c r="M9" s="2606"/>
    </row>
    <row r="10" spans="1:14">
      <c r="A10" s="3327"/>
      <c r="B10" s="3539"/>
      <c r="C10" s="3774"/>
      <c r="D10" s="3744"/>
      <c r="E10" s="1945"/>
      <c r="F10" s="3744"/>
      <c r="G10" s="3744"/>
      <c r="H10" s="1945"/>
      <c r="I10" s="3744"/>
      <c r="J10" s="3744"/>
      <c r="K10" s="1945"/>
      <c r="L10" s="2605"/>
      <c r="M10" s="2606"/>
    </row>
    <row r="11" spans="1:14" ht="16.5" thickBot="1">
      <c r="A11" s="3327"/>
      <c r="B11" s="3539"/>
      <c r="C11" s="3774" t="s">
        <v>1147</v>
      </c>
      <c r="D11" s="3744"/>
      <c r="E11" s="2593"/>
      <c r="F11" s="3744" t="s">
        <v>1147</v>
      </c>
      <c r="G11" s="3744"/>
      <c r="H11" s="2593"/>
      <c r="I11" s="3744" t="s">
        <v>1147</v>
      </c>
      <c r="J11" s="3744"/>
      <c r="K11" s="2593"/>
      <c r="L11" s="2607"/>
      <c r="M11" s="2608"/>
    </row>
    <row r="12" spans="1:14" ht="78" customHeight="1">
      <c r="A12" s="3327"/>
      <c r="B12" s="448" t="s">
        <v>1148</v>
      </c>
      <c r="C12" s="3745" t="s">
        <v>2442</v>
      </c>
      <c r="D12" s="3746"/>
      <c r="E12" s="3746"/>
      <c r="F12" s="3746"/>
      <c r="G12" s="3746"/>
      <c r="H12" s="3746"/>
      <c r="I12" s="3746"/>
      <c r="J12" s="3746"/>
      <c r="K12" s="3746"/>
      <c r="L12" s="3746"/>
      <c r="M12" s="3747"/>
    </row>
    <row r="13" spans="1:14" ht="182.25" customHeight="1">
      <c r="A13" s="3327"/>
      <c r="B13" s="448" t="s">
        <v>1219</v>
      </c>
      <c r="C13" s="3723" t="s">
        <v>2443</v>
      </c>
      <c r="D13" s="3359"/>
      <c r="E13" s="3359"/>
      <c r="F13" s="3359"/>
      <c r="G13" s="3359"/>
      <c r="H13" s="3359"/>
      <c r="I13" s="3359"/>
      <c r="J13" s="3359"/>
      <c r="K13" s="3359"/>
      <c r="L13" s="3359"/>
      <c r="M13" s="3724"/>
    </row>
    <row r="14" spans="1:14" ht="60" customHeight="1">
      <c r="A14" s="3327"/>
      <c r="B14" s="448" t="s">
        <v>1221</v>
      </c>
      <c r="C14" s="3748" t="s">
        <v>709</v>
      </c>
      <c r="D14" s="3749"/>
      <c r="E14" s="3749"/>
      <c r="F14" s="3749"/>
      <c r="G14" s="3749"/>
      <c r="H14" s="3749"/>
      <c r="I14" s="3749"/>
      <c r="J14" s="3749"/>
      <c r="K14" s="3749"/>
      <c r="L14" s="3749"/>
      <c r="M14" s="3750"/>
    </row>
    <row r="15" spans="1:14" ht="62.1" customHeight="1">
      <c r="A15" s="3327"/>
      <c r="B15" s="3421" t="s">
        <v>1223</v>
      </c>
      <c r="C15" s="3723" t="s">
        <v>594</v>
      </c>
      <c r="D15" s="3359"/>
      <c r="E15" s="164" t="s">
        <v>1224</v>
      </c>
      <c r="F15" s="3751" t="s">
        <v>2444</v>
      </c>
      <c r="G15" s="3752"/>
      <c r="H15" s="3752"/>
      <c r="I15" s="3752"/>
      <c r="J15" s="3752"/>
      <c r="K15" s="3752"/>
      <c r="L15" s="3752"/>
      <c r="M15" s="3753"/>
    </row>
    <row r="16" spans="1:14" hidden="1">
      <c r="A16" s="3327"/>
      <c r="B16" s="3422"/>
      <c r="C16" s="3723"/>
      <c r="D16" s="3359"/>
      <c r="E16" s="3359"/>
      <c r="F16" s="3359"/>
      <c r="G16" s="3359"/>
      <c r="H16" s="3359"/>
      <c r="I16" s="3359"/>
      <c r="J16" s="3359"/>
      <c r="K16" s="3359"/>
      <c r="L16" s="3359"/>
      <c r="M16" s="3724"/>
      <c r="N16" s="2598" t="s">
        <v>1518</v>
      </c>
    </row>
    <row r="17" spans="1:14">
      <c r="A17" s="3355" t="s">
        <v>1150</v>
      </c>
      <c r="B17" s="100" t="s">
        <v>12</v>
      </c>
      <c r="C17" s="3723" t="s">
        <v>236</v>
      </c>
      <c r="D17" s="3359"/>
      <c r="E17" s="3359"/>
      <c r="F17" s="3359"/>
      <c r="G17" s="3359"/>
      <c r="H17" s="3359"/>
      <c r="I17" s="3359"/>
      <c r="J17" s="3359"/>
      <c r="K17" s="3359"/>
      <c r="L17" s="3359"/>
      <c r="M17" s="3724"/>
    </row>
    <row r="18" spans="1:14" ht="52.5" customHeight="1">
      <c r="A18" s="3356"/>
      <c r="B18" s="100" t="s">
        <v>1151</v>
      </c>
      <c r="C18" s="3732" t="s">
        <v>1116</v>
      </c>
      <c r="D18" s="3733"/>
      <c r="E18" s="3733"/>
      <c r="F18" s="3733"/>
      <c r="G18" s="3733"/>
      <c r="H18" s="3733"/>
      <c r="I18" s="3733"/>
      <c r="J18" s="3733"/>
      <c r="K18" s="3733"/>
      <c r="L18" s="3733"/>
      <c r="M18" s="3734"/>
    </row>
    <row r="19" spans="1:14" ht="8.25" customHeight="1">
      <c r="A19" s="3356"/>
      <c r="B19" s="3735" t="s">
        <v>1153</v>
      </c>
      <c r="C19" s="2609"/>
      <c r="D19" s="142"/>
      <c r="E19" s="142"/>
      <c r="F19" s="142"/>
      <c r="G19" s="142"/>
      <c r="H19" s="142"/>
      <c r="I19" s="142"/>
      <c r="J19" s="142"/>
      <c r="K19" s="142"/>
      <c r="L19" s="142"/>
      <c r="M19" s="141"/>
    </row>
    <row r="20" spans="1:14" ht="9" customHeight="1">
      <c r="A20" s="3356"/>
      <c r="B20" s="3736"/>
      <c r="C20" s="694"/>
      <c r="D20" s="139"/>
      <c r="E20" s="138"/>
      <c r="F20" s="139"/>
      <c r="G20" s="138"/>
      <c r="H20" s="139"/>
      <c r="I20" s="138"/>
      <c r="J20" s="139"/>
      <c r="K20" s="138"/>
      <c r="L20" s="138"/>
      <c r="M20" s="110"/>
    </row>
    <row r="21" spans="1:14">
      <c r="A21" s="3356"/>
      <c r="B21" s="3736"/>
      <c r="C21" s="695" t="s">
        <v>1154</v>
      </c>
      <c r="D21" s="137"/>
      <c r="E21" s="669" t="s">
        <v>1155</v>
      </c>
      <c r="F21" s="137"/>
      <c r="G21" s="669" t="s">
        <v>1156</v>
      </c>
      <c r="H21" s="137"/>
      <c r="I21" s="669" t="s">
        <v>1157</v>
      </c>
      <c r="J21" s="2610"/>
      <c r="K21" s="669"/>
      <c r="L21" s="669"/>
      <c r="M21" s="133"/>
    </row>
    <row r="22" spans="1:14">
      <c r="A22" s="3356"/>
      <c r="B22" s="3736"/>
      <c r="C22" s="695" t="s">
        <v>1159</v>
      </c>
      <c r="D22" s="1891"/>
      <c r="E22" s="669" t="s">
        <v>1160</v>
      </c>
      <c r="F22" s="123"/>
      <c r="G22" s="669" t="s">
        <v>1161</v>
      </c>
      <c r="H22" s="123"/>
      <c r="I22" s="669"/>
      <c r="J22" s="1585"/>
      <c r="K22" s="669"/>
      <c r="L22" s="669"/>
      <c r="M22" s="133"/>
    </row>
    <row r="23" spans="1:14" ht="16.5">
      <c r="A23" s="3356"/>
      <c r="B23" s="3736"/>
      <c r="C23" s="695" t="s">
        <v>1164</v>
      </c>
      <c r="D23" s="1891"/>
      <c r="E23" s="669" t="s">
        <v>1165</v>
      </c>
      <c r="F23" s="1891"/>
      <c r="G23" s="669"/>
      <c r="H23" s="1585"/>
      <c r="I23" s="669"/>
      <c r="J23" s="1585"/>
      <c r="K23" s="669"/>
      <c r="L23" s="669"/>
      <c r="M23" s="133"/>
      <c r="N23" s="2611"/>
    </row>
    <row r="24" spans="1:14" ht="16.5">
      <c r="A24" s="3356"/>
      <c r="B24" s="3736"/>
      <c r="C24" s="695" t="s">
        <v>1166</v>
      </c>
      <c r="D24" s="123" t="s">
        <v>1167</v>
      </c>
      <c r="E24" s="669" t="s">
        <v>1168</v>
      </c>
      <c r="F24" s="3738" t="s">
        <v>2445</v>
      </c>
      <c r="G24" s="3738"/>
      <c r="H24" s="3738"/>
      <c r="I24" s="3738"/>
      <c r="J24" s="3738"/>
      <c r="K24" s="3738"/>
      <c r="L24" s="3738"/>
      <c r="M24" s="3739"/>
      <c r="N24" s="2612"/>
    </row>
    <row r="25" spans="1:14" ht="9.75" customHeight="1">
      <c r="A25" s="3356"/>
      <c r="B25" s="3737"/>
      <c r="C25" s="2582"/>
      <c r="D25" s="1894"/>
      <c r="E25" s="1894"/>
      <c r="F25" s="1894"/>
      <c r="G25" s="1894"/>
      <c r="H25" s="1894"/>
      <c r="I25" s="1894"/>
      <c r="J25" s="1894"/>
      <c r="K25" s="1894"/>
      <c r="L25" s="1894"/>
      <c r="M25" s="1895"/>
    </row>
    <row r="26" spans="1:14">
      <c r="A26" s="3356"/>
      <c r="B26" s="3735" t="s">
        <v>1170</v>
      </c>
      <c r="C26" s="2583"/>
      <c r="D26" s="131"/>
      <c r="E26" s="131"/>
      <c r="F26" s="131"/>
      <c r="G26" s="131"/>
      <c r="H26" s="131"/>
      <c r="I26" s="131"/>
      <c r="J26" s="131"/>
      <c r="K26" s="131"/>
      <c r="L26" s="2601"/>
      <c r="M26" s="2603"/>
    </row>
    <row r="27" spans="1:14">
      <c r="A27" s="3356"/>
      <c r="B27" s="3736"/>
      <c r="C27" s="695" t="s">
        <v>1171</v>
      </c>
      <c r="D27" s="123"/>
      <c r="E27" s="668"/>
      <c r="F27" s="669" t="s">
        <v>1172</v>
      </c>
      <c r="G27" s="1891"/>
      <c r="H27" s="668"/>
      <c r="I27" s="669" t="s">
        <v>1173</v>
      </c>
      <c r="J27" s="1891" t="s">
        <v>1226</v>
      </c>
      <c r="K27" s="668"/>
      <c r="L27" s="2605"/>
      <c r="M27" s="2606"/>
    </row>
    <row r="28" spans="1:14">
      <c r="A28" s="3356"/>
      <c r="B28" s="3736"/>
      <c r="C28" s="695" t="s">
        <v>1174</v>
      </c>
      <c r="D28" s="2613"/>
      <c r="E28" s="2605"/>
      <c r="F28" s="669" t="s">
        <v>1175</v>
      </c>
      <c r="G28" s="123"/>
      <c r="H28" s="2605"/>
      <c r="I28" s="2614"/>
      <c r="J28" s="2605"/>
      <c r="K28" s="1082"/>
      <c r="L28" s="2605"/>
      <c r="M28" s="2606"/>
    </row>
    <row r="29" spans="1:14">
      <c r="A29" s="3356"/>
      <c r="B29" s="3737"/>
      <c r="C29" s="2584"/>
      <c r="D29" s="125"/>
      <c r="E29" s="125"/>
      <c r="F29" s="125"/>
      <c r="G29" s="125"/>
      <c r="H29" s="125"/>
      <c r="I29" s="125"/>
      <c r="J29" s="125"/>
      <c r="K29" s="125"/>
      <c r="L29" s="2615"/>
      <c r="M29" s="2616"/>
    </row>
    <row r="30" spans="1:14">
      <c r="A30" s="3356"/>
      <c r="B30" s="2597" t="s">
        <v>1176</v>
      </c>
      <c r="C30" s="2594"/>
      <c r="D30" s="1892"/>
      <c r="E30" s="1892"/>
      <c r="F30" s="1892"/>
      <c r="G30" s="1892"/>
      <c r="H30" s="1892"/>
      <c r="I30" s="1892"/>
      <c r="J30" s="1892"/>
      <c r="K30" s="1892"/>
      <c r="L30" s="1892"/>
      <c r="M30" s="1893"/>
    </row>
    <row r="31" spans="1:14">
      <c r="A31" s="3356"/>
      <c r="B31" s="2597"/>
      <c r="C31" s="2586" t="s">
        <v>1177</v>
      </c>
      <c r="D31" s="123" t="s">
        <v>61</v>
      </c>
      <c r="E31" s="668"/>
      <c r="F31" s="671" t="s">
        <v>1178</v>
      </c>
      <c r="G31" s="123" t="s">
        <v>61</v>
      </c>
      <c r="H31" s="668"/>
      <c r="I31" s="671" t="s">
        <v>1179</v>
      </c>
      <c r="J31" s="1868"/>
      <c r="K31" s="123" t="s">
        <v>61</v>
      </c>
      <c r="L31" s="1907"/>
      <c r="M31" s="122"/>
    </row>
    <row r="32" spans="1:14">
      <c r="A32" s="3356"/>
      <c r="B32" s="2061"/>
      <c r="C32" s="2582"/>
      <c r="D32" s="1894"/>
      <c r="E32" s="1894"/>
      <c r="F32" s="1894"/>
      <c r="G32" s="1894"/>
      <c r="H32" s="1894"/>
      <c r="I32" s="1894"/>
      <c r="J32" s="1894"/>
      <c r="K32" s="1894"/>
      <c r="L32" s="1894"/>
      <c r="M32" s="1895"/>
    </row>
    <row r="33" spans="1:13">
      <c r="A33" s="3356"/>
      <c r="B33" s="3735" t="s">
        <v>1181</v>
      </c>
      <c r="C33" s="2587"/>
      <c r="D33" s="2034"/>
      <c r="E33" s="2034"/>
      <c r="F33" s="2034"/>
      <c r="G33" s="2034"/>
      <c r="H33" s="2034"/>
      <c r="I33" s="2034"/>
      <c r="J33" s="2034"/>
      <c r="K33" s="2034"/>
      <c r="L33" s="2601"/>
      <c r="M33" s="2603"/>
    </row>
    <row r="34" spans="1:13">
      <c r="A34" s="3356"/>
      <c r="B34" s="3736"/>
      <c r="C34" s="2585" t="s">
        <v>1182</v>
      </c>
      <c r="D34" s="2564">
        <v>2021</v>
      </c>
      <c r="E34" s="117"/>
      <c r="F34" s="668" t="s">
        <v>1183</v>
      </c>
      <c r="G34" s="509" t="s">
        <v>1379</v>
      </c>
      <c r="H34" s="117"/>
      <c r="I34" s="671"/>
      <c r="J34" s="117"/>
      <c r="K34" s="117"/>
      <c r="L34" s="2605"/>
      <c r="M34" s="2606"/>
    </row>
    <row r="35" spans="1:13">
      <c r="A35" s="3356"/>
      <c r="B35" s="3737"/>
      <c r="C35" s="2582"/>
      <c r="D35" s="2563"/>
      <c r="E35" s="2035"/>
      <c r="F35" s="1894"/>
      <c r="G35" s="2035"/>
      <c r="H35" s="2035"/>
      <c r="I35" s="115"/>
      <c r="J35" s="2035"/>
      <c r="K35" s="2035"/>
      <c r="L35" s="2615"/>
      <c r="M35" s="2616"/>
    </row>
    <row r="36" spans="1:13">
      <c r="A36" s="3356"/>
      <c r="B36" s="3735" t="s">
        <v>1185</v>
      </c>
      <c r="C36" s="2617"/>
      <c r="D36" s="2618"/>
      <c r="E36" s="2618"/>
      <c r="F36" s="2618"/>
      <c r="G36" s="2618"/>
      <c r="H36" s="2618"/>
      <c r="I36" s="2618"/>
      <c r="J36" s="2618"/>
      <c r="K36" s="2618"/>
      <c r="L36" s="2618"/>
      <c r="M36" s="2619"/>
    </row>
    <row r="37" spans="1:13">
      <c r="A37" s="3356"/>
      <c r="B37" s="3736"/>
      <c r="C37" s="697"/>
      <c r="D37" s="111" t="s">
        <v>1432</v>
      </c>
      <c r="E37" s="111"/>
      <c r="F37" s="111" t="s">
        <v>1521</v>
      </c>
      <c r="G37" s="111"/>
      <c r="H37" s="1082" t="s">
        <v>1522</v>
      </c>
      <c r="I37" s="1082"/>
      <c r="J37" s="1082" t="s">
        <v>1307</v>
      </c>
      <c r="K37" s="111"/>
      <c r="L37" s="111" t="s">
        <v>1308</v>
      </c>
      <c r="M37" s="113"/>
    </row>
    <row r="38" spans="1:13">
      <c r="A38" s="3356"/>
      <c r="B38" s="3736"/>
      <c r="C38" s="697"/>
      <c r="D38" s="3754">
        <v>5</v>
      </c>
      <c r="E38" s="3740"/>
      <c r="F38" s="3754">
        <v>10</v>
      </c>
      <c r="G38" s="3740"/>
      <c r="H38" s="3754">
        <v>15</v>
      </c>
      <c r="I38" s="3740"/>
      <c r="J38" s="3754">
        <v>15</v>
      </c>
      <c r="K38" s="3740"/>
      <c r="L38" s="3754"/>
      <c r="M38" s="3740"/>
    </row>
    <row r="39" spans="1:13">
      <c r="A39" s="3356"/>
      <c r="B39" s="3736"/>
      <c r="C39" s="697"/>
      <c r="D39" s="111" t="s">
        <v>1309</v>
      </c>
      <c r="E39" s="111"/>
      <c r="F39" s="111" t="s">
        <v>1310</v>
      </c>
      <c r="G39" s="111"/>
      <c r="H39" s="1082" t="s">
        <v>1311</v>
      </c>
      <c r="I39" s="1082"/>
      <c r="J39" s="1082" t="s">
        <v>1312</v>
      </c>
      <c r="K39" s="111"/>
      <c r="L39" s="111" t="s">
        <v>1313</v>
      </c>
      <c r="M39" s="110"/>
    </row>
    <row r="40" spans="1:13">
      <c r="A40" s="3356"/>
      <c r="B40" s="3736"/>
      <c r="C40" s="697"/>
      <c r="D40" s="3352"/>
      <c r="E40" s="3740"/>
      <c r="F40" s="3352"/>
      <c r="G40" s="3740"/>
      <c r="H40" s="3352"/>
      <c r="I40" s="3740"/>
      <c r="J40" s="3352"/>
      <c r="K40" s="3740"/>
      <c r="L40" s="3352"/>
      <c r="M40" s="3740"/>
    </row>
    <row r="41" spans="1:13">
      <c r="A41" s="3356"/>
      <c r="B41" s="3736"/>
      <c r="C41" s="697"/>
      <c r="D41" s="111" t="s">
        <v>1314</v>
      </c>
      <c r="E41" s="111"/>
      <c r="F41" s="111" t="s">
        <v>1315</v>
      </c>
      <c r="G41" s="111"/>
      <c r="H41" s="1082" t="s">
        <v>1316</v>
      </c>
      <c r="I41" s="1082"/>
      <c r="J41" s="1082" t="s">
        <v>1317</v>
      </c>
      <c r="K41" s="111"/>
      <c r="L41" s="111" t="s">
        <v>1318</v>
      </c>
      <c r="M41" s="110"/>
    </row>
    <row r="42" spans="1:13">
      <c r="A42" s="3356"/>
      <c r="B42" s="3736"/>
      <c r="C42" s="697"/>
      <c r="D42" s="3352"/>
      <c r="E42" s="3353"/>
      <c r="F42" s="3352"/>
      <c r="G42" s="3353"/>
      <c r="H42" s="1867"/>
      <c r="I42" s="1997"/>
      <c r="J42" s="1867"/>
      <c r="K42" s="1997"/>
      <c r="L42" s="1867"/>
      <c r="M42" s="1936"/>
    </row>
    <row r="43" spans="1:13">
      <c r="A43" s="3356"/>
      <c r="B43" s="3736"/>
      <c r="C43" s="697"/>
      <c r="D43" s="108" t="s">
        <v>1318</v>
      </c>
      <c r="E43" s="1935"/>
      <c r="F43" s="108" t="s">
        <v>1186</v>
      </c>
      <c r="G43" s="1935"/>
      <c r="H43" s="2620"/>
      <c r="I43" s="2595"/>
      <c r="J43" s="2620"/>
      <c r="K43" s="2595"/>
      <c r="L43" s="2620"/>
      <c r="M43" s="2621"/>
    </row>
    <row r="44" spans="1:13">
      <c r="A44" s="3356"/>
      <c r="B44" s="3736"/>
      <c r="C44" s="697"/>
      <c r="D44" s="1867"/>
      <c r="E44" s="1997"/>
      <c r="F44" s="3754">
        <v>15</v>
      </c>
      <c r="G44" s="3740"/>
      <c r="H44" s="3741"/>
      <c r="I44" s="3741"/>
      <c r="J44" s="2622"/>
      <c r="K44" s="111"/>
      <c r="L44" s="2622"/>
      <c r="M44" s="2623"/>
    </row>
    <row r="45" spans="1:13">
      <c r="A45" s="3356"/>
      <c r="B45" s="3736"/>
      <c r="C45" s="2624"/>
      <c r="D45" s="108"/>
      <c r="E45" s="1935"/>
      <c r="F45" s="108"/>
      <c r="G45" s="1935"/>
      <c r="H45" s="2625"/>
      <c r="I45" s="2596"/>
      <c r="J45" s="2625"/>
      <c r="K45" s="2596"/>
      <c r="L45" s="2625"/>
      <c r="M45" s="2626"/>
    </row>
    <row r="46" spans="1:13" ht="18" customHeight="1">
      <c r="A46" s="3356"/>
      <c r="B46" s="3735" t="s">
        <v>1187</v>
      </c>
      <c r="C46" s="2583"/>
      <c r="D46" s="131"/>
      <c r="E46" s="131"/>
      <c r="F46" s="131"/>
      <c r="G46" s="131"/>
      <c r="H46" s="131"/>
      <c r="I46" s="131"/>
      <c r="J46" s="131"/>
      <c r="K46" s="131"/>
      <c r="L46" s="2605"/>
      <c r="M46" s="2606"/>
    </row>
    <row r="47" spans="1:13">
      <c r="A47" s="3356"/>
      <c r="B47" s="3736"/>
      <c r="C47" s="2627"/>
      <c r="D47" s="106" t="s">
        <v>482</v>
      </c>
      <c r="E47" s="105" t="s">
        <v>60</v>
      </c>
      <c r="F47" s="3742" t="s">
        <v>1188</v>
      </c>
      <c r="G47" s="3743"/>
      <c r="H47" s="3743"/>
      <c r="I47" s="3743"/>
      <c r="J47" s="3743"/>
      <c r="K47" s="1599" t="s">
        <v>1523</v>
      </c>
      <c r="L47" s="3719"/>
      <c r="M47" s="3720"/>
    </row>
    <row r="48" spans="1:13">
      <c r="A48" s="3356"/>
      <c r="B48" s="3736"/>
      <c r="C48" s="2627"/>
      <c r="D48" s="2628"/>
      <c r="E48" s="1891" t="s">
        <v>1167</v>
      </c>
      <c r="F48" s="3742"/>
      <c r="G48" s="3743"/>
      <c r="H48" s="3743"/>
      <c r="I48" s="3743"/>
      <c r="J48" s="3743"/>
      <c r="K48" s="2605"/>
      <c r="L48" s="3721"/>
      <c r="M48" s="3722"/>
    </row>
    <row r="49" spans="1:13">
      <c r="A49" s="3356"/>
      <c r="B49" s="3737"/>
      <c r="C49" s="2629"/>
      <c r="D49" s="2615"/>
      <c r="E49" s="2615"/>
      <c r="F49" s="2615"/>
      <c r="G49" s="2615"/>
      <c r="H49" s="2615"/>
      <c r="I49" s="2615"/>
      <c r="J49" s="2615"/>
      <c r="K49" s="2615"/>
      <c r="L49" s="2605"/>
      <c r="M49" s="2606"/>
    </row>
    <row r="50" spans="1:13" ht="165" customHeight="1">
      <c r="A50" s="3356"/>
      <c r="B50" s="448" t="s">
        <v>1189</v>
      </c>
      <c r="C50" s="3723" t="s">
        <v>2446</v>
      </c>
      <c r="D50" s="3359"/>
      <c r="E50" s="3359"/>
      <c r="F50" s="3359"/>
      <c r="G50" s="3359"/>
      <c r="H50" s="3359"/>
      <c r="I50" s="3359"/>
      <c r="J50" s="3359"/>
      <c r="K50" s="3359"/>
      <c r="L50" s="3359"/>
      <c r="M50" s="3724"/>
    </row>
    <row r="51" spans="1:13">
      <c r="A51" s="3356"/>
      <c r="B51" s="100" t="s">
        <v>1191</v>
      </c>
      <c r="C51" s="3329" t="s">
        <v>2447</v>
      </c>
      <c r="D51" s="3330"/>
      <c r="E51" s="3330"/>
      <c r="F51" s="3330"/>
      <c r="G51" s="3330"/>
      <c r="H51" s="3330"/>
      <c r="I51" s="3330"/>
      <c r="J51" s="3330"/>
      <c r="K51" s="3330"/>
      <c r="L51" s="3330"/>
      <c r="M51" s="3331"/>
    </row>
    <row r="52" spans="1:13">
      <c r="A52" s="3356"/>
      <c r="B52" s="100" t="s">
        <v>1193</v>
      </c>
      <c r="C52" s="2592">
        <v>30</v>
      </c>
      <c r="D52" s="1861"/>
      <c r="E52" s="1861"/>
      <c r="F52" s="1861"/>
      <c r="G52" s="1861"/>
      <c r="H52" s="1861"/>
      <c r="I52" s="1861"/>
      <c r="J52" s="1861"/>
      <c r="K52" s="1861"/>
      <c r="L52" s="1861"/>
      <c r="M52" s="1862"/>
    </row>
    <row r="53" spans="1:13">
      <c r="A53" s="3356"/>
      <c r="B53" s="100" t="s">
        <v>1195</v>
      </c>
      <c r="C53" s="2592" t="s">
        <v>61</v>
      </c>
      <c r="D53" s="1861"/>
      <c r="E53" s="1861"/>
      <c r="F53" s="1861"/>
      <c r="G53" s="1861"/>
      <c r="H53" s="1861"/>
      <c r="I53" s="1861"/>
      <c r="J53" s="1861"/>
      <c r="K53" s="1861"/>
      <c r="L53" s="1861"/>
      <c r="M53" s="1862"/>
    </row>
    <row r="54" spans="1:13" ht="15.75" customHeight="1">
      <c r="A54" s="3713" t="s">
        <v>1197</v>
      </c>
      <c r="B54" s="98" t="s">
        <v>1198</v>
      </c>
      <c r="C54" s="3726" t="s">
        <v>1117</v>
      </c>
      <c r="D54" s="3726"/>
      <c r="E54" s="3726"/>
      <c r="F54" s="3726"/>
      <c r="G54" s="3726"/>
      <c r="H54" s="3726"/>
      <c r="I54" s="3726"/>
      <c r="J54" s="3726"/>
      <c r="K54" s="3726"/>
      <c r="L54" s="3726"/>
      <c r="M54" s="3727"/>
    </row>
    <row r="55" spans="1:13">
      <c r="A55" s="3714"/>
      <c r="B55" s="98" t="s">
        <v>1199</v>
      </c>
      <c r="C55" s="3728" t="s">
        <v>2448</v>
      </c>
      <c r="D55" s="3729"/>
      <c r="E55" s="3729"/>
      <c r="F55" s="3729"/>
      <c r="G55" s="3729"/>
      <c r="H55" s="3729"/>
      <c r="I55" s="3729"/>
      <c r="J55" s="3729"/>
      <c r="K55" s="3729"/>
      <c r="L55" s="3729"/>
      <c r="M55" s="3730"/>
    </row>
    <row r="56" spans="1:13">
      <c r="A56" s="3714"/>
      <c r="B56" s="98" t="s">
        <v>1201</v>
      </c>
      <c r="C56" s="3726" t="s">
        <v>238</v>
      </c>
      <c r="D56" s="3726"/>
      <c r="E56" s="3726"/>
      <c r="F56" s="3726"/>
      <c r="G56" s="3726"/>
      <c r="H56" s="3726"/>
      <c r="I56" s="3726"/>
      <c r="J56" s="3726"/>
      <c r="K56" s="3726"/>
      <c r="L56" s="3726"/>
      <c r="M56" s="3727"/>
    </row>
    <row r="57" spans="1:13" ht="15.75" customHeight="1">
      <c r="A57" s="3714"/>
      <c r="B57" s="99" t="s">
        <v>1202</v>
      </c>
      <c r="C57" s="3726" t="s">
        <v>638</v>
      </c>
      <c r="D57" s="3726"/>
      <c r="E57" s="3726"/>
      <c r="F57" s="3726"/>
      <c r="G57" s="3726"/>
      <c r="H57" s="3726"/>
      <c r="I57" s="3726"/>
      <c r="J57" s="3726"/>
      <c r="K57" s="3726"/>
      <c r="L57" s="3726"/>
      <c r="M57" s="3727"/>
    </row>
    <row r="58" spans="1:13" ht="15.75" customHeight="1">
      <c r="A58" s="3714"/>
      <c r="B58" s="98" t="s">
        <v>1204</v>
      </c>
      <c r="C58" s="5241" t="s">
        <v>1118</v>
      </c>
      <c r="D58" s="3726"/>
      <c r="E58" s="3726"/>
      <c r="F58" s="3726"/>
      <c r="G58" s="3726"/>
      <c r="H58" s="3726"/>
      <c r="I58" s="3726"/>
      <c r="J58" s="3726"/>
      <c r="K58" s="3726"/>
      <c r="L58" s="3726"/>
      <c r="M58" s="3727"/>
    </row>
    <row r="59" spans="1:13" ht="16.5" thickBot="1">
      <c r="A59" s="3725"/>
      <c r="B59" s="98" t="s">
        <v>1205</v>
      </c>
      <c r="C59" s="3726" t="s">
        <v>2449</v>
      </c>
      <c r="D59" s="3726"/>
      <c r="E59" s="3726"/>
      <c r="F59" s="3726"/>
      <c r="G59" s="3726"/>
      <c r="H59" s="3726"/>
      <c r="I59" s="3726"/>
      <c r="J59" s="3726"/>
      <c r="K59" s="3726"/>
      <c r="L59" s="3726"/>
      <c r="M59" s="3727"/>
    </row>
    <row r="60" spans="1:13" ht="15.75" customHeight="1">
      <c r="A60" s="3713" t="s">
        <v>1206</v>
      </c>
      <c r="B60" s="97" t="s">
        <v>1207</v>
      </c>
      <c r="C60" s="3370" t="s">
        <v>1528</v>
      </c>
      <c r="D60" s="3370"/>
      <c r="E60" s="3370"/>
      <c r="F60" s="3370"/>
      <c r="G60" s="3370"/>
      <c r="H60" s="3370"/>
      <c r="I60" s="3370"/>
      <c r="J60" s="3370"/>
      <c r="K60" s="3370"/>
      <c r="L60" s="3370"/>
      <c r="M60" s="3371"/>
    </row>
    <row r="61" spans="1:13" ht="30" customHeight="1">
      <c r="A61" s="3714"/>
      <c r="B61" s="97" t="s">
        <v>1209</v>
      </c>
      <c r="C61" s="3370" t="s">
        <v>1529</v>
      </c>
      <c r="D61" s="3370"/>
      <c r="E61" s="3370"/>
      <c r="F61" s="3370"/>
      <c r="G61" s="3370"/>
      <c r="H61" s="3370"/>
      <c r="I61" s="3370"/>
      <c r="J61" s="3370"/>
      <c r="K61" s="3370"/>
      <c r="L61" s="3370"/>
      <c r="M61" s="3371"/>
    </row>
    <row r="62" spans="1:13" ht="30" customHeight="1" thickBot="1">
      <c r="A62" s="3714"/>
      <c r="B62" s="96" t="s">
        <v>28</v>
      </c>
      <c r="C62" s="3715" t="s">
        <v>238</v>
      </c>
      <c r="D62" s="3370"/>
      <c r="E62" s="3370"/>
      <c r="F62" s="3370"/>
      <c r="G62" s="3370"/>
      <c r="H62" s="3370"/>
      <c r="I62" s="3370"/>
      <c r="J62" s="3370"/>
      <c r="K62" s="3370"/>
      <c r="L62" s="3370"/>
      <c r="M62" s="3371"/>
    </row>
    <row r="63" spans="1:13" ht="48" thickBot="1">
      <c r="A63" s="2630" t="s">
        <v>1211</v>
      </c>
      <c r="B63" s="78"/>
      <c r="C63" s="3370" t="s">
        <v>1530</v>
      </c>
      <c r="D63" s="3370"/>
      <c r="E63" s="3370"/>
      <c r="F63" s="3370"/>
      <c r="G63" s="3370"/>
      <c r="H63" s="3370"/>
      <c r="I63" s="3370"/>
      <c r="J63" s="3370"/>
      <c r="K63" s="3370"/>
      <c r="L63" s="3370"/>
      <c r="M63" s="3371"/>
    </row>
    <row r="64" spans="1:13">
      <c r="C64" s="3716"/>
      <c r="D64" s="3717"/>
      <c r="E64" s="3717"/>
      <c r="F64" s="3717"/>
      <c r="G64" s="3717"/>
      <c r="H64" s="3717"/>
      <c r="I64" s="3717"/>
      <c r="J64" s="3717"/>
      <c r="K64" s="3717"/>
      <c r="L64" s="3717"/>
      <c r="M64" s="3718"/>
    </row>
    <row r="65" spans="3:13">
      <c r="C65" s="3712"/>
      <c r="D65" s="3712"/>
      <c r="E65" s="3712"/>
      <c r="F65" s="3712"/>
      <c r="G65" s="3712"/>
      <c r="H65" s="3712"/>
      <c r="I65" s="3712"/>
      <c r="J65" s="3712"/>
      <c r="K65" s="3712"/>
      <c r="L65" s="3712"/>
      <c r="M65" s="3712"/>
    </row>
  </sheetData>
  <mergeCells count="66">
    <mergeCell ref="B1:M1"/>
    <mergeCell ref="A2:A16"/>
    <mergeCell ref="C2:M2"/>
    <mergeCell ref="C3:M3"/>
    <mergeCell ref="C4:E4"/>
    <mergeCell ref="F4:G4"/>
    <mergeCell ref="H4:M4"/>
    <mergeCell ref="C5:M5"/>
    <mergeCell ref="C6:M6"/>
    <mergeCell ref="C7:G7"/>
    <mergeCell ref="B8:B11"/>
    <mergeCell ref="C10:D10"/>
    <mergeCell ref="F10:G10"/>
    <mergeCell ref="I10:J10"/>
    <mergeCell ref="C11:D11"/>
    <mergeCell ref="F11:G11"/>
    <mergeCell ref="I11:J11"/>
    <mergeCell ref="B33:B35"/>
    <mergeCell ref="B36:B45"/>
    <mergeCell ref="D38:E38"/>
    <mergeCell ref="F38:G38"/>
    <mergeCell ref="C12:M12"/>
    <mergeCell ref="C13:M13"/>
    <mergeCell ref="C14:M14"/>
    <mergeCell ref="B15:B16"/>
    <mergeCell ref="C15:D15"/>
    <mergeCell ref="F15:M15"/>
    <mergeCell ref="C16:M16"/>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C65:M65"/>
    <mergeCell ref="A60:A62"/>
    <mergeCell ref="C60:M60"/>
    <mergeCell ref="C61:M61"/>
    <mergeCell ref="C62:M62"/>
    <mergeCell ref="C63:M63"/>
    <mergeCell ref="C64:M64"/>
  </mergeCells>
  <dataValidations count="7">
    <dataValidation type="list" allowBlank="1" showInputMessage="1" showErrorMessage="1" sqref="J7:M7" xr:uid="{00000000-0002-0000-7000-000000000000}">
      <formula1>INDIRECT(#REF!)</formula1>
    </dataValidation>
    <dataValidation allowBlank="1" showInputMessage="1" showErrorMessage="1" prompt="Seleccione de la lista desplegable" sqref="B4 H7 B7" xr:uid="{00000000-0002-0000-7000-000001000000}"/>
    <dataValidation allowBlank="1" showInputMessage="1" showErrorMessage="1" prompt="Incluir una ficha por cada indicador, ya sea de producto o de resultado" sqref="B1" xr:uid="{00000000-0002-0000-7000-000002000000}"/>
    <dataValidation allowBlank="1" showInputMessage="1" showErrorMessage="1" prompt="Identifique el ODS a que le apunta el indicador de producto. Seleccione de la lista desplegable._x000a_" sqref="B15:B16" xr:uid="{00000000-0002-0000-7000-000003000000}"/>
    <dataValidation allowBlank="1" showInputMessage="1" showErrorMessage="1" prompt="Identifique la meta ODS a que le apunta el indicador de producto. Seleccione de la lista desplegable." sqref="E15" xr:uid="{00000000-0002-0000-7000-000004000000}"/>
    <dataValidation allowBlank="1" showInputMessage="1" showErrorMessage="1" prompt="Determine si el indicador responde a un enfoque (Derechos Humanos, Género, Diferencial, Poblacional, Ambiental y Territorial). Si responde a más de enfoque separelos por ;" sqref="B17" xr:uid="{00000000-0002-0000-70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000-000006000000}"/>
  </dataValidations>
  <hyperlinks>
    <hyperlink ref="C58" r:id="rId1" xr:uid="{00000000-0004-0000-7000-000000000000}"/>
  </hyperlinks>
  <pageMargins left="0.7" right="0.7" top="0.75" bottom="0.75" header="0.3" footer="0.3"/>
  <pageSetup orientation="portrait"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5"/>
  </sheetPr>
  <dimension ref="A1:M61"/>
  <sheetViews>
    <sheetView zoomScale="90" zoomScaleNormal="90" workbookViewId="0">
      <selection activeCell="C3" sqref="C3:M3"/>
    </sheetView>
  </sheetViews>
  <sheetFormatPr baseColWidth="10" defaultColWidth="11.42578125" defaultRowHeight="15"/>
  <cols>
    <col min="1" max="1" width="16.5703125" customWidth="1"/>
    <col min="2" max="2" width="33" customWidth="1"/>
  </cols>
  <sheetData>
    <row r="1" spans="1:13" ht="16.5" thickBot="1">
      <c r="A1" s="1012"/>
      <c r="B1" s="2086" t="s">
        <v>2450</v>
      </c>
      <c r="C1" s="1013"/>
      <c r="D1" s="1013"/>
      <c r="E1" s="1013"/>
      <c r="F1" s="1013"/>
      <c r="G1" s="1013"/>
      <c r="H1" s="1013"/>
      <c r="I1" s="1013"/>
      <c r="J1" s="1013"/>
      <c r="K1" s="1013"/>
      <c r="L1" s="1013"/>
      <c r="M1" s="1014"/>
    </row>
    <row r="2" spans="1:13" ht="48" customHeight="1">
      <c r="A2" s="5268" t="s">
        <v>1134</v>
      </c>
      <c r="B2" s="5" t="s">
        <v>1135</v>
      </c>
      <c r="C2" s="5260" t="s">
        <v>1119</v>
      </c>
      <c r="D2" s="5261"/>
      <c r="E2" s="5261"/>
      <c r="F2" s="5261"/>
      <c r="G2" s="5261"/>
      <c r="H2" s="5261"/>
      <c r="I2" s="5261"/>
      <c r="J2" s="5261"/>
      <c r="K2" s="5261"/>
      <c r="L2" s="5261"/>
      <c r="M2" s="5262"/>
    </row>
    <row r="3" spans="1:13" ht="51.75" customHeight="1">
      <c r="A3" s="5269"/>
      <c r="B3" s="12" t="s">
        <v>1213</v>
      </c>
      <c r="C3" s="3129" t="s">
        <v>2451</v>
      </c>
      <c r="D3" s="3100"/>
      <c r="E3" s="3100"/>
      <c r="F3" s="3100"/>
      <c r="G3" s="3100"/>
      <c r="H3" s="3100"/>
      <c r="I3" s="3100"/>
      <c r="J3" s="3100"/>
      <c r="K3" s="3100"/>
      <c r="L3" s="3100"/>
      <c r="M3" s="3101"/>
    </row>
    <row r="4" spans="1:13" ht="15" customHeight="1">
      <c r="A4" s="5269"/>
      <c r="B4" s="1856" t="s">
        <v>1139</v>
      </c>
      <c r="C4" s="3129" t="s">
        <v>422</v>
      </c>
      <c r="D4" s="3100"/>
      <c r="E4" s="1422"/>
      <c r="F4" s="1422"/>
      <c r="G4" s="1422"/>
      <c r="H4" s="1422"/>
      <c r="I4" s="1422"/>
      <c r="J4" s="1422"/>
      <c r="K4" s="1422"/>
      <c r="L4" s="1422"/>
      <c r="M4" s="1423"/>
    </row>
    <row r="5" spans="1:13" ht="15" customHeight="1">
      <c r="A5" s="5269"/>
      <c r="B5" s="1155" t="s">
        <v>1140</v>
      </c>
      <c r="C5" s="1849" t="s">
        <v>422</v>
      </c>
      <c r="D5" s="1424"/>
      <c r="E5" s="1424"/>
      <c r="F5" s="1424"/>
      <c r="G5" s="1424"/>
      <c r="H5" s="1424"/>
      <c r="I5" s="1424"/>
      <c r="J5" s="1424"/>
      <c r="K5" s="1424"/>
      <c r="L5" s="1424"/>
      <c r="M5" s="1425"/>
    </row>
    <row r="6" spans="1:13" ht="15" customHeight="1">
      <c r="A6" s="5269"/>
      <c r="B6" s="1856" t="s">
        <v>1142</v>
      </c>
      <c r="C6" s="1849" t="s">
        <v>422</v>
      </c>
      <c r="D6" s="1424"/>
      <c r="E6" s="1424"/>
      <c r="F6" s="1424"/>
      <c r="G6" s="1424"/>
      <c r="H6" s="1424"/>
      <c r="I6" s="1424"/>
      <c r="J6" s="1424"/>
      <c r="K6" s="1424"/>
      <c r="L6" s="1424"/>
      <c r="M6" s="1425"/>
    </row>
    <row r="7" spans="1:13" ht="15" customHeight="1">
      <c r="A7" s="5269"/>
      <c r="B7" s="12" t="s">
        <v>1143</v>
      </c>
      <c r="C7" s="1426"/>
      <c r="D7" s="1245" t="s">
        <v>2184</v>
      </c>
      <c r="E7" s="1426"/>
      <c r="F7" s="1426"/>
      <c r="G7" s="1427"/>
      <c r="H7" s="443" t="s">
        <v>28</v>
      </c>
      <c r="I7" s="1428"/>
      <c r="J7" s="1245" t="s">
        <v>72</v>
      </c>
      <c r="K7" s="1426"/>
      <c r="L7" s="1426"/>
      <c r="M7" s="1429"/>
    </row>
    <row r="8" spans="1:13" ht="15.75">
      <c r="A8" s="5269"/>
      <c r="B8" s="3108" t="s">
        <v>1144</v>
      </c>
      <c r="C8" s="5271" t="s">
        <v>2452</v>
      </c>
      <c r="D8" s="5272"/>
      <c r="E8" s="2082"/>
      <c r="F8" s="2082"/>
      <c r="G8" s="2082"/>
      <c r="H8" s="2082"/>
      <c r="I8" s="2082"/>
      <c r="J8" s="2082"/>
      <c r="K8" s="2082"/>
      <c r="L8" s="1431"/>
      <c r="M8" s="1432"/>
    </row>
    <row r="9" spans="1:13" ht="15.75">
      <c r="A9" s="5269"/>
      <c r="B9" s="3109"/>
      <c r="C9" s="5273"/>
      <c r="D9" s="5273"/>
      <c r="E9" s="1433"/>
      <c r="F9" s="5273"/>
      <c r="G9" s="5273"/>
      <c r="H9" s="1433"/>
      <c r="I9" s="5273"/>
      <c r="J9" s="5273"/>
      <c r="K9" s="1433"/>
      <c r="L9" s="1015"/>
      <c r="M9" s="1016"/>
    </row>
    <row r="10" spans="1:13" ht="15.75">
      <c r="A10" s="5269"/>
      <c r="B10" s="3110"/>
      <c r="C10" s="5273" t="s">
        <v>1147</v>
      </c>
      <c r="D10" s="5273"/>
      <c r="E10" s="2083"/>
      <c r="F10" s="5273" t="s">
        <v>1147</v>
      </c>
      <c r="G10" s="5273"/>
      <c r="H10" s="2083"/>
      <c r="I10" s="5273" t="s">
        <v>1147</v>
      </c>
      <c r="J10" s="5273"/>
      <c r="K10" s="2083"/>
      <c r="L10" s="1430"/>
      <c r="M10" s="1434"/>
    </row>
    <row r="11" spans="1:13" ht="157.9" customHeight="1">
      <c r="A11" s="5269"/>
      <c r="B11" s="6" t="s">
        <v>1219</v>
      </c>
      <c r="C11" s="5245" t="s">
        <v>2453</v>
      </c>
      <c r="D11" s="5246"/>
      <c r="E11" s="5246"/>
      <c r="F11" s="5246"/>
      <c r="G11" s="5246"/>
      <c r="H11" s="5246"/>
      <c r="I11" s="5246"/>
      <c r="J11" s="5246"/>
      <c r="K11" s="5246"/>
      <c r="L11" s="5246"/>
      <c r="M11" s="5247"/>
    </row>
    <row r="12" spans="1:13" ht="61.5" customHeight="1">
      <c r="A12" s="5269"/>
      <c r="B12" s="6" t="s">
        <v>1221</v>
      </c>
      <c r="C12" s="4209" t="s">
        <v>2454</v>
      </c>
      <c r="D12" s="4210"/>
      <c r="E12" s="4210"/>
      <c r="F12" s="4210"/>
      <c r="G12" s="4210"/>
      <c r="H12" s="4210"/>
      <c r="I12" s="4210"/>
      <c r="J12" s="4210"/>
      <c r="K12" s="4210"/>
      <c r="L12" s="4210"/>
      <c r="M12" s="4211"/>
    </row>
    <row r="13" spans="1:13" ht="30.75" thickBot="1">
      <c r="A13" s="5269"/>
      <c r="B13" s="58" t="s">
        <v>1495</v>
      </c>
      <c r="C13" s="5255"/>
      <c r="D13" s="5255"/>
      <c r="E13" s="5255"/>
      <c r="F13" s="5255"/>
      <c r="G13" s="5255"/>
      <c r="H13" s="5255"/>
      <c r="I13" s="5255"/>
      <c r="J13" s="5255"/>
      <c r="K13" s="5255"/>
      <c r="L13" s="5255"/>
      <c r="M13" s="5255"/>
    </row>
    <row r="14" spans="1:13" ht="73.5" customHeight="1" thickBot="1">
      <c r="A14" s="5270"/>
      <c r="B14" s="998" t="s">
        <v>1223</v>
      </c>
      <c r="C14" s="4875" t="s">
        <v>796</v>
      </c>
      <c r="D14" s="4876"/>
      <c r="E14" s="4876"/>
      <c r="F14" s="4876"/>
      <c r="G14" s="4877"/>
      <c r="H14" s="998" t="s">
        <v>1224</v>
      </c>
      <c r="I14" s="4853" t="s">
        <v>789</v>
      </c>
      <c r="J14" s="4851"/>
      <c r="K14" s="4851"/>
      <c r="L14" s="4851"/>
      <c r="M14" s="4852"/>
    </row>
    <row r="15" spans="1:13" ht="41.25" customHeight="1">
      <c r="A15" s="5256" t="s">
        <v>1150</v>
      </c>
      <c r="B15" s="6" t="s">
        <v>1256</v>
      </c>
      <c r="C15" s="5258" t="s">
        <v>58</v>
      </c>
      <c r="D15" s="5259"/>
      <c r="E15" s="1224"/>
      <c r="F15" s="1224"/>
      <c r="G15" s="1224"/>
      <c r="H15" s="1224"/>
      <c r="I15" s="1224"/>
      <c r="J15" s="1224"/>
      <c r="K15" s="1224"/>
      <c r="L15" s="1015"/>
      <c r="M15" s="1016"/>
    </row>
    <row r="16" spans="1:13" ht="61.5" customHeight="1">
      <c r="A16" s="5257"/>
      <c r="B16" s="6" t="s">
        <v>1151</v>
      </c>
      <c r="C16" s="5260" t="s">
        <v>1120</v>
      </c>
      <c r="D16" s="5261"/>
      <c r="E16" s="5261"/>
      <c r="F16" s="5261"/>
      <c r="G16" s="5261"/>
      <c r="H16" s="5261"/>
      <c r="I16" s="5261"/>
      <c r="J16" s="5261"/>
      <c r="K16" s="5261"/>
      <c r="L16" s="5261"/>
      <c r="M16" s="5262"/>
    </row>
    <row r="17" spans="1:13">
      <c r="A17" s="5257"/>
      <c r="B17" s="3119" t="s">
        <v>1153</v>
      </c>
      <c r="C17" s="1017"/>
      <c r="D17" s="1018"/>
      <c r="E17" s="1018"/>
      <c r="F17" s="1018"/>
      <c r="G17" s="1018"/>
      <c r="H17" s="1018"/>
      <c r="I17" s="1018"/>
      <c r="J17" s="1018"/>
      <c r="K17" s="1018"/>
      <c r="L17" s="1018"/>
      <c r="M17" s="1019"/>
    </row>
    <row r="18" spans="1:13">
      <c r="A18" s="5257"/>
      <c r="B18" s="3120"/>
      <c r="C18" s="1020"/>
      <c r="D18" s="1021"/>
      <c r="E18" s="1022"/>
      <c r="F18" s="1021"/>
      <c r="G18" s="1022"/>
      <c r="H18" s="1021"/>
      <c r="I18" s="1022"/>
      <c r="J18" s="1021"/>
      <c r="K18" s="1022"/>
      <c r="L18" s="1022"/>
      <c r="M18" s="1023"/>
    </row>
    <row r="19" spans="1:13" ht="30">
      <c r="A19" s="5257"/>
      <c r="B19" s="3120"/>
      <c r="C19" s="1024" t="s">
        <v>1154</v>
      </c>
      <c r="D19" s="1025"/>
      <c r="E19" s="1024" t="s">
        <v>1155</v>
      </c>
      <c r="F19" s="1025"/>
      <c r="G19" s="1024" t="s">
        <v>1156</v>
      </c>
      <c r="H19" s="1025"/>
      <c r="I19" s="1024" t="s">
        <v>1157</v>
      </c>
      <c r="J19" s="1025"/>
      <c r="K19" s="1024" t="s">
        <v>1158</v>
      </c>
      <c r="L19" s="1026"/>
      <c r="M19" s="1027"/>
    </row>
    <row r="20" spans="1:13" ht="30">
      <c r="A20" s="5257"/>
      <c r="B20" s="3120"/>
      <c r="C20" s="1024" t="s">
        <v>1159</v>
      </c>
      <c r="D20" s="2079"/>
      <c r="E20" s="1024" t="s">
        <v>1160</v>
      </c>
      <c r="F20" s="1028"/>
      <c r="G20" s="1024" t="s">
        <v>1161</v>
      </c>
      <c r="H20" s="1028"/>
      <c r="I20" s="1024" t="s">
        <v>1162</v>
      </c>
      <c r="J20" s="1154" t="s">
        <v>1226</v>
      </c>
      <c r="K20" s="1024" t="s">
        <v>1163</v>
      </c>
      <c r="L20" s="1026"/>
      <c r="M20" s="1027"/>
    </row>
    <row r="21" spans="1:13" ht="30">
      <c r="A21" s="5257"/>
      <c r="B21" s="3120"/>
      <c r="C21" s="1024" t="s">
        <v>1164</v>
      </c>
      <c r="D21" s="2079"/>
      <c r="E21" s="1024" t="s">
        <v>1165</v>
      </c>
      <c r="F21" s="2079"/>
      <c r="G21" s="1024"/>
      <c r="H21" s="1029"/>
      <c r="I21" s="1024"/>
      <c r="J21" s="1029"/>
      <c r="K21" s="1024"/>
      <c r="L21" s="1030"/>
      <c r="M21" s="1031"/>
    </row>
    <row r="22" spans="1:13" ht="15.75">
      <c r="A22" s="5257"/>
      <c r="B22" s="3120"/>
      <c r="C22" s="1024" t="s">
        <v>1166</v>
      </c>
      <c r="D22" s="1028"/>
      <c r="E22" s="1024" t="s">
        <v>1168</v>
      </c>
      <c r="F22" s="1508"/>
      <c r="G22" s="1508"/>
      <c r="H22" s="1508"/>
      <c r="I22" s="1508"/>
      <c r="J22" s="1508"/>
      <c r="K22" s="1508"/>
      <c r="L22" s="1508"/>
      <c r="M22" s="1032"/>
    </row>
    <row r="23" spans="1:13">
      <c r="A23" s="5257"/>
      <c r="B23" s="3121"/>
      <c r="C23" s="2080"/>
      <c r="D23" s="2080"/>
      <c r="E23" s="2080"/>
      <c r="F23" s="2080"/>
      <c r="G23" s="2080"/>
      <c r="H23" s="2080"/>
      <c r="I23" s="2080"/>
      <c r="J23" s="2080"/>
      <c r="K23" s="2080"/>
      <c r="L23" s="2080"/>
      <c r="M23" s="1033"/>
    </row>
    <row r="24" spans="1:13" ht="15.75">
      <c r="A24" s="5257"/>
      <c r="B24" s="3119" t="s">
        <v>1170</v>
      </c>
      <c r="C24" s="1034"/>
      <c r="D24" s="1034"/>
      <c r="E24" s="1034"/>
      <c r="F24" s="1034"/>
      <c r="G24" s="1034"/>
      <c r="H24" s="1034"/>
      <c r="I24" s="1034"/>
      <c r="J24" s="1034"/>
      <c r="K24" s="1034"/>
      <c r="L24" s="1015"/>
      <c r="M24" s="1016"/>
    </row>
    <row r="25" spans="1:13" ht="15.75">
      <c r="A25" s="5257"/>
      <c r="B25" s="3120"/>
      <c r="C25" s="1024" t="s">
        <v>1171</v>
      </c>
      <c r="D25" s="1028"/>
      <c r="E25" s="1035"/>
      <c r="F25" s="1024" t="s">
        <v>1172</v>
      </c>
      <c r="G25" s="2079"/>
      <c r="H25" s="1035"/>
      <c r="I25" s="1024" t="s">
        <v>1173</v>
      </c>
      <c r="J25" s="2079" t="s">
        <v>1226</v>
      </c>
      <c r="K25" s="1035"/>
      <c r="L25" s="1015"/>
      <c r="M25" s="1016"/>
    </row>
    <row r="26" spans="1:13" ht="15.75">
      <c r="A26" s="5257"/>
      <c r="B26" s="3120"/>
      <c r="C26" s="1024" t="s">
        <v>1174</v>
      </c>
      <c r="D26" s="1036"/>
      <c r="E26" s="1037"/>
      <c r="F26" s="1024" t="s">
        <v>1175</v>
      </c>
      <c r="G26" s="1028"/>
      <c r="H26" s="484"/>
      <c r="I26" s="1038"/>
      <c r="J26" s="484"/>
      <c r="K26" s="1039"/>
      <c r="L26" s="1015"/>
      <c r="M26" s="1016"/>
    </row>
    <row r="27" spans="1:13" ht="15.75">
      <c r="A27" s="5257"/>
      <c r="B27" s="3120"/>
      <c r="C27" s="1029"/>
      <c r="D27" s="1029"/>
      <c r="E27" s="1029"/>
      <c r="F27" s="1029"/>
      <c r="G27" s="1029"/>
      <c r="H27" s="1029"/>
      <c r="I27" s="1029"/>
      <c r="J27" s="1029"/>
      <c r="K27" s="1029"/>
      <c r="L27" s="1015"/>
      <c r="M27" s="1016"/>
    </row>
    <row r="28" spans="1:13">
      <c r="A28" s="5257"/>
      <c r="B28" s="1852" t="s">
        <v>1176</v>
      </c>
      <c r="C28" s="1035"/>
      <c r="D28" s="1035"/>
      <c r="E28" s="1035"/>
      <c r="F28" s="1035"/>
      <c r="G28" s="1035"/>
      <c r="H28" s="1035"/>
      <c r="I28" s="1035"/>
      <c r="J28" s="1035"/>
      <c r="K28" s="1035"/>
      <c r="L28" s="1035"/>
      <c r="M28" s="1040"/>
    </row>
    <row r="29" spans="1:13">
      <c r="A29" s="5257"/>
      <c r="B29" s="1852"/>
      <c r="C29" s="1041" t="s">
        <v>1177</v>
      </c>
      <c r="D29" s="1042" t="s">
        <v>61</v>
      </c>
      <c r="E29" s="1035"/>
      <c r="F29" s="1043" t="s">
        <v>1178</v>
      </c>
      <c r="G29" s="1028" t="s">
        <v>61</v>
      </c>
      <c r="H29" s="1035"/>
      <c r="I29" s="1043" t="s">
        <v>1179</v>
      </c>
      <c r="J29" s="1044"/>
      <c r="K29" s="2085"/>
      <c r="L29" s="1045"/>
      <c r="M29" s="1040"/>
    </row>
    <row r="30" spans="1:13">
      <c r="A30" s="5257"/>
      <c r="B30" s="1853"/>
      <c r="C30" s="2080"/>
      <c r="D30" s="2080"/>
      <c r="E30" s="2080"/>
      <c r="F30" s="2080"/>
      <c r="G30" s="2080"/>
      <c r="H30" s="2080"/>
      <c r="I30" s="2080"/>
      <c r="J30" s="2080"/>
      <c r="K30" s="2080"/>
      <c r="L30" s="2080"/>
      <c r="M30" s="1033"/>
    </row>
    <row r="31" spans="1:13" ht="15.75">
      <c r="A31" s="5257"/>
      <c r="B31" s="3119" t="s">
        <v>1181</v>
      </c>
      <c r="C31" s="1046"/>
      <c r="D31" s="1046"/>
      <c r="E31" s="1046"/>
      <c r="F31" s="1046"/>
      <c r="G31" s="1046"/>
      <c r="H31" s="1046"/>
      <c r="I31" s="1046"/>
      <c r="J31" s="1046"/>
      <c r="K31" s="1046"/>
      <c r="L31" s="1015"/>
      <c r="M31" s="1016"/>
    </row>
    <row r="32" spans="1:13" ht="15.75">
      <c r="A32" s="5257"/>
      <c r="B32" s="3120"/>
      <c r="C32" s="1035" t="s">
        <v>1182</v>
      </c>
      <c r="D32" s="1047">
        <v>2020</v>
      </c>
      <c r="E32" s="1048"/>
      <c r="F32" s="1035" t="s">
        <v>1183</v>
      </c>
      <c r="G32" s="1049" t="s">
        <v>1306</v>
      </c>
      <c r="H32" s="1048"/>
      <c r="I32" s="1043"/>
      <c r="J32" s="1048"/>
      <c r="K32" s="1048"/>
      <c r="L32" s="1015"/>
      <c r="M32" s="1016"/>
    </row>
    <row r="33" spans="1:13" ht="15.75">
      <c r="A33" s="5257"/>
      <c r="B33" s="3121"/>
      <c r="C33" s="2080"/>
      <c r="D33" s="1050"/>
      <c r="E33" s="1051"/>
      <c r="F33" s="2080"/>
      <c r="G33" s="1051"/>
      <c r="H33" s="1051"/>
      <c r="I33" s="1052"/>
      <c r="J33" s="1051"/>
      <c r="K33" s="1051"/>
      <c r="L33" s="1015"/>
      <c r="M33" s="1016"/>
    </row>
    <row r="34" spans="1:13">
      <c r="A34" s="5257"/>
      <c r="B34" s="3119" t="s">
        <v>1185</v>
      </c>
      <c r="C34" s="1053"/>
      <c r="D34" s="1053"/>
      <c r="E34" s="1053"/>
      <c r="F34" s="1053"/>
      <c r="G34" s="1053"/>
      <c r="H34" s="1053"/>
      <c r="I34" s="1053"/>
      <c r="J34" s="1053"/>
      <c r="K34" s="1053"/>
      <c r="L34" s="1053"/>
      <c r="M34" s="1054"/>
    </row>
    <row r="35" spans="1:13" ht="15.75">
      <c r="A35" s="5257"/>
      <c r="B35" s="3120"/>
      <c r="C35" s="1055"/>
      <c r="D35" s="1056" t="s">
        <v>1432</v>
      </c>
      <c r="E35" s="1056"/>
      <c r="F35" s="1056">
        <v>2020</v>
      </c>
      <c r="G35" s="1056"/>
      <c r="H35" s="1057">
        <v>2021</v>
      </c>
      <c r="I35" s="1057"/>
      <c r="J35" s="1057" t="s">
        <v>1307</v>
      </c>
      <c r="K35" s="1056"/>
      <c r="L35" s="1056" t="s">
        <v>1308</v>
      </c>
      <c r="M35" s="1054"/>
    </row>
    <row r="36" spans="1:13">
      <c r="A36" s="5257"/>
      <c r="B36" s="3120"/>
      <c r="C36" s="1055"/>
      <c r="D36" s="2081"/>
      <c r="E36" s="1058"/>
      <c r="F36" s="2081">
        <v>0.5</v>
      </c>
      <c r="G36" s="1058"/>
      <c r="H36" s="2081">
        <v>1</v>
      </c>
      <c r="I36" s="1058"/>
      <c r="J36" s="2081"/>
      <c r="K36" s="1058"/>
      <c r="L36" s="2081"/>
      <c r="M36" s="1059"/>
    </row>
    <row r="37" spans="1:13" ht="15.75">
      <c r="A37" s="5257"/>
      <c r="B37" s="3120"/>
      <c r="C37" s="1055"/>
      <c r="D37" s="1056" t="s">
        <v>1309</v>
      </c>
      <c r="E37" s="1056"/>
      <c r="F37" s="1056" t="s">
        <v>1310</v>
      </c>
      <c r="G37" s="1056"/>
      <c r="H37" s="1057" t="s">
        <v>1311</v>
      </c>
      <c r="I37" s="1057"/>
      <c r="J37" s="1057" t="s">
        <v>1312</v>
      </c>
      <c r="K37" s="1056"/>
      <c r="L37" s="1056" t="s">
        <v>1313</v>
      </c>
      <c r="M37" s="1023"/>
    </row>
    <row r="38" spans="1:13">
      <c r="A38" s="5257"/>
      <c r="B38" s="3120"/>
      <c r="C38" s="1055"/>
      <c r="D38" s="2081"/>
      <c r="E38" s="1058"/>
      <c r="F38" s="2081"/>
      <c r="G38" s="1058"/>
      <c r="H38" s="2081"/>
      <c r="I38" s="1058"/>
      <c r="J38" s="2081"/>
      <c r="K38" s="1058"/>
      <c r="L38" s="2081"/>
      <c r="M38" s="1059"/>
    </row>
    <row r="39" spans="1:13" ht="15.75">
      <c r="A39" s="5257"/>
      <c r="B39" s="3120"/>
      <c r="C39" s="1055"/>
      <c r="D39" s="1056" t="s">
        <v>1314</v>
      </c>
      <c r="E39" s="1056"/>
      <c r="F39" s="1056" t="s">
        <v>1315</v>
      </c>
      <c r="G39" s="1056"/>
      <c r="H39" s="1057" t="s">
        <v>1316</v>
      </c>
      <c r="I39" s="1057"/>
      <c r="J39" s="1057" t="s">
        <v>1317</v>
      </c>
      <c r="K39" s="1056"/>
      <c r="L39" s="1056" t="s">
        <v>1318</v>
      </c>
      <c r="M39" s="1023"/>
    </row>
    <row r="40" spans="1:13">
      <c r="A40" s="5257"/>
      <c r="B40" s="3120"/>
      <c r="C40" s="1055"/>
      <c r="D40" s="2081"/>
      <c r="E40" s="1058"/>
      <c r="F40" s="2081"/>
      <c r="G40" s="1058"/>
      <c r="H40" s="2081"/>
      <c r="I40" s="1058"/>
      <c r="J40" s="2081"/>
      <c r="K40" s="1058"/>
      <c r="L40" s="2081"/>
      <c r="M40" s="1059"/>
    </row>
    <row r="41" spans="1:13">
      <c r="A41" s="5257"/>
      <c r="B41" s="3120"/>
      <c r="C41" s="1055"/>
      <c r="D41" s="1060" t="s">
        <v>1318</v>
      </c>
      <c r="E41" s="1061"/>
      <c r="F41" s="1060" t="s">
        <v>1186</v>
      </c>
      <c r="G41" s="1061"/>
      <c r="H41" s="1060"/>
      <c r="I41" s="1061"/>
      <c r="J41" s="1060"/>
      <c r="K41" s="1061"/>
      <c r="L41" s="1060"/>
      <c r="M41" s="1059"/>
    </row>
    <row r="42" spans="1:13">
      <c r="A42" s="5257"/>
      <c r="B42" s="3120"/>
      <c r="C42" s="1055"/>
      <c r="D42" s="2081"/>
      <c r="E42" s="1058"/>
      <c r="F42" s="5263">
        <v>1</v>
      </c>
      <c r="G42" s="5264"/>
      <c r="H42" s="5265"/>
      <c r="I42" s="5265"/>
      <c r="J42" s="1060"/>
      <c r="K42" s="1061"/>
      <c r="L42" s="1060"/>
      <c r="M42" s="1059"/>
    </row>
    <row r="43" spans="1:13">
      <c r="A43" s="5257"/>
      <c r="B43" s="3120"/>
      <c r="C43" s="1055"/>
      <c r="D43" s="1060"/>
      <c r="E43" s="1061"/>
      <c r="F43" s="1060"/>
      <c r="G43" s="1061"/>
      <c r="H43" s="1060"/>
      <c r="I43" s="1061"/>
      <c r="J43" s="1060"/>
      <c r="K43" s="1061"/>
      <c r="L43" s="1060"/>
      <c r="M43" s="1059"/>
    </row>
    <row r="44" spans="1:13" ht="15.75">
      <c r="A44" s="5257"/>
      <c r="B44" s="3119" t="s">
        <v>1187</v>
      </c>
      <c r="C44" s="1062"/>
      <c r="D44" s="1062"/>
      <c r="E44" s="1062"/>
      <c r="F44" s="1062"/>
      <c r="G44" s="1062"/>
      <c r="H44" s="1062"/>
      <c r="I44" s="1062"/>
      <c r="J44" s="1062"/>
      <c r="K44" s="1062"/>
      <c r="L44" s="1015"/>
      <c r="M44" s="1016"/>
    </row>
    <row r="45" spans="1:13" ht="15.75">
      <c r="A45" s="5257"/>
      <c r="B45" s="3120"/>
      <c r="C45" s="1015"/>
      <c r="D45" s="1063" t="s">
        <v>482</v>
      </c>
      <c r="E45" s="1064" t="s">
        <v>60</v>
      </c>
      <c r="F45" s="5266" t="s">
        <v>1188</v>
      </c>
      <c r="G45" s="5267"/>
      <c r="H45" s="5267"/>
      <c r="I45" s="5267"/>
      <c r="J45" s="5267"/>
      <c r="K45" s="1065"/>
      <c r="L45" s="1015"/>
      <c r="M45" s="1016"/>
    </row>
    <row r="46" spans="1:13" ht="15.75">
      <c r="A46" s="5257"/>
      <c r="B46" s="3120"/>
      <c r="C46" s="1015"/>
      <c r="D46" s="1066"/>
      <c r="E46" s="2079" t="s">
        <v>1226</v>
      </c>
      <c r="F46" s="5266"/>
      <c r="G46" s="5267"/>
      <c r="H46" s="5267"/>
      <c r="I46" s="5267"/>
      <c r="J46" s="5267"/>
      <c r="K46" s="1067"/>
      <c r="L46" s="1015"/>
      <c r="M46" s="1016"/>
    </row>
    <row r="47" spans="1:13" ht="15.75">
      <c r="A47" s="5257"/>
      <c r="B47" s="3121"/>
      <c r="C47" s="1068"/>
      <c r="D47" s="1068"/>
      <c r="E47" s="1068"/>
      <c r="F47" s="1068"/>
      <c r="G47" s="1068"/>
      <c r="H47" s="1068"/>
      <c r="I47" s="1068"/>
      <c r="J47" s="1068"/>
      <c r="K47" s="1068"/>
      <c r="L47" s="1015"/>
      <c r="M47" s="1016"/>
    </row>
    <row r="48" spans="1:13" ht="132" customHeight="1">
      <c r="A48" s="5257"/>
      <c r="B48" s="6" t="s">
        <v>1189</v>
      </c>
      <c r="C48" s="5260" t="s">
        <v>2455</v>
      </c>
      <c r="D48" s="5261"/>
      <c r="E48" s="5261"/>
      <c r="F48" s="5261"/>
      <c r="G48" s="5261"/>
      <c r="H48" s="5261"/>
      <c r="I48" s="5261"/>
      <c r="J48" s="5261"/>
      <c r="K48" s="5261"/>
      <c r="L48" s="5261"/>
      <c r="M48" s="5262"/>
    </row>
    <row r="49" spans="1:13" ht="15.6" customHeight="1">
      <c r="A49" s="5257"/>
      <c r="B49" s="6" t="s">
        <v>1191</v>
      </c>
      <c r="C49" s="3793" t="s">
        <v>2456</v>
      </c>
      <c r="D49" s="3794"/>
      <c r="E49" s="3794"/>
      <c r="F49" s="3794"/>
      <c r="G49" s="3794"/>
      <c r="H49" s="3794"/>
      <c r="I49" s="3794"/>
      <c r="J49" s="3794"/>
      <c r="K49" s="3794"/>
      <c r="L49" s="3794"/>
      <c r="M49" s="3795"/>
    </row>
    <row r="50" spans="1:13" ht="15.6" customHeight="1">
      <c r="A50" s="5257"/>
      <c r="B50" s="6" t="s">
        <v>1193</v>
      </c>
      <c r="C50" s="5245">
        <v>30</v>
      </c>
      <c r="D50" s="5246"/>
      <c r="E50" s="5246"/>
      <c r="F50" s="5246"/>
      <c r="G50" s="5246"/>
      <c r="H50" s="5246"/>
      <c r="I50" s="5246"/>
      <c r="J50" s="5246"/>
      <c r="K50" s="5246"/>
      <c r="L50" s="5246"/>
      <c r="M50" s="5247"/>
    </row>
    <row r="51" spans="1:13">
      <c r="A51" s="5257"/>
      <c r="B51" s="6" t="s">
        <v>1195</v>
      </c>
      <c r="C51" s="3778">
        <v>2020</v>
      </c>
      <c r="D51" s="3779"/>
      <c r="E51" s="3779"/>
      <c r="F51" s="3779"/>
      <c r="G51" s="3779"/>
      <c r="H51" s="3779"/>
      <c r="I51" s="3779"/>
      <c r="J51" s="3779"/>
      <c r="K51" s="3779"/>
      <c r="L51" s="3779"/>
      <c r="M51" s="3780"/>
    </row>
    <row r="52" spans="1:13" ht="15" customHeight="1">
      <c r="A52" s="5242" t="s">
        <v>1197</v>
      </c>
      <c r="B52" s="63" t="s">
        <v>1198</v>
      </c>
      <c r="C52" s="5249" t="s">
        <v>790</v>
      </c>
      <c r="D52" s="5250"/>
      <c r="E52" s="5250"/>
      <c r="F52" s="5250"/>
      <c r="G52" s="5250"/>
      <c r="H52" s="5250"/>
      <c r="I52" s="5250"/>
      <c r="J52" s="5250"/>
      <c r="K52" s="5250"/>
      <c r="L52" s="5250"/>
      <c r="M52" s="5251"/>
    </row>
    <row r="53" spans="1:13" ht="15" customHeight="1">
      <c r="A53" s="5243"/>
      <c r="B53" s="63" t="s">
        <v>1199</v>
      </c>
      <c r="C53" s="5249" t="s">
        <v>2146</v>
      </c>
      <c r="D53" s="5250"/>
      <c r="E53" s="5250"/>
      <c r="F53" s="5250"/>
      <c r="G53" s="5250"/>
      <c r="H53" s="5250"/>
      <c r="I53" s="5250"/>
      <c r="J53" s="5250"/>
      <c r="K53" s="5250"/>
      <c r="L53" s="5250"/>
      <c r="M53" s="5251"/>
    </row>
    <row r="54" spans="1:13" ht="15.75" customHeight="1">
      <c r="A54" s="5243"/>
      <c r="B54" s="63" t="s">
        <v>1201</v>
      </c>
      <c r="C54" s="5249" t="s">
        <v>72</v>
      </c>
      <c r="D54" s="5250"/>
      <c r="E54" s="5250"/>
      <c r="F54" s="5250"/>
      <c r="G54" s="5250"/>
      <c r="H54" s="5250"/>
      <c r="I54" s="5250"/>
      <c r="J54" s="5250"/>
      <c r="K54" s="5250"/>
      <c r="L54" s="5250"/>
      <c r="M54" s="5251"/>
    </row>
    <row r="55" spans="1:13" ht="15.75" customHeight="1">
      <c r="A55" s="5243"/>
      <c r="B55" s="64" t="s">
        <v>1202</v>
      </c>
      <c r="C55" s="5249" t="s">
        <v>73</v>
      </c>
      <c r="D55" s="5250"/>
      <c r="E55" s="5250"/>
      <c r="F55" s="5250"/>
      <c r="G55" s="5250"/>
      <c r="H55" s="5250"/>
      <c r="I55" s="5250"/>
      <c r="J55" s="5250"/>
      <c r="K55" s="5250"/>
      <c r="L55" s="5250"/>
      <c r="M55" s="5251"/>
    </row>
    <row r="56" spans="1:13" ht="15" customHeight="1">
      <c r="A56" s="5243"/>
      <c r="B56" s="63" t="s">
        <v>1204</v>
      </c>
      <c r="C56" s="5252" t="s">
        <v>791</v>
      </c>
      <c r="D56" s="5253"/>
      <c r="E56" s="5253"/>
      <c r="F56" s="5253"/>
      <c r="G56" s="5253"/>
      <c r="H56" s="5253"/>
      <c r="I56" s="5253"/>
      <c r="J56" s="5253"/>
      <c r="K56" s="5253"/>
      <c r="L56" s="5253"/>
      <c r="M56" s="5254"/>
    </row>
    <row r="57" spans="1:13" ht="15.6" customHeight="1" thickBot="1">
      <c r="A57" s="5248"/>
      <c r="B57" s="63" t="s">
        <v>1205</v>
      </c>
      <c r="C57" s="5052" t="s">
        <v>2190</v>
      </c>
      <c r="D57" s="5052"/>
      <c r="E57" s="5052"/>
      <c r="F57" s="5052"/>
      <c r="G57" s="5052"/>
      <c r="H57" s="5052"/>
      <c r="I57" s="5052"/>
      <c r="J57" s="5052"/>
      <c r="K57" s="5052"/>
      <c r="L57" s="5052"/>
      <c r="M57" s="5053"/>
    </row>
    <row r="58" spans="1:13" ht="15" customHeight="1">
      <c r="A58" s="5242" t="s">
        <v>1206</v>
      </c>
      <c r="B58" s="53" t="s">
        <v>1207</v>
      </c>
      <c r="C58" s="3840" t="s">
        <v>1409</v>
      </c>
      <c r="D58" s="3088"/>
      <c r="E58" s="3088"/>
      <c r="F58" s="3088"/>
      <c r="G58" s="3088"/>
      <c r="H58" s="3088"/>
      <c r="I58" s="3088"/>
      <c r="J58" s="3088"/>
      <c r="K58" s="3088"/>
      <c r="L58" s="3088"/>
      <c r="M58" s="3089"/>
    </row>
    <row r="59" spans="1:13" ht="15" customHeight="1">
      <c r="A59" s="5243"/>
      <c r="B59" s="53" t="s">
        <v>1209</v>
      </c>
      <c r="C59" s="3840" t="s">
        <v>2191</v>
      </c>
      <c r="D59" s="3088"/>
      <c r="E59" s="3088"/>
      <c r="F59" s="3088"/>
      <c r="G59" s="3088"/>
      <c r="H59" s="3088"/>
      <c r="I59" s="3088"/>
      <c r="J59" s="3088"/>
      <c r="K59" s="3088"/>
      <c r="L59" s="3088"/>
      <c r="M59" s="3089"/>
    </row>
    <row r="60" spans="1:13" ht="16.149999999999999" customHeight="1" thickBot="1">
      <c r="A60" s="5243"/>
      <c r="B60" s="54" t="s">
        <v>28</v>
      </c>
      <c r="C60" s="3840" t="s">
        <v>72</v>
      </c>
      <c r="D60" s="3088"/>
      <c r="E60" s="3088"/>
      <c r="F60" s="3088"/>
      <c r="G60" s="3088"/>
      <c r="H60" s="3088"/>
      <c r="I60" s="3088"/>
      <c r="J60" s="3088"/>
      <c r="K60" s="3088"/>
      <c r="L60" s="3088"/>
      <c r="M60" s="3089"/>
    </row>
    <row r="61" spans="1:13" ht="32.25" thickBot="1">
      <c r="A61" s="1069" t="s">
        <v>1211</v>
      </c>
      <c r="B61" s="56"/>
      <c r="C61" s="5244"/>
      <c r="D61" s="3508"/>
      <c r="E61" s="3508"/>
      <c r="F61" s="3508"/>
      <c r="G61" s="3508"/>
      <c r="H61" s="3508"/>
      <c r="I61" s="3508"/>
      <c r="J61" s="3508"/>
      <c r="K61" s="3508"/>
      <c r="L61" s="3508"/>
      <c r="M61" s="3509"/>
    </row>
  </sheetData>
  <mergeCells count="45">
    <mergeCell ref="C14:G14"/>
    <mergeCell ref="I14:M14"/>
    <mergeCell ref="A2:A14"/>
    <mergeCell ref="C2:M2"/>
    <mergeCell ref="C3:M3"/>
    <mergeCell ref="C4:D4"/>
    <mergeCell ref="B8:B10"/>
    <mergeCell ref="C8:D8"/>
    <mergeCell ref="C9:D9"/>
    <mergeCell ref="F9:G9"/>
    <mergeCell ref="I9:J9"/>
    <mergeCell ref="C10:D10"/>
    <mergeCell ref="F10:G10"/>
    <mergeCell ref="I10:J10"/>
    <mergeCell ref="C11:M11"/>
    <mergeCell ref="C12:M12"/>
    <mergeCell ref="C13:M13"/>
    <mergeCell ref="C51:M51"/>
    <mergeCell ref="A15:A51"/>
    <mergeCell ref="C15:D15"/>
    <mergeCell ref="C16:M16"/>
    <mergeCell ref="B17:B23"/>
    <mergeCell ref="B24:B27"/>
    <mergeCell ref="B31:B33"/>
    <mergeCell ref="B34:B43"/>
    <mergeCell ref="F42:G42"/>
    <mergeCell ref="H42:I42"/>
    <mergeCell ref="B44:B47"/>
    <mergeCell ref="F45:F46"/>
    <mergeCell ref="G45:J46"/>
    <mergeCell ref="C48:M48"/>
    <mergeCell ref="C49:M49"/>
    <mergeCell ref="C50:M50"/>
    <mergeCell ref="A52:A57"/>
    <mergeCell ref="C52:M52"/>
    <mergeCell ref="C53:M53"/>
    <mergeCell ref="C54:M54"/>
    <mergeCell ref="C55:M55"/>
    <mergeCell ref="C56:M56"/>
    <mergeCell ref="C57:M57"/>
    <mergeCell ref="A58:A60"/>
    <mergeCell ref="C58:M58"/>
    <mergeCell ref="C59:M59"/>
    <mergeCell ref="C60:M60"/>
    <mergeCell ref="C61:M61"/>
  </mergeCells>
  <dataValidations count="4">
    <dataValidation allowBlank="1" showInputMessage="1" showErrorMessage="1" prompt="Incluir una ficha por cada indicador, ya sea de producto o de resultado" sqref="B1" xr:uid="{00000000-0002-0000-7100-000000000000}"/>
    <dataValidation allowBlank="1" showInputMessage="1" showErrorMessage="1" prompt="Selecciones de la lista desplegable" sqref="B15" xr:uid="{00000000-0002-0000-7100-000001000000}"/>
    <dataValidation allowBlank="1" showInputMessage="1" showErrorMessage="1" prompt="Seleccione de la lista desplegable" sqref="B4 B7 H7" xr:uid="{00000000-0002-0000-7100-000002000000}"/>
    <dataValidation type="list" allowBlank="1" showInputMessage="1" showErrorMessage="1" sqref="I7" xr:uid="{00000000-0002-0000-7100-000003000000}">
      <formula1>INDIRECT(C7)</formula1>
    </dataValidation>
  </dataValidations>
  <hyperlinks>
    <hyperlink ref="C56" r:id="rId1" display="andres.idarraga@gobiernobogota.gov.co"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5"/>
  </sheetPr>
  <dimension ref="A1:M61"/>
  <sheetViews>
    <sheetView topLeftCell="A5" zoomScale="70" zoomScaleNormal="70" workbookViewId="0">
      <selection activeCell="N3" sqref="N3"/>
    </sheetView>
  </sheetViews>
  <sheetFormatPr baseColWidth="10" defaultColWidth="11.42578125" defaultRowHeight="15"/>
  <cols>
    <col min="1" max="1" width="15" customWidth="1"/>
    <col min="2" max="2" width="18" customWidth="1"/>
    <col min="4" max="4" width="30.85546875" customWidth="1"/>
  </cols>
  <sheetData>
    <row r="1" spans="1:13" ht="16.5" thickBot="1">
      <c r="A1" s="1088"/>
      <c r="B1" s="5231" t="s">
        <v>2457</v>
      </c>
      <c r="C1" s="5232"/>
      <c r="D1" s="5232"/>
      <c r="E1" s="1089"/>
      <c r="F1" s="1089"/>
      <c r="G1" s="1089"/>
      <c r="H1" s="1089"/>
      <c r="I1" s="1089"/>
      <c r="J1" s="1089"/>
      <c r="K1" s="1089"/>
      <c r="L1" s="1089"/>
      <c r="M1" s="1090"/>
    </row>
    <row r="2" spans="1:13" ht="31.5">
      <c r="A2" s="5233" t="s">
        <v>1134</v>
      </c>
      <c r="B2" s="150" t="s">
        <v>1135</v>
      </c>
      <c r="C2" s="5218" t="s">
        <v>2458</v>
      </c>
      <c r="D2" s="5219"/>
      <c r="E2" s="5219"/>
      <c r="F2" s="5219"/>
      <c r="G2" s="5219"/>
      <c r="H2" s="5219"/>
      <c r="I2" s="5219"/>
      <c r="J2" s="5219"/>
      <c r="K2" s="5219"/>
      <c r="L2" s="5219"/>
      <c r="M2" s="5220"/>
    </row>
    <row r="3" spans="1:13" ht="78.75">
      <c r="A3" s="5234"/>
      <c r="B3" s="448" t="s">
        <v>1213</v>
      </c>
      <c r="C3" s="4502" t="s">
        <v>709</v>
      </c>
      <c r="D3" s="4503"/>
      <c r="E3" s="4503"/>
      <c r="F3" s="4503"/>
      <c r="G3" s="4503"/>
      <c r="H3" s="4503"/>
      <c r="I3" s="4503"/>
      <c r="J3" s="4503"/>
      <c r="K3" s="4503"/>
      <c r="L3" s="4503"/>
      <c r="M3" s="4504"/>
    </row>
    <row r="4" spans="1:13" ht="31.5">
      <c r="A4" s="5234"/>
      <c r="B4" s="2061" t="s">
        <v>1139</v>
      </c>
      <c r="C4" s="1991" t="s">
        <v>422</v>
      </c>
      <c r="D4" s="1991"/>
      <c r="E4" s="1415"/>
      <c r="F4" s="1415"/>
      <c r="G4" s="1415"/>
      <c r="H4" s="1415"/>
      <c r="I4" s="1415"/>
      <c r="J4" s="1415"/>
      <c r="K4" s="1415"/>
      <c r="L4" s="1415"/>
      <c r="M4" s="1416"/>
    </row>
    <row r="5" spans="1:13" ht="31.5">
      <c r="A5" s="5234"/>
      <c r="B5" s="1220" t="s">
        <v>1140</v>
      </c>
      <c r="C5" s="1991" t="s">
        <v>422</v>
      </c>
      <c r="D5" s="1417"/>
      <c r="E5" s="1417"/>
      <c r="F5" s="1417"/>
      <c r="G5" s="1417"/>
      <c r="H5" s="1417"/>
      <c r="I5" s="1417"/>
      <c r="J5" s="1417"/>
      <c r="K5" s="1417"/>
      <c r="L5" s="1417"/>
      <c r="M5" s="1418"/>
    </row>
    <row r="6" spans="1:13" ht="15.75">
      <c r="A6" s="5234"/>
      <c r="B6" s="2061" t="s">
        <v>1142</v>
      </c>
      <c r="C6" s="1991" t="s">
        <v>422</v>
      </c>
      <c r="D6" s="1417"/>
      <c r="E6" s="1417"/>
      <c r="F6" s="1417"/>
      <c r="G6" s="1417"/>
      <c r="H6" s="1417"/>
      <c r="I6" s="1417"/>
      <c r="J6" s="1417"/>
      <c r="K6" s="1417"/>
      <c r="L6" s="1417"/>
      <c r="M6" s="1418"/>
    </row>
    <row r="7" spans="1:13" ht="33" customHeight="1">
      <c r="A7" s="5234"/>
      <c r="B7" s="448" t="s">
        <v>1143</v>
      </c>
      <c r="C7" s="3344" t="s">
        <v>717</v>
      </c>
      <c r="D7" s="3345"/>
      <c r="E7" s="1419"/>
      <c r="F7" s="1419"/>
      <c r="G7" s="1420"/>
      <c r="H7" s="521" t="s">
        <v>28</v>
      </c>
      <c r="I7" s="3974" t="s">
        <v>718</v>
      </c>
      <c r="J7" s="3345"/>
      <c r="K7" s="1419"/>
      <c r="L7" s="1419"/>
      <c r="M7" s="1421"/>
    </row>
    <row r="8" spans="1:13" ht="15.75">
      <c r="A8" s="5234"/>
      <c r="B8" s="4978" t="s">
        <v>1144</v>
      </c>
      <c r="C8" s="1147"/>
      <c r="D8" s="1148"/>
      <c r="E8" s="1148"/>
      <c r="F8" s="1148"/>
      <c r="G8" s="1148"/>
      <c r="H8" s="1148"/>
      <c r="I8" s="1148"/>
      <c r="J8" s="1148"/>
      <c r="K8" s="1148"/>
      <c r="L8" s="1149"/>
      <c r="M8" s="1150"/>
    </row>
    <row r="9" spans="1:13" ht="15.75">
      <c r="A9" s="5234"/>
      <c r="B9" s="4979"/>
      <c r="C9" s="5293" t="s">
        <v>72</v>
      </c>
      <c r="D9" s="5293"/>
      <c r="E9" s="1151"/>
      <c r="F9" s="5293"/>
      <c r="G9" s="5293"/>
      <c r="H9" s="1151"/>
      <c r="I9" s="5293"/>
      <c r="J9" s="5293"/>
      <c r="K9" s="1151"/>
      <c r="L9" s="799"/>
      <c r="M9" s="1112"/>
    </row>
    <row r="10" spans="1:13" ht="15.75">
      <c r="A10" s="5234"/>
      <c r="B10" s="4980"/>
      <c r="C10" s="5293" t="s">
        <v>1147</v>
      </c>
      <c r="D10" s="5293"/>
      <c r="E10" s="2084"/>
      <c r="F10" s="5293" t="s">
        <v>1147</v>
      </c>
      <c r="G10" s="5293"/>
      <c r="H10" s="2084"/>
      <c r="I10" s="5293" t="s">
        <v>1147</v>
      </c>
      <c r="J10" s="5293"/>
      <c r="K10" s="2084"/>
      <c r="L10" s="1152"/>
      <c r="M10" s="1153"/>
    </row>
    <row r="11" spans="1:13" ht="57" customHeight="1">
      <c r="A11" s="5234"/>
      <c r="B11" s="100" t="s">
        <v>1219</v>
      </c>
      <c r="C11" s="5211" t="s">
        <v>2459</v>
      </c>
      <c r="D11" s="5212"/>
      <c r="E11" s="5212"/>
      <c r="F11" s="5212"/>
      <c r="G11" s="5212"/>
      <c r="H11" s="5212"/>
      <c r="I11" s="5212"/>
      <c r="J11" s="5212"/>
      <c r="K11" s="5212"/>
      <c r="L11" s="5212"/>
      <c r="M11" s="5213"/>
    </row>
    <row r="12" spans="1:13" ht="97.5" customHeight="1">
      <c r="A12" s="5234"/>
      <c r="B12" s="100" t="s">
        <v>1221</v>
      </c>
      <c r="C12" s="5294" t="s">
        <v>2460</v>
      </c>
      <c r="D12" s="5295"/>
      <c r="E12" s="5295"/>
      <c r="F12" s="5295"/>
      <c r="G12" s="5295"/>
      <c r="H12" s="5295"/>
      <c r="I12" s="5295"/>
      <c r="J12" s="5295"/>
      <c r="K12" s="5295"/>
      <c r="L12" s="5295"/>
      <c r="M12" s="5296"/>
    </row>
    <row r="13" spans="1:13" ht="221.25" customHeight="1" thickBot="1">
      <c r="A13" s="5234"/>
      <c r="B13" s="100" t="s">
        <v>1495</v>
      </c>
      <c r="C13" s="5218" t="s">
        <v>2461</v>
      </c>
      <c r="D13" s="5219"/>
      <c r="E13" s="5219"/>
      <c r="F13" s="5219"/>
      <c r="G13" s="5219"/>
      <c r="H13" s="5219"/>
      <c r="I13" s="5219"/>
      <c r="J13" s="5219"/>
      <c r="K13" s="5219"/>
      <c r="L13" s="5219"/>
      <c r="M13" s="5220"/>
    </row>
    <row r="14" spans="1:13" ht="73.5" customHeight="1" thickBot="1">
      <c r="A14" s="5235"/>
      <c r="B14" s="998" t="s">
        <v>1223</v>
      </c>
      <c r="C14" s="4875" t="s">
        <v>796</v>
      </c>
      <c r="D14" s="4876"/>
      <c r="E14" s="4876"/>
      <c r="F14" s="4876"/>
      <c r="G14" s="4877"/>
      <c r="H14" s="998" t="s">
        <v>1224</v>
      </c>
      <c r="I14" s="4853" t="s">
        <v>789</v>
      </c>
      <c r="J14" s="4851"/>
      <c r="K14" s="4851"/>
      <c r="L14" s="4851"/>
      <c r="M14" s="4852"/>
    </row>
    <row r="15" spans="1:13" ht="31.5">
      <c r="A15" s="5216" t="s">
        <v>1150</v>
      </c>
      <c r="B15" s="100" t="s">
        <v>1256</v>
      </c>
      <c r="C15" s="1091" t="s">
        <v>58</v>
      </c>
      <c r="D15" s="1113"/>
      <c r="E15" s="1113"/>
      <c r="F15" s="1113"/>
      <c r="G15" s="1113"/>
      <c r="H15" s="1113"/>
      <c r="I15" s="1113"/>
      <c r="J15" s="1113"/>
      <c r="K15" s="1113"/>
      <c r="L15" s="799"/>
      <c r="M15" s="1112"/>
    </row>
    <row r="16" spans="1:13" ht="51.75" customHeight="1">
      <c r="A16" s="5217"/>
      <c r="B16" s="100" t="s">
        <v>1151</v>
      </c>
      <c r="C16" s="5218" t="s">
        <v>735</v>
      </c>
      <c r="D16" s="5219"/>
      <c r="E16" s="5219"/>
      <c r="F16" s="5219"/>
      <c r="G16" s="5219"/>
      <c r="H16" s="5219"/>
      <c r="I16" s="5219"/>
      <c r="J16" s="5219"/>
      <c r="K16" s="5219"/>
      <c r="L16" s="5219"/>
      <c r="M16" s="5220"/>
    </row>
    <row r="17" spans="1:13" ht="15.75">
      <c r="A17" s="5217"/>
      <c r="B17" s="3337" t="s">
        <v>1153</v>
      </c>
      <c r="C17" s="1092"/>
      <c r="D17" s="1093"/>
      <c r="E17" s="1093"/>
      <c r="F17" s="1093"/>
      <c r="G17" s="1093"/>
      <c r="H17" s="1093"/>
      <c r="I17" s="1093"/>
      <c r="J17" s="1093"/>
      <c r="K17" s="1093"/>
      <c r="L17" s="1093"/>
      <c r="M17" s="1094"/>
    </row>
    <row r="18" spans="1:13" ht="15.75">
      <c r="A18" s="5217"/>
      <c r="B18" s="3338"/>
      <c r="C18" s="1095"/>
      <c r="D18" s="1096"/>
      <c r="E18" s="1097"/>
      <c r="F18" s="1096"/>
      <c r="G18" s="1097"/>
      <c r="H18" s="1096"/>
      <c r="I18" s="1097"/>
      <c r="J18" s="1096"/>
      <c r="K18" s="1097"/>
      <c r="L18" s="1097"/>
      <c r="M18" s="1098"/>
    </row>
    <row r="19" spans="1:13" ht="15.75">
      <c r="A19" s="5217"/>
      <c r="B19" s="3338"/>
      <c r="C19" s="1099" t="s">
        <v>1154</v>
      </c>
      <c r="D19" s="1100"/>
      <c r="E19" s="1099" t="s">
        <v>1155</v>
      </c>
      <c r="F19" s="1100"/>
      <c r="G19" s="1099" t="s">
        <v>1156</v>
      </c>
      <c r="H19" s="1100"/>
      <c r="I19" s="1099" t="s">
        <v>1157</v>
      </c>
      <c r="J19" s="1100"/>
      <c r="K19" s="1099" t="s">
        <v>1158</v>
      </c>
      <c r="L19" s="1101"/>
      <c r="M19" s="1102"/>
    </row>
    <row r="20" spans="1:13" ht="15.75">
      <c r="A20" s="5217"/>
      <c r="B20" s="3338"/>
      <c r="C20" s="1099" t="s">
        <v>1159</v>
      </c>
      <c r="D20" s="1103"/>
      <c r="E20" s="1099" t="s">
        <v>1160</v>
      </c>
      <c r="F20" s="1104"/>
      <c r="G20" s="1099" t="s">
        <v>1161</v>
      </c>
      <c r="H20" s="1104"/>
      <c r="I20" s="1099" t="s">
        <v>1162</v>
      </c>
      <c r="J20" s="1103"/>
      <c r="K20" s="1099" t="s">
        <v>1163</v>
      </c>
      <c r="L20" s="1101"/>
      <c r="M20" s="1102"/>
    </row>
    <row r="21" spans="1:13" ht="15.75">
      <c r="A21" s="5217"/>
      <c r="B21" s="3338"/>
      <c r="C21" s="1099" t="s">
        <v>1164</v>
      </c>
      <c r="D21" s="1103"/>
      <c r="E21" s="1099" t="s">
        <v>1165</v>
      </c>
      <c r="F21" s="1103"/>
      <c r="G21" s="1099"/>
      <c r="H21" s="1105"/>
      <c r="I21" s="1099"/>
      <c r="J21" s="1105"/>
      <c r="K21" s="1099"/>
      <c r="L21" s="1106"/>
      <c r="M21" s="1107"/>
    </row>
    <row r="22" spans="1:13" ht="15.75">
      <c r="A22" s="5217"/>
      <c r="B22" s="3338"/>
      <c r="C22" s="1099" t="s">
        <v>1166</v>
      </c>
      <c r="D22" s="1103" t="s">
        <v>1226</v>
      </c>
      <c r="E22" s="1099" t="s">
        <v>1168</v>
      </c>
      <c r="F22" s="5292" t="s">
        <v>2462</v>
      </c>
      <c r="G22" s="5292"/>
      <c r="H22" s="5292"/>
      <c r="I22" s="1820"/>
      <c r="J22" s="1820"/>
      <c r="K22" s="1820"/>
      <c r="L22" s="1820"/>
      <c r="M22" s="1108"/>
    </row>
    <row r="23" spans="1:13" ht="15.75">
      <c r="A23" s="5217"/>
      <c r="B23" s="3339"/>
      <c r="C23" s="1109"/>
      <c r="D23" s="1109"/>
      <c r="E23" s="1109"/>
      <c r="F23" s="1109"/>
      <c r="G23" s="1109"/>
      <c r="H23" s="1109"/>
      <c r="I23" s="1109"/>
      <c r="J23" s="1109"/>
      <c r="K23" s="1109"/>
      <c r="L23" s="1109"/>
      <c r="M23" s="1110"/>
    </row>
    <row r="24" spans="1:13" ht="15.75">
      <c r="A24" s="5217"/>
      <c r="B24" s="3337" t="s">
        <v>1170</v>
      </c>
      <c r="C24" s="1111"/>
      <c r="D24" s="1111"/>
      <c r="E24" s="1111"/>
      <c r="F24" s="1111"/>
      <c r="G24" s="1111"/>
      <c r="H24" s="1111"/>
      <c r="I24" s="1111"/>
      <c r="J24" s="1111"/>
      <c r="K24" s="1111"/>
      <c r="L24" s="799"/>
      <c r="M24" s="1112"/>
    </row>
    <row r="25" spans="1:13" ht="15.75">
      <c r="A25" s="5217"/>
      <c r="B25" s="3338"/>
      <c r="C25" s="1099" t="s">
        <v>1171</v>
      </c>
      <c r="D25" s="1104"/>
      <c r="E25" s="1113"/>
      <c r="F25" s="1099" t="s">
        <v>1172</v>
      </c>
      <c r="G25" s="1103"/>
      <c r="H25" s="1113"/>
      <c r="I25" s="1099" t="s">
        <v>1173</v>
      </c>
      <c r="J25" s="1103" t="s">
        <v>1226</v>
      </c>
      <c r="K25" s="1113"/>
      <c r="L25" s="799"/>
      <c r="M25" s="1112"/>
    </row>
    <row r="26" spans="1:13" ht="15.75">
      <c r="A26" s="5217"/>
      <c r="B26" s="3338"/>
      <c r="C26" s="1099" t="s">
        <v>1174</v>
      </c>
      <c r="D26" s="1114"/>
      <c r="E26" s="1115"/>
      <c r="F26" s="1099" t="s">
        <v>1175</v>
      </c>
      <c r="G26" s="1104"/>
      <c r="H26" s="126"/>
      <c r="I26" s="1116"/>
      <c r="J26" s="126"/>
      <c r="K26" s="1117"/>
      <c r="L26" s="799"/>
      <c r="M26" s="1112"/>
    </row>
    <row r="27" spans="1:13" ht="15.75">
      <c r="A27" s="5217"/>
      <c r="B27" s="3338"/>
      <c r="C27" s="1105"/>
      <c r="D27" s="1105"/>
      <c r="E27" s="1105"/>
      <c r="F27" s="1105"/>
      <c r="G27" s="1105"/>
      <c r="H27" s="1105"/>
      <c r="I27" s="1105"/>
      <c r="J27" s="1105"/>
      <c r="K27" s="1105"/>
      <c r="L27" s="799"/>
      <c r="M27" s="1112"/>
    </row>
    <row r="28" spans="1:13" ht="15.75">
      <c r="A28" s="5217"/>
      <c r="B28" s="1864" t="s">
        <v>1176</v>
      </c>
      <c r="C28" s="1113"/>
      <c r="D28" s="1113"/>
      <c r="E28" s="1113"/>
      <c r="F28" s="1113"/>
      <c r="G28" s="1113"/>
      <c r="H28" s="1113"/>
      <c r="I28" s="1113"/>
      <c r="J28" s="1113"/>
      <c r="K28" s="1113"/>
      <c r="L28" s="1113"/>
      <c r="M28" s="1118"/>
    </row>
    <row r="29" spans="1:13" ht="15.75">
      <c r="A29" s="5217"/>
      <c r="B29" s="1864"/>
      <c r="C29" s="1119" t="s">
        <v>1177</v>
      </c>
      <c r="D29" s="1120" t="s">
        <v>61</v>
      </c>
      <c r="E29" s="1113"/>
      <c r="F29" s="1121" t="s">
        <v>1178</v>
      </c>
      <c r="G29" s="1104" t="s">
        <v>61</v>
      </c>
      <c r="H29" s="1113"/>
      <c r="I29" s="1121" t="s">
        <v>1179</v>
      </c>
      <c r="J29" s="1122"/>
      <c r="K29" s="1123"/>
      <c r="L29" s="1124"/>
      <c r="M29" s="1118"/>
    </row>
    <row r="30" spans="1:13" ht="15.75">
      <c r="A30" s="5217"/>
      <c r="B30" s="1865"/>
      <c r="C30" s="1109"/>
      <c r="D30" s="1109"/>
      <c r="E30" s="1109"/>
      <c r="F30" s="1109"/>
      <c r="G30" s="1109"/>
      <c r="H30" s="1109"/>
      <c r="I30" s="1109"/>
      <c r="J30" s="1109"/>
      <c r="K30" s="1109"/>
      <c r="L30" s="1109"/>
      <c r="M30" s="1110"/>
    </row>
    <row r="31" spans="1:13" ht="15.75">
      <c r="A31" s="5217"/>
      <c r="B31" s="3337" t="s">
        <v>1181</v>
      </c>
      <c r="C31" s="1125"/>
      <c r="D31" s="1125"/>
      <c r="E31" s="1125"/>
      <c r="F31" s="1125"/>
      <c r="G31" s="1125"/>
      <c r="H31" s="1125"/>
      <c r="I31" s="1125"/>
      <c r="J31" s="1125"/>
      <c r="K31" s="1125"/>
      <c r="L31" s="799"/>
      <c r="M31" s="1112"/>
    </row>
    <row r="32" spans="1:13" ht="15.75">
      <c r="A32" s="5217"/>
      <c r="B32" s="3338"/>
      <c r="C32" s="1113" t="s">
        <v>1182</v>
      </c>
      <c r="D32" s="1581">
        <v>2020</v>
      </c>
      <c r="E32" s="1126"/>
      <c r="F32" s="1113" t="s">
        <v>1183</v>
      </c>
      <c r="G32" s="1127" t="s">
        <v>1184</v>
      </c>
      <c r="H32" s="1126"/>
      <c r="I32" s="1121"/>
      <c r="J32" s="1126"/>
      <c r="K32" s="1126"/>
      <c r="L32" s="799"/>
      <c r="M32" s="1112"/>
    </row>
    <row r="33" spans="1:13" ht="15.75">
      <c r="A33" s="5217"/>
      <c r="B33" s="3339"/>
      <c r="C33" s="1109"/>
      <c r="D33" s="1128"/>
      <c r="E33" s="1129"/>
      <c r="F33" s="1109"/>
      <c r="G33" s="1129"/>
      <c r="H33" s="1129"/>
      <c r="I33" s="1130"/>
      <c r="J33" s="1129"/>
      <c r="K33" s="1129"/>
      <c r="L33" s="799"/>
      <c r="M33" s="1112"/>
    </row>
    <row r="34" spans="1:13" ht="15.75">
      <c r="A34" s="5217"/>
      <c r="B34" s="3337" t="s">
        <v>1185</v>
      </c>
      <c r="C34" s="1131"/>
      <c r="D34" s="1131"/>
      <c r="E34" s="1131"/>
      <c r="F34" s="1131"/>
      <c r="G34" s="1131"/>
      <c r="H34" s="1131"/>
      <c r="I34" s="1131"/>
      <c r="J34" s="1131"/>
      <c r="K34" s="1131"/>
      <c r="L34" s="1131"/>
      <c r="M34" s="1132"/>
    </row>
    <row r="35" spans="1:13" ht="15.75">
      <c r="A35" s="5217"/>
      <c r="B35" s="3338"/>
      <c r="C35" s="1133"/>
      <c r="D35" s="1134">
        <v>2019</v>
      </c>
      <c r="E35" s="1134"/>
      <c r="F35" s="1134">
        <v>2020</v>
      </c>
      <c r="G35" s="1134"/>
      <c r="H35" s="1135">
        <v>2021</v>
      </c>
      <c r="I35" s="1135"/>
      <c r="J35" s="1135">
        <v>2022</v>
      </c>
      <c r="K35" s="1134"/>
      <c r="L35" s="1134">
        <v>2023</v>
      </c>
      <c r="M35" s="1132"/>
    </row>
    <row r="36" spans="1:13" ht="15.75">
      <c r="A36" s="5217"/>
      <c r="B36" s="3338"/>
      <c r="C36" s="1133"/>
      <c r="D36" s="5289"/>
      <c r="E36" s="5290"/>
      <c r="F36" s="5286">
        <v>1</v>
      </c>
      <c r="G36" s="5287"/>
      <c r="H36" s="5286">
        <v>1</v>
      </c>
      <c r="I36" s="5287"/>
      <c r="J36" s="5286">
        <v>1</v>
      </c>
      <c r="K36" s="5287"/>
      <c r="L36" s="5286">
        <v>1</v>
      </c>
      <c r="M36" s="5288"/>
    </row>
    <row r="37" spans="1:13" ht="15.75">
      <c r="A37" s="5217"/>
      <c r="B37" s="3338"/>
      <c r="C37" s="1133"/>
      <c r="D37" s="1134">
        <v>2024</v>
      </c>
      <c r="E37" s="1134"/>
      <c r="F37" s="1134">
        <v>2025</v>
      </c>
      <c r="G37" s="1134"/>
      <c r="H37" s="1135">
        <v>2026</v>
      </c>
      <c r="I37" s="1135"/>
      <c r="J37" s="1135">
        <v>2027</v>
      </c>
      <c r="K37" s="1134"/>
      <c r="L37" s="1134">
        <v>2028</v>
      </c>
      <c r="M37" s="1098"/>
    </row>
    <row r="38" spans="1:13" ht="15.75">
      <c r="A38" s="5217"/>
      <c r="B38" s="3338"/>
      <c r="C38" s="1133"/>
      <c r="D38" s="5286">
        <v>1</v>
      </c>
      <c r="E38" s="5287"/>
      <c r="F38" s="5286">
        <v>1</v>
      </c>
      <c r="G38" s="5287"/>
      <c r="H38" s="5286">
        <v>1</v>
      </c>
      <c r="I38" s="5287"/>
      <c r="J38" s="5286">
        <v>1</v>
      </c>
      <c r="K38" s="5287"/>
      <c r="L38" s="5286">
        <v>1</v>
      </c>
      <c r="M38" s="5288"/>
    </row>
    <row r="39" spans="1:13" ht="15.75">
      <c r="A39" s="5217"/>
      <c r="B39" s="3338"/>
      <c r="C39" s="1133"/>
      <c r="D39" s="1134">
        <v>2029</v>
      </c>
      <c r="E39" s="1134"/>
      <c r="F39" s="1134">
        <v>2030</v>
      </c>
      <c r="G39" s="1134"/>
      <c r="H39" s="1135">
        <v>2031</v>
      </c>
      <c r="I39" s="1135"/>
      <c r="J39" s="1135">
        <v>2032</v>
      </c>
      <c r="K39" s="1134"/>
      <c r="L39" s="1134">
        <v>2033</v>
      </c>
      <c r="M39" s="1098"/>
    </row>
    <row r="40" spans="1:13" ht="15.75">
      <c r="A40" s="5217"/>
      <c r="B40" s="3338"/>
      <c r="C40" s="1133"/>
      <c r="D40" s="5286">
        <v>1</v>
      </c>
      <c r="E40" s="5287"/>
      <c r="F40" s="5286">
        <v>1</v>
      </c>
      <c r="G40" s="5287"/>
      <c r="H40" s="5286">
        <v>1</v>
      </c>
      <c r="I40" s="5287"/>
      <c r="J40" s="5286">
        <v>1</v>
      </c>
      <c r="K40" s="5287"/>
      <c r="L40" s="5286">
        <v>1</v>
      </c>
      <c r="M40" s="5288"/>
    </row>
    <row r="41" spans="1:13" ht="15.75">
      <c r="A41" s="5217"/>
      <c r="B41" s="3338"/>
      <c r="C41" s="1133"/>
      <c r="D41" s="1225">
        <v>2034</v>
      </c>
      <c r="E41" s="1137"/>
      <c r="F41" s="1138" t="s">
        <v>1186</v>
      </c>
      <c r="G41" s="1137"/>
      <c r="H41" s="1138"/>
      <c r="I41" s="1137"/>
      <c r="J41" s="1138"/>
      <c r="K41" s="1137"/>
      <c r="L41" s="1138"/>
      <c r="M41" s="1136"/>
    </row>
    <row r="42" spans="1:13" ht="15.75">
      <c r="A42" s="5217"/>
      <c r="B42" s="3338"/>
      <c r="C42" s="1133"/>
      <c r="D42" s="5286">
        <v>1</v>
      </c>
      <c r="E42" s="5287"/>
      <c r="F42" s="5289">
        <v>15</v>
      </c>
      <c r="G42" s="5290"/>
      <c r="H42" s="5291"/>
      <c r="I42" s="5291"/>
      <c r="J42" s="1138"/>
      <c r="K42" s="1137"/>
      <c r="L42" s="1138"/>
      <c r="M42" s="1136"/>
    </row>
    <row r="43" spans="1:13" ht="15.75">
      <c r="A43" s="5217"/>
      <c r="B43" s="3338"/>
      <c r="C43" s="1133"/>
      <c r="D43" s="1138"/>
      <c r="E43" s="1137"/>
      <c r="F43" s="1138"/>
      <c r="G43" s="1137"/>
      <c r="H43" s="1138"/>
      <c r="I43" s="1137"/>
      <c r="J43" s="1138"/>
      <c r="K43" s="1137"/>
      <c r="L43" s="1138"/>
      <c r="M43" s="1136"/>
    </row>
    <row r="44" spans="1:13" ht="15.75">
      <c r="A44" s="5217"/>
      <c r="B44" s="3337" t="s">
        <v>1187</v>
      </c>
      <c r="C44" s="1139"/>
      <c r="D44" s="1139"/>
      <c r="E44" s="1139"/>
      <c r="F44" s="1139"/>
      <c r="G44" s="1139"/>
      <c r="H44" s="1139"/>
      <c r="I44" s="1139"/>
      <c r="J44" s="1139"/>
      <c r="K44" s="1139"/>
      <c r="L44" s="799"/>
      <c r="M44" s="1112"/>
    </row>
    <row r="45" spans="1:13" ht="15.75">
      <c r="A45" s="5217"/>
      <c r="B45" s="3338"/>
      <c r="C45" s="799"/>
      <c r="D45" s="1140" t="s">
        <v>482</v>
      </c>
      <c r="E45" s="1141" t="s">
        <v>60</v>
      </c>
      <c r="F45" s="5224" t="s">
        <v>1188</v>
      </c>
      <c r="G45" s="5223"/>
      <c r="H45" s="5223"/>
      <c r="I45" s="5223"/>
      <c r="J45" s="5223"/>
      <c r="K45" s="1142"/>
      <c r="L45" s="799"/>
      <c r="M45" s="1112"/>
    </row>
    <row r="46" spans="1:13" ht="15.75">
      <c r="A46" s="5217"/>
      <c r="B46" s="3338"/>
      <c r="C46" s="799"/>
      <c r="D46" s="1143"/>
      <c r="E46" s="1103" t="s">
        <v>1226</v>
      </c>
      <c r="F46" s="5224"/>
      <c r="G46" s="5223"/>
      <c r="H46" s="5223"/>
      <c r="I46" s="5223"/>
      <c r="J46" s="5223"/>
      <c r="K46" s="1144"/>
      <c r="L46" s="799"/>
      <c r="M46" s="1112"/>
    </row>
    <row r="47" spans="1:13" ht="15.75">
      <c r="A47" s="5217"/>
      <c r="B47" s="3339"/>
      <c r="C47" s="1145"/>
      <c r="D47" s="1145"/>
      <c r="E47" s="1145"/>
      <c r="F47" s="1145"/>
      <c r="G47" s="1145"/>
      <c r="H47" s="1145"/>
      <c r="I47" s="1145"/>
      <c r="J47" s="1145"/>
      <c r="K47" s="1145"/>
      <c r="L47" s="799"/>
      <c r="M47" s="1112"/>
    </row>
    <row r="48" spans="1:13" ht="48" customHeight="1">
      <c r="A48" s="5217"/>
      <c r="B48" s="100" t="s">
        <v>1189</v>
      </c>
      <c r="C48" s="5280" t="s">
        <v>2463</v>
      </c>
      <c r="D48" s="5281"/>
      <c r="E48" s="5281"/>
      <c r="F48" s="5281"/>
      <c r="G48" s="5281"/>
      <c r="H48" s="5281"/>
      <c r="I48" s="5281"/>
      <c r="J48" s="5281"/>
      <c r="K48" s="5281"/>
      <c r="L48" s="5281"/>
      <c r="M48" s="5282"/>
    </row>
    <row r="49" spans="1:13" ht="31.5">
      <c r="A49" s="5217"/>
      <c r="B49" s="100" t="s">
        <v>1191</v>
      </c>
      <c r="C49" s="5283" t="s">
        <v>2464</v>
      </c>
      <c r="D49" s="5284"/>
      <c r="E49" s="5284"/>
      <c r="F49" s="5284"/>
      <c r="G49" s="5284"/>
      <c r="H49" s="5284"/>
      <c r="I49" s="5284"/>
      <c r="J49" s="5284"/>
      <c r="K49" s="5284"/>
      <c r="L49" s="5284"/>
      <c r="M49" s="5285"/>
    </row>
    <row r="50" spans="1:13" ht="15.75">
      <c r="A50" s="5217"/>
      <c r="B50" s="100" t="s">
        <v>1193</v>
      </c>
      <c r="C50" s="5274">
        <v>30</v>
      </c>
      <c r="D50" s="5275"/>
      <c r="E50" s="5275"/>
      <c r="F50" s="5275"/>
      <c r="G50" s="5275"/>
      <c r="H50" s="5275"/>
      <c r="I50" s="5275"/>
      <c r="J50" s="5275"/>
      <c r="K50" s="5275"/>
      <c r="L50" s="5275"/>
      <c r="M50" s="5276"/>
    </row>
    <row r="51" spans="1:13" ht="15.75">
      <c r="A51" s="5217"/>
      <c r="B51" s="100" t="s">
        <v>1195</v>
      </c>
      <c r="C51" s="5274">
        <v>2020</v>
      </c>
      <c r="D51" s="5275"/>
      <c r="E51" s="5275"/>
      <c r="F51" s="5275"/>
      <c r="G51" s="5275"/>
      <c r="H51" s="5275"/>
      <c r="I51" s="5275"/>
      <c r="J51" s="5275"/>
      <c r="K51" s="5275"/>
      <c r="L51" s="5275"/>
      <c r="M51" s="5276"/>
    </row>
    <row r="52" spans="1:13" ht="21.75" customHeight="1">
      <c r="A52" s="5198" t="s">
        <v>1197</v>
      </c>
      <c r="B52" s="98" t="s">
        <v>1198</v>
      </c>
      <c r="C52" s="5277" t="s">
        <v>1123</v>
      </c>
      <c r="D52" s="5277"/>
      <c r="E52" s="5277"/>
      <c r="F52" s="5277"/>
      <c r="G52" s="5277"/>
      <c r="H52" s="5277"/>
      <c r="I52" s="5277"/>
      <c r="J52" s="5277"/>
      <c r="K52" s="5277"/>
      <c r="L52" s="5277"/>
      <c r="M52" s="5278"/>
    </row>
    <row r="53" spans="1:13" ht="15.75">
      <c r="A53" s="5199"/>
      <c r="B53" s="98" t="s">
        <v>1199</v>
      </c>
      <c r="C53" s="5208" t="s">
        <v>2465</v>
      </c>
      <c r="D53" s="5208"/>
      <c r="E53" s="5208"/>
      <c r="F53" s="5208"/>
      <c r="G53" s="5208"/>
      <c r="H53" s="5208"/>
      <c r="I53" s="5208"/>
      <c r="J53" s="5208"/>
      <c r="K53" s="5208"/>
      <c r="L53" s="5208"/>
      <c r="M53" s="5209"/>
    </row>
    <row r="54" spans="1:13" ht="15.75">
      <c r="A54" s="5199"/>
      <c r="B54" s="98" t="s">
        <v>1201</v>
      </c>
      <c r="C54" s="5277" t="s">
        <v>718</v>
      </c>
      <c r="D54" s="5277"/>
      <c r="E54" s="5277"/>
      <c r="F54" s="5277"/>
      <c r="G54" s="5277"/>
      <c r="H54" s="5277"/>
      <c r="I54" s="5277"/>
      <c r="J54" s="5277"/>
      <c r="K54" s="5277"/>
      <c r="L54" s="5277"/>
      <c r="M54" s="5278"/>
    </row>
    <row r="55" spans="1:13" ht="15.75">
      <c r="A55" s="5199"/>
      <c r="B55" s="99" t="s">
        <v>1202</v>
      </c>
      <c r="C55" s="5277" t="s">
        <v>737</v>
      </c>
      <c r="D55" s="5277"/>
      <c r="E55" s="5277"/>
      <c r="F55" s="5277"/>
      <c r="G55" s="5277"/>
      <c r="H55" s="5277"/>
      <c r="I55" s="5277"/>
      <c r="J55" s="5277"/>
      <c r="K55" s="5277"/>
      <c r="L55" s="5277"/>
      <c r="M55" s="5278"/>
    </row>
    <row r="56" spans="1:13" ht="15.75">
      <c r="A56" s="5199"/>
      <c r="B56" s="98" t="s">
        <v>1204</v>
      </c>
      <c r="C56" s="5279" t="s">
        <v>2466</v>
      </c>
      <c r="D56" s="5208"/>
      <c r="E56" s="5208"/>
      <c r="F56" s="5208"/>
      <c r="G56" s="5208"/>
      <c r="H56" s="5208"/>
      <c r="I56" s="5208"/>
      <c r="J56" s="5208"/>
      <c r="K56" s="5208"/>
      <c r="L56" s="5208"/>
      <c r="M56" s="5209"/>
    </row>
    <row r="57" spans="1:13" ht="16.5" thickBot="1">
      <c r="A57" s="5205"/>
      <c r="B57" s="98" t="s">
        <v>1205</v>
      </c>
      <c r="C57" s="5277" t="s">
        <v>2467</v>
      </c>
      <c r="D57" s="5277"/>
      <c r="E57" s="5277"/>
      <c r="F57" s="5277"/>
      <c r="G57" s="5277"/>
      <c r="H57" s="5277"/>
      <c r="I57" s="5277"/>
      <c r="J57" s="5277"/>
      <c r="K57" s="5277"/>
      <c r="L57" s="5277"/>
      <c r="M57" s="5278"/>
    </row>
    <row r="58" spans="1:13" ht="15.75">
      <c r="A58" s="5198" t="s">
        <v>1206</v>
      </c>
      <c r="B58" s="1221" t="s">
        <v>1207</v>
      </c>
      <c r="C58" s="3726" t="s">
        <v>2436</v>
      </c>
      <c r="D58" s="3726"/>
      <c r="E58" s="3726"/>
      <c r="F58" s="3726"/>
      <c r="G58" s="3726"/>
      <c r="H58" s="3726"/>
      <c r="I58" s="3726"/>
      <c r="J58" s="3726"/>
      <c r="K58" s="3726"/>
      <c r="L58" s="3726"/>
      <c r="M58" s="3727"/>
    </row>
    <row r="59" spans="1:13" ht="22.5" customHeight="1">
      <c r="A59" s="5199"/>
      <c r="B59" s="1221" t="s">
        <v>1209</v>
      </c>
      <c r="C59" s="3726" t="s">
        <v>1326</v>
      </c>
      <c r="D59" s="3726"/>
      <c r="E59" s="3726"/>
      <c r="F59" s="3726"/>
      <c r="G59" s="3726"/>
      <c r="H59" s="3726"/>
      <c r="I59" s="3726"/>
      <c r="J59" s="3726"/>
      <c r="K59" s="3726"/>
      <c r="L59" s="3726"/>
      <c r="M59" s="3727"/>
    </row>
    <row r="60" spans="1:13" ht="24" customHeight="1" thickBot="1">
      <c r="A60" s="5199"/>
      <c r="B60" s="1222" t="s">
        <v>28</v>
      </c>
      <c r="C60" s="5200" t="s">
        <v>718</v>
      </c>
      <c r="D60" s="5200"/>
      <c r="E60" s="5200"/>
      <c r="F60" s="5200"/>
      <c r="G60" s="5200"/>
      <c r="H60" s="5200"/>
      <c r="I60" s="5200"/>
      <c r="J60" s="5200"/>
      <c r="K60" s="5200"/>
      <c r="L60" s="5200"/>
      <c r="M60" s="5201"/>
    </row>
    <row r="61" spans="1:13" ht="16.5" thickBot="1">
      <c r="A61" s="1146" t="s">
        <v>1211</v>
      </c>
      <c r="B61" s="1223"/>
      <c r="C61" s="5202"/>
      <c r="D61" s="5203"/>
      <c r="E61" s="5203"/>
      <c r="F61" s="5203"/>
      <c r="G61" s="5203"/>
      <c r="H61" s="5203"/>
      <c r="I61" s="5203"/>
      <c r="J61" s="5203"/>
      <c r="K61" s="5203"/>
      <c r="L61" s="5203"/>
      <c r="M61" s="5204"/>
    </row>
  </sheetData>
  <mergeCells count="62">
    <mergeCell ref="C13:M13"/>
    <mergeCell ref="B1:D1"/>
    <mergeCell ref="A2:A14"/>
    <mergeCell ref="C2:M2"/>
    <mergeCell ref="C3:M3"/>
    <mergeCell ref="C7:D7"/>
    <mergeCell ref="I7:J7"/>
    <mergeCell ref="B8:B10"/>
    <mergeCell ref="C9:D9"/>
    <mergeCell ref="F9:G9"/>
    <mergeCell ref="I9:J9"/>
    <mergeCell ref="C10:D10"/>
    <mergeCell ref="F10:G10"/>
    <mergeCell ref="I10:J10"/>
    <mergeCell ref="C11:M11"/>
    <mergeCell ref="C12:M12"/>
    <mergeCell ref="C14:G14"/>
    <mergeCell ref="I14:M14"/>
    <mergeCell ref="A15:A51"/>
    <mergeCell ref="C16:M16"/>
    <mergeCell ref="B17:B23"/>
    <mergeCell ref="F22:H22"/>
    <mergeCell ref="B24:B27"/>
    <mergeCell ref="B31:B33"/>
    <mergeCell ref="B34:B43"/>
    <mergeCell ref="D36:E36"/>
    <mergeCell ref="F36:G36"/>
    <mergeCell ref="H36:I36"/>
    <mergeCell ref="J36:K36"/>
    <mergeCell ref="L36:M36"/>
    <mergeCell ref="D38:E38"/>
    <mergeCell ref="F38:G38"/>
    <mergeCell ref="H38:I38"/>
    <mergeCell ref="J38:K38"/>
    <mergeCell ref="L38:M38"/>
    <mergeCell ref="C50:M50"/>
    <mergeCell ref="D40:E40"/>
    <mergeCell ref="F40:G40"/>
    <mergeCell ref="H40:I40"/>
    <mergeCell ref="J40:K40"/>
    <mergeCell ref="L40:M40"/>
    <mergeCell ref="D42:E42"/>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3">
    <dataValidation allowBlank="1" showInputMessage="1" showErrorMessage="1" prompt="Incluir una ficha por cada indicador, ya sea de producto o de resultado" sqref="B1" xr:uid="{00000000-0002-0000-7200-000000000000}"/>
    <dataValidation allowBlank="1" showInputMessage="1" showErrorMessage="1" prompt="Selecciones de la lista desplegable" sqref="B15" xr:uid="{00000000-0002-0000-7200-000001000000}"/>
    <dataValidation allowBlank="1" showInputMessage="1" showErrorMessage="1" prompt="Seleccione de la lista desplegable" sqref="B4 B7 H7" xr:uid="{00000000-0002-0000-7200-000002000000}"/>
  </dataValidations>
  <hyperlinks>
    <hyperlink ref="C56" r:id="rId1"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5"/>
  </sheetPr>
  <dimension ref="A1:N60"/>
  <sheetViews>
    <sheetView zoomScale="70" zoomScaleNormal="70" workbookViewId="0">
      <selection activeCell="C3" sqref="C3:M3"/>
    </sheetView>
  </sheetViews>
  <sheetFormatPr baseColWidth="10" defaultColWidth="11.42578125" defaultRowHeight="15"/>
  <cols>
    <col min="1" max="1" width="18.7109375" customWidth="1"/>
    <col min="2" max="2" width="28.42578125" customWidth="1"/>
  </cols>
  <sheetData>
    <row r="1" spans="1:14" ht="16.5" thickBot="1">
      <c r="A1" s="5312" t="s">
        <v>2468</v>
      </c>
      <c r="B1" s="5313"/>
      <c r="C1" s="5313"/>
      <c r="D1" s="5313"/>
      <c r="E1" s="5313"/>
      <c r="F1" s="5313"/>
      <c r="G1" s="5313"/>
      <c r="H1" s="5313"/>
      <c r="I1" s="5313"/>
      <c r="J1" s="5313"/>
      <c r="K1" s="5313"/>
      <c r="L1" s="5313"/>
      <c r="M1" s="5314"/>
    </row>
    <row r="2" spans="1:14" ht="45.75" customHeight="1">
      <c r="A2" s="5268" t="s">
        <v>1134</v>
      </c>
      <c r="B2" s="5" t="s">
        <v>1135</v>
      </c>
      <c r="C2" s="3778" t="s">
        <v>743</v>
      </c>
      <c r="D2" s="3779"/>
      <c r="E2" s="3779"/>
      <c r="F2" s="3779"/>
      <c r="G2" s="3779"/>
      <c r="H2" s="3779"/>
      <c r="I2" s="3779"/>
      <c r="J2" s="3779"/>
      <c r="K2" s="3779"/>
      <c r="L2" s="3779"/>
      <c r="M2" s="3780"/>
    </row>
    <row r="3" spans="1:14" ht="55.5" customHeight="1">
      <c r="A3" s="5269"/>
      <c r="B3" s="12" t="s">
        <v>1213</v>
      </c>
      <c r="C3" s="3129" t="s">
        <v>2469</v>
      </c>
      <c r="D3" s="3100"/>
      <c r="E3" s="3100"/>
      <c r="F3" s="3100"/>
      <c r="G3" s="3100"/>
      <c r="H3" s="3100"/>
      <c r="I3" s="3100"/>
      <c r="J3" s="3100"/>
      <c r="K3" s="3100"/>
      <c r="L3" s="3100"/>
      <c r="M3" s="3101"/>
    </row>
    <row r="4" spans="1:14" ht="15" customHeight="1">
      <c r="A4" s="5269"/>
      <c r="B4" s="1856" t="s">
        <v>1139</v>
      </c>
      <c r="C4" s="3129" t="s">
        <v>422</v>
      </c>
      <c r="D4" s="3100"/>
      <c r="E4" s="1422"/>
      <c r="F4" s="1422"/>
      <c r="G4" s="1422"/>
      <c r="H4" s="1422"/>
      <c r="I4" s="1422"/>
      <c r="J4" s="1422"/>
      <c r="K4" s="1422"/>
      <c r="L4" s="1422"/>
      <c r="M4" s="1423"/>
    </row>
    <row r="5" spans="1:14" ht="30">
      <c r="A5" s="5269"/>
      <c r="B5" s="1155" t="s">
        <v>1140</v>
      </c>
      <c r="C5" s="1849" t="s">
        <v>422</v>
      </c>
      <c r="D5" s="1424"/>
      <c r="E5" s="1424"/>
      <c r="F5" s="1424"/>
      <c r="G5" s="1424"/>
      <c r="H5" s="1424"/>
      <c r="I5" s="1424"/>
      <c r="J5" s="1424"/>
      <c r="K5" s="1424"/>
      <c r="L5" s="1424"/>
      <c r="M5" s="1425"/>
    </row>
    <row r="6" spans="1:14" ht="15" customHeight="1">
      <c r="A6" s="5269"/>
      <c r="B6" s="1856" t="s">
        <v>1142</v>
      </c>
      <c r="C6" s="1849" t="s">
        <v>422</v>
      </c>
      <c r="D6" s="1424"/>
      <c r="E6" s="1424"/>
      <c r="F6" s="1424"/>
      <c r="G6" s="1424"/>
      <c r="H6" s="1424"/>
      <c r="I6" s="1424"/>
      <c r="J6" s="1424"/>
      <c r="K6" s="1424"/>
      <c r="L6" s="1424"/>
      <c r="M6" s="1425"/>
    </row>
    <row r="7" spans="1:14" ht="15" customHeight="1">
      <c r="A7" s="5269"/>
      <c r="B7" s="12" t="s">
        <v>1143</v>
      </c>
      <c r="C7" s="1426"/>
      <c r="D7" s="1245" t="s">
        <v>71</v>
      </c>
      <c r="E7" s="1426"/>
      <c r="F7" s="1426"/>
      <c r="G7" s="1427"/>
      <c r="H7" s="443" t="s">
        <v>28</v>
      </c>
      <c r="I7" s="1428"/>
      <c r="J7" s="1245" t="s">
        <v>72</v>
      </c>
      <c r="K7" s="1426"/>
      <c r="L7" s="1426"/>
      <c r="M7" s="1429"/>
      <c r="N7" t="s">
        <v>1277</v>
      </c>
    </row>
    <row r="8" spans="1:14" ht="15.75">
      <c r="A8" s="5269"/>
      <c r="B8" s="3108" t="s">
        <v>1144</v>
      </c>
      <c r="C8" s="2152"/>
      <c r="D8" s="2082"/>
      <c r="E8" s="2082"/>
      <c r="F8" s="2082"/>
      <c r="G8" s="2082"/>
      <c r="H8" s="2082"/>
      <c r="I8" s="2082"/>
      <c r="J8" s="2082"/>
      <c r="K8" s="2082"/>
      <c r="L8" s="1431"/>
      <c r="M8" s="1432"/>
    </row>
    <row r="9" spans="1:14" ht="15.75">
      <c r="A9" s="5269"/>
      <c r="B9" s="3109"/>
      <c r="C9" s="5273"/>
      <c r="D9" s="5273"/>
      <c r="E9" s="1433"/>
      <c r="F9" s="5273"/>
      <c r="G9" s="5273"/>
      <c r="H9" s="1433"/>
      <c r="I9" s="5273"/>
      <c r="J9" s="5273"/>
      <c r="K9" s="1433"/>
      <c r="L9" s="1015"/>
      <c r="M9" s="1016"/>
    </row>
    <row r="10" spans="1:14" ht="15.75">
      <c r="A10" s="5269"/>
      <c r="B10" s="3110"/>
      <c r="C10" s="5273" t="s">
        <v>1147</v>
      </c>
      <c r="D10" s="5273"/>
      <c r="E10" s="2083"/>
      <c r="F10" s="5273" t="s">
        <v>1147</v>
      </c>
      <c r="G10" s="5273"/>
      <c r="H10" s="2083"/>
      <c r="I10" s="5273" t="s">
        <v>1147</v>
      </c>
      <c r="J10" s="5273"/>
      <c r="K10" s="2083"/>
      <c r="L10" s="1430"/>
      <c r="M10" s="1434"/>
    </row>
    <row r="11" spans="1:14" ht="317.25" customHeight="1">
      <c r="A11" s="5269"/>
      <c r="B11" s="6" t="s">
        <v>1219</v>
      </c>
      <c r="C11" s="3778" t="s">
        <v>2470</v>
      </c>
      <c r="D11" s="3779"/>
      <c r="E11" s="3779"/>
      <c r="F11" s="3779"/>
      <c r="G11" s="3779"/>
      <c r="H11" s="3779"/>
      <c r="I11" s="3779"/>
      <c r="J11" s="3779"/>
      <c r="K11" s="3779"/>
      <c r="L11" s="3779"/>
      <c r="M11" s="3780"/>
    </row>
    <row r="12" spans="1:14" ht="60.75" thickBot="1">
      <c r="A12" s="5269"/>
      <c r="B12" s="6" t="s">
        <v>1221</v>
      </c>
      <c r="C12" s="3888" t="s">
        <v>2454</v>
      </c>
      <c r="D12" s="3889"/>
      <c r="E12" s="3889"/>
      <c r="F12" s="3889"/>
      <c r="G12" s="3889"/>
      <c r="H12" s="3889"/>
      <c r="I12" s="3889"/>
      <c r="J12" s="3889"/>
      <c r="K12" s="3889"/>
      <c r="L12" s="3889"/>
      <c r="M12" s="3890"/>
    </row>
    <row r="13" spans="1:14" ht="73.5" customHeight="1" thickBot="1">
      <c r="A13" s="5270"/>
      <c r="B13" s="998" t="s">
        <v>1223</v>
      </c>
      <c r="C13" s="4875" t="s">
        <v>1125</v>
      </c>
      <c r="D13" s="4876"/>
      <c r="E13" s="4876"/>
      <c r="F13" s="4876"/>
      <c r="G13" s="4877"/>
      <c r="H13" s="998" t="s">
        <v>1224</v>
      </c>
      <c r="I13" s="4853" t="s">
        <v>1126</v>
      </c>
      <c r="J13" s="4851"/>
      <c r="K13" s="4851"/>
      <c r="L13" s="4851"/>
      <c r="M13" s="4852"/>
    </row>
    <row r="14" spans="1:14" ht="30" customHeight="1">
      <c r="A14" s="5256" t="s">
        <v>1150</v>
      </c>
      <c r="B14" s="6" t="s">
        <v>12</v>
      </c>
      <c r="C14" s="5306" t="s">
        <v>58</v>
      </c>
      <c r="D14" s="5307"/>
      <c r="E14" s="5307"/>
      <c r="F14" s="5307"/>
      <c r="G14" s="5307"/>
      <c r="H14" s="5307"/>
      <c r="I14" s="5307"/>
      <c r="J14" s="5307"/>
      <c r="K14" s="5307"/>
      <c r="L14" s="5307"/>
      <c r="M14" s="5308"/>
    </row>
    <row r="15" spans="1:14" ht="72" customHeight="1">
      <c r="A15" s="5257"/>
      <c r="B15" s="6" t="s">
        <v>1151</v>
      </c>
      <c r="C15" s="5245" t="s">
        <v>744</v>
      </c>
      <c r="D15" s="5246"/>
      <c r="E15" s="5246"/>
      <c r="F15" s="5246"/>
      <c r="G15" s="5246"/>
      <c r="H15" s="5246"/>
      <c r="I15" s="5246"/>
      <c r="J15" s="5246"/>
      <c r="K15" s="5246"/>
      <c r="L15" s="5246"/>
      <c r="M15" s="5247"/>
    </row>
    <row r="16" spans="1:14">
      <c r="A16" s="5257"/>
      <c r="B16" s="3119" t="s">
        <v>1153</v>
      </c>
      <c r="C16" s="1017"/>
      <c r="D16" s="1018"/>
      <c r="E16" s="1018"/>
      <c r="F16" s="1018"/>
      <c r="G16" s="1018"/>
      <c r="H16" s="1018"/>
      <c r="I16" s="1018"/>
      <c r="J16" s="1018"/>
      <c r="K16" s="1018"/>
      <c r="L16" s="1018"/>
      <c r="M16" s="1019"/>
    </row>
    <row r="17" spans="1:13">
      <c r="A17" s="5257"/>
      <c r="B17" s="3120"/>
      <c r="C17" s="1020"/>
      <c r="D17" s="1021"/>
      <c r="E17" s="1022"/>
      <c r="F17" s="1021"/>
      <c r="G17" s="1022"/>
      <c r="H17" s="1021"/>
      <c r="I17" s="1022"/>
      <c r="J17" s="1021"/>
      <c r="K17" s="1022"/>
      <c r="L17" s="1022"/>
      <c r="M17" s="1023"/>
    </row>
    <row r="18" spans="1:13" ht="30">
      <c r="A18" s="5257"/>
      <c r="B18" s="3120"/>
      <c r="C18" s="1024" t="s">
        <v>1154</v>
      </c>
      <c r="D18" s="1025"/>
      <c r="E18" s="1024" t="s">
        <v>1155</v>
      </c>
      <c r="F18" s="1025"/>
      <c r="G18" s="1024" t="s">
        <v>1156</v>
      </c>
      <c r="H18" s="1025"/>
      <c r="I18" s="1024" t="s">
        <v>1157</v>
      </c>
      <c r="J18" s="1025"/>
      <c r="K18" s="1024" t="s">
        <v>1158</v>
      </c>
      <c r="L18" s="1026"/>
      <c r="M18" s="1027"/>
    </row>
    <row r="19" spans="1:13" ht="30">
      <c r="A19" s="5257"/>
      <c r="B19" s="3120"/>
      <c r="C19" s="1024" t="s">
        <v>1159</v>
      </c>
      <c r="D19" s="2079"/>
      <c r="E19" s="1024" t="s">
        <v>1160</v>
      </c>
      <c r="F19" s="1028"/>
      <c r="G19" s="1024" t="s">
        <v>1161</v>
      </c>
      <c r="H19" s="1028"/>
      <c r="I19" s="1024" t="s">
        <v>1162</v>
      </c>
      <c r="J19" s="1028" t="s">
        <v>1226</v>
      </c>
      <c r="K19" s="1024" t="s">
        <v>1163</v>
      </c>
      <c r="L19" s="1026"/>
      <c r="M19" s="1027"/>
    </row>
    <row r="20" spans="1:13" ht="30">
      <c r="A20" s="5257"/>
      <c r="B20" s="3120"/>
      <c r="C20" s="1024" t="s">
        <v>1164</v>
      </c>
      <c r="D20" s="2079"/>
      <c r="E20" s="1024" t="s">
        <v>1165</v>
      </c>
      <c r="F20" s="2079"/>
      <c r="G20" s="1024"/>
      <c r="H20" s="1029"/>
      <c r="I20" s="1024"/>
      <c r="J20" s="1029"/>
      <c r="K20" s="1024"/>
      <c r="L20" s="1030"/>
      <c r="M20" s="1031"/>
    </row>
    <row r="21" spans="1:13" ht="15.75">
      <c r="A21" s="5257"/>
      <c r="B21" s="3120"/>
      <c r="C21" s="1024" t="s">
        <v>1166</v>
      </c>
      <c r="D21" s="1028"/>
      <c r="E21" s="1024" t="s">
        <v>1168</v>
      </c>
      <c r="F21" s="1508"/>
      <c r="G21" s="1508"/>
      <c r="H21" s="1508"/>
      <c r="I21" s="1508"/>
      <c r="J21" s="1508"/>
      <c r="K21" s="1508"/>
      <c r="L21" s="1508"/>
      <c r="M21" s="1032"/>
    </row>
    <row r="22" spans="1:13">
      <c r="A22" s="5257"/>
      <c r="B22" s="3121"/>
      <c r="C22" s="2080"/>
      <c r="D22" s="2080"/>
      <c r="E22" s="2080"/>
      <c r="F22" s="2080"/>
      <c r="G22" s="2080"/>
      <c r="H22" s="2080"/>
      <c r="I22" s="2080"/>
      <c r="J22" s="2080"/>
      <c r="K22" s="2080"/>
      <c r="L22" s="2080"/>
      <c r="M22" s="1033"/>
    </row>
    <row r="23" spans="1:13" ht="15.75">
      <c r="A23" s="5257"/>
      <c r="B23" s="3119" t="s">
        <v>1170</v>
      </c>
      <c r="C23" s="1034"/>
      <c r="D23" s="1034"/>
      <c r="E23" s="1034"/>
      <c r="F23" s="1034"/>
      <c r="G23" s="1034"/>
      <c r="H23" s="1034"/>
      <c r="I23" s="1034"/>
      <c r="J23" s="1034"/>
      <c r="K23" s="1034"/>
      <c r="L23" s="1015"/>
      <c r="M23" s="1016"/>
    </row>
    <row r="24" spans="1:13" ht="15.75">
      <c r="A24" s="5257"/>
      <c r="B24" s="3120"/>
      <c r="C24" s="1024" t="s">
        <v>1171</v>
      </c>
      <c r="D24" s="1028"/>
      <c r="E24" s="1035"/>
      <c r="F24" s="1024" t="s">
        <v>1172</v>
      </c>
      <c r="G24" s="2079"/>
      <c r="H24" s="1035"/>
      <c r="I24" s="1024" t="s">
        <v>1173</v>
      </c>
      <c r="J24" s="2079" t="s">
        <v>1226</v>
      </c>
      <c r="K24" s="1035"/>
      <c r="L24" s="1015"/>
      <c r="M24" s="1016"/>
    </row>
    <row r="25" spans="1:13" ht="15.75">
      <c r="A25" s="5257"/>
      <c r="B25" s="3120"/>
      <c r="C25" s="1024" t="s">
        <v>1174</v>
      </c>
      <c r="D25" s="1036"/>
      <c r="E25" s="1037"/>
      <c r="F25" s="1024" t="s">
        <v>1175</v>
      </c>
      <c r="G25" s="1028"/>
      <c r="H25" s="484"/>
      <c r="I25" s="1038"/>
      <c r="J25" s="484"/>
      <c r="K25" s="1039"/>
      <c r="L25" s="1015"/>
      <c r="M25" s="1016"/>
    </row>
    <row r="26" spans="1:13" ht="15.75">
      <c r="A26" s="5257"/>
      <c r="B26" s="3121"/>
      <c r="C26" s="1029"/>
      <c r="D26" s="1029"/>
      <c r="E26" s="1029"/>
      <c r="F26" s="1029"/>
      <c r="G26" s="1029"/>
      <c r="H26" s="1029"/>
      <c r="I26" s="1029"/>
      <c r="J26" s="1029"/>
      <c r="K26" s="1029"/>
      <c r="L26" s="1015"/>
      <c r="M26" s="1016"/>
    </row>
    <row r="27" spans="1:13">
      <c r="A27" s="5257"/>
      <c r="B27" s="3119" t="s">
        <v>1176</v>
      </c>
      <c r="C27" s="1035"/>
      <c r="D27" s="1035"/>
      <c r="E27" s="1035"/>
      <c r="F27" s="1035"/>
      <c r="G27" s="1035"/>
      <c r="H27" s="1035"/>
      <c r="I27" s="1035"/>
      <c r="J27" s="1035"/>
      <c r="K27" s="1035"/>
      <c r="L27" s="1035"/>
      <c r="M27" s="1040"/>
    </row>
    <row r="28" spans="1:13">
      <c r="A28" s="5257"/>
      <c r="B28" s="3120"/>
      <c r="C28" s="1041" t="s">
        <v>1177</v>
      </c>
      <c r="D28" s="1042" t="s">
        <v>61</v>
      </c>
      <c r="E28" s="1035"/>
      <c r="F28" s="1043" t="s">
        <v>1178</v>
      </c>
      <c r="G28" s="1028" t="s">
        <v>61</v>
      </c>
      <c r="H28" s="1035"/>
      <c r="I28" s="1043" t="s">
        <v>1179</v>
      </c>
      <c r="J28" s="1044"/>
      <c r="K28" s="2085"/>
      <c r="L28" s="1045"/>
      <c r="M28" s="1040"/>
    </row>
    <row r="29" spans="1:13">
      <c r="A29" s="5257"/>
      <c r="B29" s="3121"/>
      <c r="C29" s="2080"/>
      <c r="D29" s="2080"/>
      <c r="E29" s="2080"/>
      <c r="F29" s="2080"/>
      <c r="G29" s="2080"/>
      <c r="H29" s="2080"/>
      <c r="I29" s="2080"/>
      <c r="J29" s="2080"/>
      <c r="K29" s="2080"/>
      <c r="L29" s="2080"/>
      <c r="M29" s="1033"/>
    </row>
    <row r="30" spans="1:13" ht="15.75">
      <c r="A30" s="5257"/>
      <c r="B30" s="3119" t="s">
        <v>1181</v>
      </c>
      <c r="C30" s="1046"/>
      <c r="D30" s="1046"/>
      <c r="E30" s="1046"/>
      <c r="F30" s="1046"/>
      <c r="G30" s="1046"/>
      <c r="H30" s="1046"/>
      <c r="I30" s="1046"/>
      <c r="J30" s="1046"/>
      <c r="K30" s="1046"/>
      <c r="L30" s="1015"/>
      <c r="M30" s="1016"/>
    </row>
    <row r="31" spans="1:13" ht="15.75">
      <c r="A31" s="5257"/>
      <c r="B31" s="3120"/>
      <c r="C31" s="1035" t="s">
        <v>1182</v>
      </c>
      <c r="D31" s="1047">
        <v>2019</v>
      </c>
      <c r="E31" s="1048"/>
      <c r="F31" s="1035" t="s">
        <v>1183</v>
      </c>
      <c r="G31" s="1049" t="s">
        <v>2471</v>
      </c>
      <c r="H31" s="1048"/>
      <c r="I31" s="1043"/>
      <c r="J31" s="1048"/>
      <c r="K31" s="1048"/>
      <c r="L31" s="1015"/>
      <c r="M31" s="1016"/>
    </row>
    <row r="32" spans="1:13" ht="15.75">
      <c r="A32" s="5257"/>
      <c r="B32" s="3121"/>
      <c r="C32" s="2080"/>
      <c r="D32" s="1050"/>
      <c r="E32" s="1051"/>
      <c r="F32" s="2080"/>
      <c r="G32" s="1051"/>
      <c r="H32" s="1051"/>
      <c r="I32" s="1052"/>
      <c r="J32" s="1051"/>
      <c r="K32" s="1051"/>
      <c r="L32" s="1015"/>
      <c r="M32" s="1016"/>
    </row>
    <row r="33" spans="1:13">
      <c r="A33" s="5257"/>
      <c r="B33" s="3119" t="s">
        <v>1185</v>
      </c>
      <c r="C33" s="1053"/>
      <c r="D33" s="1053"/>
      <c r="E33" s="1053"/>
      <c r="F33" s="1053"/>
      <c r="G33" s="1053"/>
      <c r="H33" s="1053"/>
      <c r="I33" s="1053"/>
      <c r="J33" s="1053"/>
      <c r="K33" s="1053"/>
      <c r="L33" s="1053"/>
      <c r="M33" s="1054"/>
    </row>
    <row r="34" spans="1:13" ht="15.75">
      <c r="A34" s="5257"/>
      <c r="B34" s="3120"/>
      <c r="C34" s="1055"/>
      <c r="D34" s="1056">
        <v>2019</v>
      </c>
      <c r="E34" s="1056"/>
      <c r="F34" s="1056">
        <v>2020</v>
      </c>
      <c r="G34" s="1056"/>
      <c r="H34" s="1057">
        <v>2021</v>
      </c>
      <c r="I34" s="1057"/>
      <c r="J34" s="1057">
        <v>2022</v>
      </c>
      <c r="K34" s="1056"/>
      <c r="L34" s="1056">
        <v>2023</v>
      </c>
      <c r="M34" s="1054"/>
    </row>
    <row r="35" spans="1:13">
      <c r="A35" s="5257"/>
      <c r="B35" s="3120"/>
      <c r="C35" s="1055"/>
      <c r="D35" s="2081">
        <v>0.25</v>
      </c>
      <c r="E35" s="1058"/>
      <c r="F35" s="2081">
        <v>0.5</v>
      </c>
      <c r="G35" s="1058"/>
      <c r="H35" s="2081">
        <v>0.75</v>
      </c>
      <c r="I35" s="1058"/>
      <c r="J35" s="2081">
        <v>1</v>
      </c>
      <c r="K35" s="1058"/>
      <c r="L35" s="2081">
        <v>1</v>
      </c>
      <c r="M35" s="1059"/>
    </row>
    <row r="36" spans="1:13" ht="15.75">
      <c r="A36" s="5257"/>
      <c r="B36" s="3120"/>
      <c r="C36" s="1055"/>
      <c r="D36" s="1056">
        <v>2024</v>
      </c>
      <c r="E36" s="1056"/>
      <c r="F36" s="1056">
        <v>2025</v>
      </c>
      <c r="G36" s="1056"/>
      <c r="H36" s="1057">
        <v>2026</v>
      </c>
      <c r="I36" s="1057"/>
      <c r="J36" s="1057">
        <v>2027</v>
      </c>
      <c r="K36" s="1056"/>
      <c r="L36" s="1056">
        <v>2028</v>
      </c>
      <c r="M36" s="1023"/>
    </row>
    <row r="37" spans="1:13">
      <c r="A37" s="5257"/>
      <c r="B37" s="3120"/>
      <c r="C37" s="1055"/>
      <c r="D37" s="2081">
        <v>1</v>
      </c>
      <c r="E37" s="1058"/>
      <c r="F37" s="2081">
        <v>1</v>
      </c>
      <c r="G37" s="1058"/>
      <c r="H37" s="2081">
        <v>1</v>
      </c>
      <c r="I37" s="1058"/>
      <c r="J37" s="2081">
        <v>1</v>
      </c>
      <c r="K37" s="1058"/>
      <c r="L37" s="2081">
        <v>1</v>
      </c>
      <c r="M37" s="1059"/>
    </row>
    <row r="38" spans="1:13" ht="15.75">
      <c r="A38" s="5257"/>
      <c r="B38" s="3120"/>
      <c r="C38" s="1055"/>
      <c r="D38" s="1056">
        <v>2029</v>
      </c>
      <c r="E38" s="1056"/>
      <c r="F38" s="1056" t="s">
        <v>1315</v>
      </c>
      <c r="G38" s="1056"/>
      <c r="H38" s="1057" t="s">
        <v>1316</v>
      </c>
      <c r="I38" s="1057"/>
      <c r="J38" s="1057" t="s">
        <v>1317</v>
      </c>
      <c r="K38" s="1056"/>
      <c r="L38" s="1056" t="s">
        <v>1318</v>
      </c>
      <c r="M38" s="1023"/>
    </row>
    <row r="39" spans="1:13">
      <c r="A39" s="5257"/>
      <c r="B39" s="3120"/>
      <c r="C39" s="1055"/>
      <c r="D39" s="2081">
        <v>1</v>
      </c>
      <c r="E39" s="1058"/>
      <c r="F39" s="2081"/>
      <c r="G39" s="1058"/>
      <c r="H39" s="2081"/>
      <c r="I39" s="1058"/>
      <c r="J39" s="2081"/>
      <c r="K39" s="1058"/>
      <c r="L39" s="2081"/>
      <c r="M39" s="1059"/>
    </row>
    <row r="40" spans="1:13">
      <c r="A40" s="5257"/>
      <c r="B40" s="3120"/>
      <c r="C40" s="1055"/>
      <c r="D40" s="1060" t="s">
        <v>1318</v>
      </c>
      <c r="E40" s="1061"/>
      <c r="F40" s="1060" t="s">
        <v>1186</v>
      </c>
      <c r="G40" s="1061"/>
      <c r="H40" s="1060"/>
      <c r="I40" s="1061"/>
      <c r="J40" s="1060"/>
      <c r="K40" s="1061"/>
      <c r="L40" s="1060"/>
      <c r="M40" s="1059"/>
    </row>
    <row r="41" spans="1:13">
      <c r="A41" s="5257"/>
      <c r="B41" s="3120"/>
      <c r="C41" s="1055"/>
      <c r="D41" s="2081"/>
      <c r="E41" s="1058"/>
      <c r="F41" s="5263">
        <v>1</v>
      </c>
      <c r="G41" s="5264"/>
      <c r="H41" s="5265"/>
      <c r="I41" s="5265"/>
      <c r="J41" s="1060"/>
      <c r="K41" s="1061"/>
      <c r="L41" s="1060"/>
      <c r="M41" s="1059"/>
    </row>
    <row r="42" spans="1:13">
      <c r="A42" s="5257"/>
      <c r="B42" s="3120"/>
      <c r="C42" s="1055"/>
      <c r="D42" s="1060"/>
      <c r="E42" s="1061"/>
      <c r="F42" s="1060"/>
      <c r="G42" s="1061"/>
      <c r="H42" s="1060"/>
      <c r="I42" s="1061"/>
      <c r="J42" s="1060"/>
      <c r="K42" s="1061"/>
      <c r="L42" s="1060"/>
      <c r="M42" s="1059"/>
    </row>
    <row r="43" spans="1:13" ht="15.75">
      <c r="A43" s="5257"/>
      <c r="B43" s="3119" t="s">
        <v>1187</v>
      </c>
      <c r="C43" s="1062"/>
      <c r="D43" s="1062"/>
      <c r="E43" s="1062"/>
      <c r="F43" s="1062"/>
      <c r="G43" s="1062"/>
      <c r="H43" s="1062"/>
      <c r="I43" s="1062"/>
      <c r="J43" s="1062"/>
      <c r="K43" s="1062"/>
      <c r="L43" s="1015"/>
      <c r="M43" s="1016"/>
    </row>
    <row r="44" spans="1:13" ht="15.75">
      <c r="A44" s="5257"/>
      <c r="B44" s="3120"/>
      <c r="C44" s="1015"/>
      <c r="D44" s="1063" t="s">
        <v>482</v>
      </c>
      <c r="E44" s="1064" t="s">
        <v>60</v>
      </c>
      <c r="F44" s="5266" t="s">
        <v>1188</v>
      </c>
      <c r="G44" s="5267"/>
      <c r="H44" s="5267"/>
      <c r="I44" s="5267"/>
      <c r="J44" s="5267"/>
      <c r="K44" s="1065"/>
      <c r="L44" s="1015"/>
      <c r="M44" s="1016"/>
    </row>
    <row r="45" spans="1:13" ht="15.75">
      <c r="A45" s="5257"/>
      <c r="B45" s="3120"/>
      <c r="C45" s="1015"/>
      <c r="D45" s="1066"/>
      <c r="E45" s="2079" t="s">
        <v>1226</v>
      </c>
      <c r="F45" s="5266"/>
      <c r="G45" s="5267"/>
      <c r="H45" s="5267"/>
      <c r="I45" s="5267"/>
      <c r="J45" s="5267"/>
      <c r="K45" s="1067"/>
      <c r="L45" s="1015"/>
      <c r="M45" s="1016"/>
    </row>
    <row r="46" spans="1:13" ht="15.75">
      <c r="A46" s="5257"/>
      <c r="B46" s="3121"/>
      <c r="C46" s="1068"/>
      <c r="D46" s="1068"/>
      <c r="E46" s="1068"/>
      <c r="F46" s="1068"/>
      <c r="G46" s="1068"/>
      <c r="H46" s="1068"/>
      <c r="I46" s="1068"/>
      <c r="J46" s="1068"/>
      <c r="K46" s="1068"/>
      <c r="L46" s="1015"/>
      <c r="M46" s="1016"/>
    </row>
    <row r="47" spans="1:13" ht="259.5" customHeight="1">
      <c r="A47" s="5257"/>
      <c r="B47" s="6" t="s">
        <v>1189</v>
      </c>
      <c r="C47" s="5309" t="s">
        <v>2472</v>
      </c>
      <c r="D47" s="5310"/>
      <c r="E47" s="5310"/>
      <c r="F47" s="5310"/>
      <c r="G47" s="5310"/>
      <c r="H47" s="5310"/>
      <c r="I47" s="5310"/>
      <c r="J47" s="5310"/>
      <c r="K47" s="5310"/>
      <c r="L47" s="5310"/>
      <c r="M47" s="5311"/>
    </row>
    <row r="48" spans="1:13" ht="33" customHeight="1">
      <c r="A48" s="5257"/>
      <c r="B48" s="6" t="s">
        <v>1191</v>
      </c>
      <c r="C48" s="5080" t="s">
        <v>2473</v>
      </c>
      <c r="D48" s="5081"/>
      <c r="E48" s="5081"/>
      <c r="F48" s="5081"/>
      <c r="G48" s="5081"/>
      <c r="H48" s="5081"/>
      <c r="I48" s="5081"/>
      <c r="J48" s="5081"/>
      <c r="K48" s="5081"/>
      <c r="L48" s="5081"/>
      <c r="M48" s="5192"/>
    </row>
    <row r="49" spans="1:13">
      <c r="A49" s="5257"/>
      <c r="B49" s="6" t="s">
        <v>1193</v>
      </c>
      <c r="C49" s="5080">
        <v>30</v>
      </c>
      <c r="D49" s="5081"/>
      <c r="E49" s="5081"/>
      <c r="F49" s="5081"/>
      <c r="G49" s="5081"/>
      <c r="H49" s="5081"/>
      <c r="I49" s="5081"/>
      <c r="J49" s="5081"/>
      <c r="K49" s="5081"/>
      <c r="L49" s="5081"/>
      <c r="M49" s="5192"/>
    </row>
    <row r="50" spans="1:13">
      <c r="A50" s="5257"/>
      <c r="B50" s="6" t="s">
        <v>1195</v>
      </c>
      <c r="C50" s="5300">
        <v>43862</v>
      </c>
      <c r="D50" s="5081"/>
      <c r="E50" s="5081"/>
      <c r="F50" s="5081"/>
      <c r="G50" s="5081"/>
      <c r="H50" s="5081"/>
      <c r="I50" s="5081"/>
      <c r="J50" s="5081"/>
      <c r="K50" s="5081"/>
      <c r="L50" s="5081"/>
      <c r="M50" s="5192"/>
    </row>
    <row r="51" spans="1:13">
      <c r="A51" s="5242" t="s">
        <v>1197</v>
      </c>
      <c r="B51" s="63" t="s">
        <v>1198</v>
      </c>
      <c r="C51" s="5301" t="s">
        <v>1127</v>
      </c>
      <c r="D51" s="5301"/>
      <c r="E51" s="5301"/>
      <c r="F51" s="5301"/>
      <c r="G51" s="5301"/>
      <c r="H51" s="5301"/>
      <c r="I51" s="5301"/>
      <c r="J51" s="5301"/>
      <c r="K51" s="5301"/>
      <c r="L51" s="5301"/>
      <c r="M51" s="5302"/>
    </row>
    <row r="52" spans="1:13">
      <c r="A52" s="5243"/>
      <c r="B52" s="63" t="s">
        <v>1199</v>
      </c>
      <c r="C52" s="5055" t="s">
        <v>2474</v>
      </c>
      <c r="D52" s="5055"/>
      <c r="E52" s="5055"/>
      <c r="F52" s="5055"/>
      <c r="G52" s="5055"/>
      <c r="H52" s="5055"/>
      <c r="I52" s="5055"/>
      <c r="J52" s="5055"/>
      <c r="K52" s="5055"/>
      <c r="L52" s="5055"/>
      <c r="M52" s="5056"/>
    </row>
    <row r="53" spans="1:13">
      <c r="A53" s="5243"/>
      <c r="B53" s="63" t="s">
        <v>1201</v>
      </c>
      <c r="C53" s="5055" t="s">
        <v>72</v>
      </c>
      <c r="D53" s="5055"/>
      <c r="E53" s="5055"/>
      <c r="F53" s="5055"/>
      <c r="G53" s="5055"/>
      <c r="H53" s="5055"/>
      <c r="I53" s="5055"/>
      <c r="J53" s="5055"/>
      <c r="K53" s="5055"/>
      <c r="L53" s="5055"/>
      <c r="M53" s="5056"/>
    </row>
    <row r="54" spans="1:13">
      <c r="A54" s="5243"/>
      <c r="B54" s="64" t="s">
        <v>1202</v>
      </c>
      <c r="C54" s="5055" t="s">
        <v>2475</v>
      </c>
      <c r="D54" s="5055"/>
      <c r="E54" s="5055"/>
      <c r="F54" s="5055"/>
      <c r="G54" s="5055"/>
      <c r="H54" s="5055"/>
      <c r="I54" s="5055"/>
      <c r="J54" s="5055"/>
      <c r="K54" s="5055"/>
      <c r="L54" s="5055"/>
      <c r="M54" s="5056"/>
    </row>
    <row r="55" spans="1:13">
      <c r="A55" s="5243"/>
      <c r="B55" s="63" t="s">
        <v>1204</v>
      </c>
      <c r="C55" s="5303" t="s">
        <v>748</v>
      </c>
      <c r="D55" s="5304"/>
      <c r="E55" s="5304"/>
      <c r="F55" s="5304"/>
      <c r="G55" s="5304"/>
      <c r="H55" s="5304"/>
      <c r="I55" s="5304"/>
      <c r="J55" s="5304"/>
      <c r="K55" s="5304"/>
      <c r="L55" s="5304"/>
      <c r="M55" s="5305"/>
    </row>
    <row r="56" spans="1:13" ht="15.75" thickBot="1">
      <c r="A56" s="5248"/>
      <c r="B56" s="63" t="s">
        <v>1205</v>
      </c>
      <c r="C56" s="5055" t="s">
        <v>2476</v>
      </c>
      <c r="D56" s="5055"/>
      <c r="E56" s="5055"/>
      <c r="F56" s="5055"/>
      <c r="G56" s="5055"/>
      <c r="H56" s="5055"/>
      <c r="I56" s="5055"/>
      <c r="J56" s="5055"/>
      <c r="K56" s="5055"/>
      <c r="L56" s="5055"/>
      <c r="M56" s="5056"/>
    </row>
    <row r="57" spans="1:13">
      <c r="A57" s="5242" t="s">
        <v>1206</v>
      </c>
      <c r="B57" s="65" t="s">
        <v>1207</v>
      </c>
      <c r="C57" s="5055" t="s">
        <v>1409</v>
      </c>
      <c r="D57" s="5055"/>
      <c r="E57" s="5055"/>
      <c r="F57" s="5055"/>
      <c r="G57" s="5055"/>
      <c r="H57" s="5055"/>
      <c r="I57" s="5055"/>
      <c r="J57" s="5055"/>
      <c r="K57" s="5055"/>
      <c r="L57" s="5055"/>
      <c r="M57" s="5056"/>
    </row>
    <row r="58" spans="1:13">
      <c r="A58" s="5243"/>
      <c r="B58" s="65" t="s">
        <v>1209</v>
      </c>
      <c r="C58" s="5055" t="s">
        <v>2477</v>
      </c>
      <c r="D58" s="5055"/>
      <c r="E58" s="5055"/>
      <c r="F58" s="5055"/>
      <c r="G58" s="5055"/>
      <c r="H58" s="5055"/>
      <c r="I58" s="5055"/>
      <c r="J58" s="5055"/>
      <c r="K58" s="5055"/>
      <c r="L58" s="5055"/>
      <c r="M58" s="5056"/>
    </row>
    <row r="59" spans="1:13" ht="15.75" thickBot="1">
      <c r="A59" s="5243"/>
      <c r="B59" s="66" t="s">
        <v>28</v>
      </c>
      <c r="C59" s="5055" t="s">
        <v>72</v>
      </c>
      <c r="D59" s="5055"/>
      <c r="E59" s="5055"/>
      <c r="F59" s="5055"/>
      <c r="G59" s="5055"/>
      <c r="H59" s="5055"/>
      <c r="I59" s="5055"/>
      <c r="J59" s="5055"/>
      <c r="K59" s="5055"/>
      <c r="L59" s="5055"/>
      <c r="M59" s="5056"/>
    </row>
    <row r="60" spans="1:13" ht="16.5" thickBot="1">
      <c r="A60" s="1069" t="s">
        <v>1211</v>
      </c>
      <c r="B60" s="70"/>
      <c r="C60" s="5297"/>
      <c r="D60" s="5298"/>
      <c r="E60" s="5298"/>
      <c r="F60" s="5298"/>
      <c r="G60" s="5298"/>
      <c r="H60" s="5298"/>
      <c r="I60" s="5298"/>
      <c r="J60" s="5298"/>
      <c r="K60" s="5298"/>
      <c r="L60" s="5298"/>
      <c r="M60" s="5299"/>
    </row>
  </sheetData>
  <mergeCells count="45">
    <mergeCell ref="A1:M1"/>
    <mergeCell ref="A2:A13"/>
    <mergeCell ref="C2:M2"/>
    <mergeCell ref="C3:M3"/>
    <mergeCell ref="C4:D4"/>
    <mergeCell ref="B8:B10"/>
    <mergeCell ref="C9:D9"/>
    <mergeCell ref="F9:G9"/>
    <mergeCell ref="I9:J9"/>
    <mergeCell ref="C10:D10"/>
    <mergeCell ref="F10:G10"/>
    <mergeCell ref="I10:J10"/>
    <mergeCell ref="C11:M11"/>
    <mergeCell ref="C12:M12"/>
    <mergeCell ref="C13:G13"/>
    <mergeCell ref="I13:M13"/>
    <mergeCell ref="C49:M49"/>
    <mergeCell ref="A14:A50"/>
    <mergeCell ref="C14:M14"/>
    <mergeCell ref="C15:M15"/>
    <mergeCell ref="B16:B22"/>
    <mergeCell ref="B23:B26"/>
    <mergeCell ref="B27:B29"/>
    <mergeCell ref="B30:B32"/>
    <mergeCell ref="B33:B42"/>
    <mergeCell ref="F41:G41"/>
    <mergeCell ref="H41:I41"/>
    <mergeCell ref="B43:B46"/>
    <mergeCell ref="F44:F45"/>
    <mergeCell ref="G44:J45"/>
    <mergeCell ref="C47:M47"/>
    <mergeCell ref="C48:M48"/>
    <mergeCell ref="C50:M50"/>
    <mergeCell ref="A51:A56"/>
    <mergeCell ref="C51:M51"/>
    <mergeCell ref="C52:M52"/>
    <mergeCell ref="C53:M53"/>
    <mergeCell ref="C54:M54"/>
    <mergeCell ref="C55:M55"/>
    <mergeCell ref="C56:M56"/>
    <mergeCell ref="A57:A59"/>
    <mergeCell ref="C57:M57"/>
    <mergeCell ref="C58:M58"/>
    <mergeCell ref="C59:M59"/>
    <mergeCell ref="C60:M60"/>
  </mergeCells>
  <dataValidations count="4">
    <dataValidation allowBlank="1" showInputMessage="1" showErrorMessage="1" prompt="Incluir una ficha por cada indicador, ya sea de producto o de resultado" sqref="A1" xr:uid="{00000000-0002-0000-7300-000000000000}"/>
    <dataValidation allowBlank="1" showInputMessage="1" showErrorMessage="1" prompt="Selecciones de la lista desplegable" sqref="B14" xr:uid="{00000000-0002-0000-7300-000001000000}"/>
    <dataValidation allowBlank="1" showInputMessage="1" showErrorMessage="1" prompt="Seleccione de la lista desplegable" sqref="B4 B7 H7" xr:uid="{00000000-0002-0000-7300-000002000000}"/>
    <dataValidation type="list" allowBlank="1" showInputMessage="1" showErrorMessage="1" sqref="I7" xr:uid="{00000000-0002-0000-7300-000003000000}">
      <formula1>INDIRECT(C7)</formula1>
    </dataValidation>
  </dataValidations>
  <hyperlinks>
    <hyperlink ref="C55" r:id="rId1"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5"/>
  </sheetPr>
  <dimension ref="A1:M61"/>
  <sheetViews>
    <sheetView zoomScale="55" zoomScaleNormal="55" workbookViewId="0">
      <selection activeCell="C3" sqref="C3:M3"/>
    </sheetView>
  </sheetViews>
  <sheetFormatPr baseColWidth="10" defaultColWidth="11.42578125" defaultRowHeight="15"/>
  <cols>
    <col min="1" max="1" width="18.28515625" style="302" customWidth="1"/>
    <col min="2" max="2" width="20.28515625" style="302" customWidth="1"/>
    <col min="3" max="12" width="11.42578125" style="302"/>
    <col min="13" max="13" width="22.28515625" style="302" customWidth="1"/>
    <col min="14" max="16384" width="11.42578125" style="302"/>
  </cols>
  <sheetData>
    <row r="1" spans="1:13" ht="15.75" thickBot="1">
      <c r="A1" s="5335" t="s">
        <v>2478</v>
      </c>
      <c r="B1" s="5336"/>
      <c r="C1" s="5336"/>
      <c r="D1" s="5336"/>
      <c r="E1" s="5336"/>
      <c r="F1" s="5336"/>
      <c r="G1" s="5336"/>
      <c r="H1" s="5336"/>
      <c r="I1" s="5336"/>
      <c r="J1" s="5336"/>
      <c r="K1" s="5336"/>
      <c r="L1" s="5336"/>
      <c r="M1" s="5337"/>
    </row>
    <row r="2" spans="1:13" ht="54" customHeight="1">
      <c r="A2" s="5338" t="s">
        <v>1134</v>
      </c>
      <c r="B2" s="274" t="s">
        <v>1135</v>
      </c>
      <c r="C2" s="5341" t="s">
        <v>755</v>
      </c>
      <c r="D2" s="5342"/>
      <c r="E2" s="5342"/>
      <c r="F2" s="5342"/>
      <c r="G2" s="5342"/>
      <c r="H2" s="5342"/>
      <c r="I2" s="5342"/>
      <c r="J2" s="5342"/>
      <c r="K2" s="5342"/>
      <c r="L2" s="5342"/>
      <c r="M2" s="5343"/>
    </row>
    <row r="3" spans="1:13" ht="58.5" customHeight="1">
      <c r="A3" s="5339"/>
      <c r="B3" s="281" t="s">
        <v>1213</v>
      </c>
      <c r="C3" s="3129" t="s">
        <v>2469</v>
      </c>
      <c r="D3" s="3100"/>
      <c r="E3" s="3100"/>
      <c r="F3" s="3100"/>
      <c r="G3" s="3100"/>
      <c r="H3" s="3100"/>
      <c r="I3" s="3100"/>
      <c r="J3" s="3100"/>
      <c r="K3" s="3100"/>
      <c r="L3" s="3100"/>
      <c r="M3" s="3101"/>
    </row>
    <row r="4" spans="1:13" ht="34.5" customHeight="1">
      <c r="A4" s="5339"/>
      <c r="B4" s="1833" t="s">
        <v>1139</v>
      </c>
      <c r="C4" s="3389" t="s">
        <v>509</v>
      </c>
      <c r="D4" s="3303"/>
      <c r="E4" s="3303"/>
      <c r="F4" s="3303"/>
      <c r="G4" s="3303"/>
      <c r="H4" s="3303"/>
      <c r="I4" s="3303"/>
      <c r="J4" s="3303"/>
      <c r="K4" s="3303"/>
      <c r="L4" s="3303"/>
      <c r="M4" s="3304"/>
    </row>
    <row r="5" spans="1:13" ht="31.15" customHeight="1">
      <c r="A5" s="5339"/>
      <c r="B5" s="1157" t="s">
        <v>1140</v>
      </c>
      <c r="C5" s="3389" t="s">
        <v>2479</v>
      </c>
      <c r="D5" s="3303"/>
      <c r="E5" s="3303"/>
      <c r="F5" s="3303"/>
      <c r="G5" s="3303"/>
      <c r="H5" s="3303"/>
      <c r="I5" s="3303"/>
      <c r="J5" s="3303"/>
      <c r="K5" s="3303"/>
      <c r="L5" s="3303"/>
      <c r="M5" s="3304"/>
    </row>
    <row r="6" spans="1:13" ht="15.6" customHeight="1">
      <c r="A6" s="5339"/>
      <c r="B6" s="1833" t="s">
        <v>1142</v>
      </c>
      <c r="C6" s="3389" t="s">
        <v>2480</v>
      </c>
      <c r="D6" s="3303"/>
      <c r="E6" s="3303"/>
      <c r="F6" s="3303"/>
      <c r="G6" s="3303"/>
      <c r="H6" s="3303"/>
      <c r="I6" s="3303"/>
      <c r="J6" s="3303"/>
      <c r="K6" s="3303"/>
      <c r="L6" s="3303"/>
      <c r="M6" s="3304"/>
    </row>
    <row r="7" spans="1:13" ht="28.5">
      <c r="A7" s="5339"/>
      <c r="B7" s="281" t="s">
        <v>1143</v>
      </c>
      <c r="C7" s="5344" t="s">
        <v>2184</v>
      </c>
      <c r="D7" s="5345"/>
      <c r="E7" s="5345"/>
      <c r="F7" s="5345"/>
      <c r="G7" s="5346"/>
      <c r="H7" s="517" t="s">
        <v>28</v>
      </c>
      <c r="I7" s="5347" t="s">
        <v>72</v>
      </c>
      <c r="J7" s="5345"/>
      <c r="K7" s="5345"/>
      <c r="L7" s="5345"/>
      <c r="M7" s="5348"/>
    </row>
    <row r="8" spans="1:13" ht="14.25" customHeight="1">
      <c r="A8" s="5339"/>
      <c r="B8" s="3393" t="s">
        <v>1144</v>
      </c>
      <c r="C8" s="1901"/>
      <c r="D8" s="1902"/>
      <c r="E8" s="1902"/>
      <c r="F8" s="1902"/>
      <c r="G8" s="1902"/>
      <c r="H8" s="1902"/>
      <c r="I8" s="1902"/>
      <c r="J8" s="1902"/>
      <c r="K8" s="1902"/>
      <c r="L8" s="279"/>
      <c r="M8" s="280"/>
    </row>
    <row r="9" spans="1:13" ht="80.25" customHeight="1">
      <c r="A9" s="5339"/>
      <c r="B9" s="3394"/>
      <c r="C9" s="1840" t="s">
        <v>220</v>
      </c>
      <c r="D9" s="1840" t="s">
        <v>1243</v>
      </c>
      <c r="E9" s="297" t="s">
        <v>1244</v>
      </c>
      <c r="F9" s="1840" t="s">
        <v>101</v>
      </c>
      <c r="G9" s="1840" t="s">
        <v>1245</v>
      </c>
      <c r="H9" s="1878" t="s">
        <v>1246</v>
      </c>
      <c r="I9" s="3191" t="s">
        <v>1247</v>
      </c>
      <c r="J9" s="3191"/>
      <c r="K9" s="1878" t="s">
        <v>1359</v>
      </c>
      <c r="L9" s="1191" t="s">
        <v>1357</v>
      </c>
      <c r="M9" s="1192" t="s">
        <v>1356</v>
      </c>
    </row>
    <row r="10" spans="1:13" ht="33" customHeight="1">
      <c r="A10" s="5339"/>
      <c r="B10" s="3395"/>
      <c r="C10" s="241" t="s">
        <v>1147</v>
      </c>
      <c r="D10" s="241" t="s">
        <v>1147</v>
      </c>
      <c r="E10" s="1468" t="s">
        <v>1147</v>
      </c>
      <c r="F10" s="241" t="s">
        <v>1147</v>
      </c>
      <c r="G10" s="241" t="s">
        <v>1147</v>
      </c>
      <c r="H10" s="241" t="s">
        <v>1147</v>
      </c>
      <c r="I10" s="3194" t="s">
        <v>1147</v>
      </c>
      <c r="J10" s="3194"/>
      <c r="K10" s="1845" t="s">
        <v>28</v>
      </c>
      <c r="L10" s="241" t="s">
        <v>28</v>
      </c>
      <c r="M10" s="1469" t="s">
        <v>28</v>
      </c>
    </row>
    <row r="11" spans="1:13" ht="186.75" customHeight="1">
      <c r="A11" s="5339"/>
      <c r="B11" s="292" t="s">
        <v>1219</v>
      </c>
      <c r="C11" s="3868" t="s">
        <v>2481</v>
      </c>
      <c r="D11" s="3868"/>
      <c r="E11" s="3868"/>
      <c r="F11" s="3868"/>
      <c r="G11" s="3868"/>
      <c r="H11" s="3868"/>
      <c r="I11" s="3868"/>
      <c r="J11" s="3868"/>
      <c r="K11" s="3868"/>
      <c r="L11" s="3868"/>
      <c r="M11" s="3868"/>
    </row>
    <row r="12" spans="1:13" ht="82.5" customHeight="1">
      <c r="A12" s="5339"/>
      <c r="B12" s="268" t="s">
        <v>1221</v>
      </c>
      <c r="C12" s="5349" t="s">
        <v>2482</v>
      </c>
      <c r="D12" s="5350"/>
      <c r="E12" s="5350"/>
      <c r="F12" s="5350"/>
      <c r="G12" s="5350"/>
      <c r="H12" s="5350"/>
      <c r="I12" s="5350"/>
      <c r="J12" s="5350"/>
      <c r="K12" s="5350"/>
      <c r="L12" s="5350"/>
      <c r="M12" s="5351"/>
    </row>
    <row r="13" spans="1:13" ht="142.5" customHeight="1" thickBot="1">
      <c r="A13" s="5339"/>
      <c r="B13" s="268" t="s">
        <v>1495</v>
      </c>
      <c r="C13" s="5321" t="s">
        <v>2483</v>
      </c>
      <c r="D13" s="5322"/>
      <c r="E13" s="5322"/>
      <c r="F13" s="5322"/>
      <c r="G13" s="5322"/>
      <c r="H13" s="5322"/>
      <c r="I13" s="5322"/>
      <c r="J13" s="5322"/>
      <c r="K13" s="5322"/>
      <c r="L13" s="5322"/>
      <c r="M13" s="5323"/>
    </row>
    <row r="14" spans="1:13" customFormat="1" ht="73.5" customHeight="1" thickBot="1">
      <c r="A14" s="5340"/>
      <c r="B14" s="998" t="s">
        <v>1223</v>
      </c>
      <c r="C14" s="4875" t="s">
        <v>796</v>
      </c>
      <c r="D14" s="4876"/>
      <c r="E14" s="4876"/>
      <c r="F14" s="4876"/>
      <c r="G14" s="4877"/>
      <c r="H14" s="998" t="s">
        <v>1224</v>
      </c>
      <c r="I14" s="4853" t="s">
        <v>789</v>
      </c>
      <c r="J14" s="4851"/>
      <c r="K14" s="4851"/>
      <c r="L14" s="4851"/>
      <c r="M14" s="4852"/>
    </row>
    <row r="15" spans="1:13" ht="28.5">
      <c r="A15" s="3633" t="s">
        <v>1150</v>
      </c>
      <c r="B15" s="268" t="s">
        <v>1256</v>
      </c>
      <c r="C15" s="5316" t="s">
        <v>58</v>
      </c>
      <c r="D15" s="5317"/>
      <c r="E15" s="5317"/>
      <c r="F15" s="1158"/>
      <c r="G15" s="1158"/>
      <c r="H15" s="1158"/>
      <c r="I15" s="1158"/>
      <c r="J15" s="1158"/>
      <c r="K15" s="1158"/>
      <c r="L15" s="1159"/>
      <c r="M15" s="1160"/>
    </row>
    <row r="16" spans="1:13" ht="102.75" customHeight="1">
      <c r="A16" s="3634"/>
      <c r="B16" s="268" t="s">
        <v>1151</v>
      </c>
      <c r="C16" s="5327" t="s">
        <v>756</v>
      </c>
      <c r="D16" s="5328"/>
      <c r="E16" s="5328"/>
      <c r="F16" s="5328"/>
      <c r="G16" s="5328"/>
      <c r="H16" s="5328"/>
      <c r="I16" s="5328"/>
      <c r="J16" s="5328"/>
      <c r="K16" s="5328"/>
      <c r="L16" s="5328"/>
      <c r="M16" s="5329"/>
    </row>
    <row r="17" spans="1:13" ht="15" customHeight="1">
      <c r="A17" s="3634"/>
      <c r="B17" s="3149" t="s">
        <v>1153</v>
      </c>
      <c r="C17" s="1161"/>
      <c r="D17" s="365"/>
      <c r="E17" s="365"/>
      <c r="F17" s="365"/>
      <c r="G17" s="365"/>
      <c r="H17" s="365"/>
      <c r="I17" s="365"/>
      <c r="J17" s="365"/>
      <c r="K17" s="365"/>
      <c r="L17" s="365"/>
      <c r="M17" s="366"/>
    </row>
    <row r="18" spans="1:13" ht="15" customHeight="1">
      <c r="A18" s="3634"/>
      <c r="B18" s="3150"/>
      <c r="C18" s="367"/>
      <c r="D18" s="368"/>
      <c r="E18" s="369"/>
      <c r="F18" s="368"/>
      <c r="G18" s="369"/>
      <c r="H18" s="368"/>
      <c r="I18" s="369"/>
      <c r="J18" s="368"/>
      <c r="K18" s="369"/>
      <c r="L18" s="369"/>
      <c r="M18" s="370"/>
    </row>
    <row r="19" spans="1:13">
      <c r="A19" s="3634"/>
      <c r="B19" s="3150"/>
      <c r="C19" s="1162" t="s">
        <v>1154</v>
      </c>
      <c r="D19" s="1163"/>
      <c r="E19" s="1162" t="s">
        <v>1155</v>
      </c>
      <c r="F19" s="1163"/>
      <c r="G19" s="1162" t="s">
        <v>1156</v>
      </c>
      <c r="H19" s="1163"/>
      <c r="I19" s="1162" t="s">
        <v>1157</v>
      </c>
      <c r="J19" s="1163"/>
      <c r="K19" s="1162" t="s">
        <v>1158</v>
      </c>
      <c r="L19" s="1164"/>
      <c r="M19" s="1165"/>
    </row>
    <row r="20" spans="1:13" ht="15" customHeight="1">
      <c r="A20" s="3634"/>
      <c r="B20" s="3150"/>
      <c r="C20" s="1162" t="s">
        <v>1159</v>
      </c>
      <c r="D20" s="1166"/>
      <c r="E20" s="1162" t="s">
        <v>1160</v>
      </c>
      <c r="F20" s="1167"/>
      <c r="G20" s="1162" t="s">
        <v>1161</v>
      </c>
      <c r="H20" s="1167"/>
      <c r="I20" s="1162" t="s">
        <v>1162</v>
      </c>
      <c r="J20" s="1167" t="s">
        <v>1226</v>
      </c>
      <c r="K20" s="1162" t="s">
        <v>1163</v>
      </c>
      <c r="L20" s="1164"/>
      <c r="M20" s="1165"/>
    </row>
    <row r="21" spans="1:13" ht="28.5">
      <c r="A21" s="3634"/>
      <c r="B21" s="3150"/>
      <c r="C21" s="1162" t="s">
        <v>1164</v>
      </c>
      <c r="D21" s="1166"/>
      <c r="E21" s="1162" t="s">
        <v>1165</v>
      </c>
      <c r="F21" s="1166"/>
      <c r="G21" s="1162"/>
      <c r="H21" s="1168"/>
      <c r="I21" s="1162"/>
      <c r="J21" s="1168"/>
      <c r="K21" s="1162"/>
      <c r="L21" s="1169"/>
      <c r="M21" s="1170"/>
    </row>
    <row r="22" spans="1:13">
      <c r="A22" s="3634"/>
      <c r="B22" s="3150"/>
      <c r="C22" s="1162" t="s">
        <v>1166</v>
      </c>
      <c r="D22" s="1167"/>
      <c r="E22" s="1162" t="s">
        <v>1168</v>
      </c>
      <c r="F22" s="1171"/>
      <c r="G22" s="1171"/>
      <c r="H22" s="1171"/>
      <c r="I22" s="1171"/>
      <c r="J22" s="1171"/>
      <c r="K22" s="1171"/>
      <c r="L22" s="1171"/>
      <c r="M22" s="1172"/>
    </row>
    <row r="23" spans="1:13" ht="15" customHeight="1">
      <c r="A23" s="3634"/>
      <c r="B23" s="3151"/>
      <c r="C23" s="1173"/>
      <c r="D23" s="1173"/>
      <c r="E23" s="1173"/>
      <c r="F23" s="1173"/>
      <c r="G23" s="1173"/>
      <c r="H23" s="1173"/>
      <c r="I23" s="1173"/>
      <c r="J23" s="1173"/>
      <c r="K23" s="1173"/>
      <c r="L23" s="1173"/>
      <c r="M23" s="1174"/>
    </row>
    <row r="24" spans="1:13" ht="15.6" customHeight="1">
      <c r="A24" s="3634"/>
      <c r="B24" s="3149" t="s">
        <v>1170</v>
      </c>
      <c r="C24" s="1175"/>
      <c r="D24" s="1175"/>
      <c r="E24" s="1175"/>
      <c r="F24" s="1175"/>
      <c r="G24" s="1175"/>
      <c r="H24" s="1175"/>
      <c r="I24" s="1175"/>
      <c r="J24" s="1175"/>
      <c r="K24" s="1175"/>
      <c r="L24" s="1159"/>
      <c r="M24" s="1160"/>
    </row>
    <row r="25" spans="1:13">
      <c r="A25" s="3634"/>
      <c r="B25" s="3150"/>
      <c r="C25" s="1162" t="s">
        <v>1171</v>
      </c>
      <c r="D25" s="1167"/>
      <c r="E25" s="1176"/>
      <c r="F25" s="1162" t="s">
        <v>1172</v>
      </c>
      <c r="G25" s="1166"/>
      <c r="H25" s="1176"/>
      <c r="I25" s="1162" t="s">
        <v>1173</v>
      </c>
      <c r="J25" s="1166" t="s">
        <v>1226</v>
      </c>
      <c r="K25" s="1176"/>
      <c r="L25" s="1159"/>
      <c r="M25" s="1160"/>
    </row>
    <row r="26" spans="1:13">
      <c r="A26" s="3634"/>
      <c r="B26" s="3150"/>
      <c r="C26" s="1162" t="s">
        <v>1174</v>
      </c>
      <c r="D26" s="384"/>
      <c r="E26" s="385"/>
      <c r="F26" s="1162" t="s">
        <v>1175</v>
      </c>
      <c r="G26" s="1167"/>
      <c r="H26" s="214"/>
      <c r="I26" s="386"/>
      <c r="J26" s="214"/>
      <c r="K26" s="362"/>
      <c r="L26" s="1159"/>
      <c r="M26" s="1160"/>
    </row>
    <row r="27" spans="1:13">
      <c r="A27" s="3634"/>
      <c r="B27" s="3150"/>
      <c r="C27" s="1168"/>
      <c r="D27" s="1168"/>
      <c r="E27" s="1168"/>
      <c r="F27" s="1168"/>
      <c r="G27" s="1168"/>
      <c r="H27" s="1168"/>
      <c r="I27" s="1168"/>
      <c r="J27" s="1168"/>
      <c r="K27" s="1168"/>
      <c r="L27" s="1159"/>
      <c r="M27" s="1160"/>
    </row>
    <row r="28" spans="1:13">
      <c r="A28" s="3634"/>
      <c r="B28" s="1831" t="s">
        <v>1176</v>
      </c>
      <c r="C28" s="1176"/>
      <c r="D28" s="1176"/>
      <c r="E28" s="1176"/>
      <c r="F28" s="1176"/>
      <c r="G28" s="1176"/>
      <c r="H28" s="1176"/>
      <c r="I28" s="1176"/>
      <c r="J28" s="1176"/>
      <c r="K28" s="1176"/>
      <c r="L28" s="1176"/>
      <c r="M28" s="1177"/>
    </row>
    <row r="29" spans="1:13">
      <c r="A29" s="3634"/>
      <c r="B29" s="1831"/>
      <c r="C29" s="1178" t="s">
        <v>1177</v>
      </c>
      <c r="D29" s="1179" t="s">
        <v>61</v>
      </c>
      <c r="E29" s="1176"/>
      <c r="F29" s="1180" t="s">
        <v>1178</v>
      </c>
      <c r="G29" s="1181" t="s">
        <v>61</v>
      </c>
      <c r="H29" s="1176"/>
      <c r="I29" s="1180" t="s">
        <v>1179</v>
      </c>
      <c r="J29" s="1182"/>
      <c r="K29" s="1183"/>
      <c r="L29" s="1184"/>
      <c r="M29" s="1177"/>
    </row>
    <row r="30" spans="1:13">
      <c r="A30" s="3634"/>
      <c r="B30" s="1832"/>
      <c r="C30" s="1173"/>
      <c r="D30" s="1173"/>
      <c r="E30" s="1173"/>
      <c r="F30" s="1173"/>
      <c r="G30" s="1173"/>
      <c r="H30" s="1173"/>
      <c r="I30" s="1173"/>
      <c r="J30" s="1173"/>
      <c r="K30" s="1173"/>
      <c r="L30" s="1173"/>
      <c r="M30" s="1174"/>
    </row>
    <row r="31" spans="1:13">
      <c r="A31" s="3634"/>
      <c r="B31" s="3149" t="s">
        <v>1181</v>
      </c>
      <c r="C31" s="391"/>
      <c r="D31" s="391"/>
      <c r="E31" s="391"/>
      <c r="F31" s="391"/>
      <c r="G31" s="391"/>
      <c r="H31" s="391"/>
      <c r="I31" s="391"/>
      <c r="J31" s="391"/>
      <c r="K31" s="391"/>
      <c r="L31" s="1159"/>
      <c r="M31" s="1160"/>
    </row>
    <row r="32" spans="1:13">
      <c r="A32" s="3634"/>
      <c r="B32" s="3150"/>
      <c r="C32" s="1176" t="s">
        <v>1182</v>
      </c>
      <c r="D32" s="1185">
        <v>2019</v>
      </c>
      <c r="E32" s="393"/>
      <c r="F32" s="1176" t="s">
        <v>1183</v>
      </c>
      <c r="G32" s="394" t="s">
        <v>1184</v>
      </c>
      <c r="H32" s="393"/>
      <c r="I32" s="1180"/>
      <c r="J32" s="393"/>
      <c r="K32" s="393"/>
      <c r="L32" s="1159"/>
      <c r="M32" s="1160"/>
    </row>
    <row r="33" spans="1:13">
      <c r="A33" s="3634"/>
      <c r="B33" s="3151"/>
      <c r="C33" s="1173"/>
      <c r="D33" s="395"/>
      <c r="E33" s="396"/>
      <c r="F33" s="1173"/>
      <c r="G33" s="396"/>
      <c r="H33" s="396"/>
      <c r="I33" s="1186"/>
      <c r="J33" s="396"/>
      <c r="K33" s="396"/>
      <c r="L33" s="1159"/>
      <c r="M33" s="1160"/>
    </row>
    <row r="34" spans="1:13" ht="15" customHeight="1">
      <c r="A34" s="3634"/>
      <c r="B34" s="3149" t="s">
        <v>1185</v>
      </c>
      <c r="C34" s="398"/>
      <c r="D34" s="398"/>
      <c r="E34" s="398"/>
      <c r="F34" s="398"/>
      <c r="G34" s="398"/>
      <c r="H34" s="398"/>
      <c r="I34" s="398"/>
      <c r="J34" s="398"/>
      <c r="K34" s="398"/>
      <c r="L34" s="398"/>
      <c r="M34" s="399"/>
    </row>
    <row r="35" spans="1:13">
      <c r="A35" s="3634"/>
      <c r="B35" s="3150"/>
      <c r="C35" s="400"/>
      <c r="D35" s="401">
        <v>2019</v>
      </c>
      <c r="E35" s="401"/>
      <c r="F35" s="401">
        <v>2020</v>
      </c>
      <c r="G35" s="401"/>
      <c r="H35" s="1187">
        <v>2021</v>
      </c>
      <c r="I35" s="1187"/>
      <c r="J35" s="1187">
        <v>2022</v>
      </c>
      <c r="K35" s="401"/>
      <c r="L35" s="401">
        <v>2023</v>
      </c>
      <c r="M35" s="399"/>
    </row>
    <row r="36" spans="1:13" ht="15" customHeight="1">
      <c r="A36" s="3634"/>
      <c r="B36" s="3150"/>
      <c r="C36" s="400"/>
      <c r="D36" s="2092">
        <v>0.1</v>
      </c>
      <c r="E36" s="403"/>
      <c r="F36" s="2092">
        <v>0.2</v>
      </c>
      <c r="G36" s="403"/>
      <c r="H36" s="2092">
        <v>0.35</v>
      </c>
      <c r="I36" s="403"/>
      <c r="J36" s="2092">
        <v>1</v>
      </c>
      <c r="K36" s="403"/>
      <c r="L36" s="2092">
        <v>1</v>
      </c>
      <c r="M36" s="404"/>
    </row>
    <row r="37" spans="1:13">
      <c r="A37" s="3634"/>
      <c r="B37" s="3150"/>
      <c r="C37" s="400"/>
      <c r="D37" s="401">
        <v>2024</v>
      </c>
      <c r="E37" s="401"/>
      <c r="F37" s="401">
        <v>2025</v>
      </c>
      <c r="G37" s="401"/>
      <c r="H37" s="1187">
        <v>2026</v>
      </c>
      <c r="I37" s="1187"/>
      <c r="J37" s="1187">
        <v>2027</v>
      </c>
      <c r="K37" s="401"/>
      <c r="L37" s="401">
        <v>2028</v>
      </c>
      <c r="M37" s="370"/>
    </row>
    <row r="38" spans="1:13" ht="15" customHeight="1">
      <c r="A38" s="3634"/>
      <c r="B38" s="3150"/>
      <c r="C38" s="400"/>
      <c r="D38" s="2092">
        <v>1</v>
      </c>
      <c r="E38" s="403"/>
      <c r="F38" s="2092">
        <v>1</v>
      </c>
      <c r="G38" s="403"/>
      <c r="H38" s="2092">
        <v>1</v>
      </c>
      <c r="I38" s="403"/>
      <c r="J38" s="2092">
        <v>1</v>
      </c>
      <c r="K38" s="403"/>
      <c r="L38" s="2092">
        <v>1</v>
      </c>
      <c r="M38" s="404"/>
    </row>
    <row r="39" spans="1:13">
      <c r="A39" s="3634"/>
      <c r="B39" s="3150"/>
      <c r="C39" s="400"/>
      <c r="D39" s="401">
        <v>2029</v>
      </c>
      <c r="E39" s="401"/>
      <c r="F39" s="401">
        <v>2030</v>
      </c>
      <c r="G39" s="401"/>
      <c r="H39" s="1187">
        <v>2031</v>
      </c>
      <c r="I39" s="1187"/>
      <c r="J39" s="1187">
        <v>2032</v>
      </c>
      <c r="K39" s="401"/>
      <c r="L39" s="401">
        <v>2033</v>
      </c>
      <c r="M39" s="370"/>
    </row>
    <row r="40" spans="1:13" ht="15" customHeight="1">
      <c r="A40" s="3634"/>
      <c r="B40" s="3150"/>
      <c r="C40" s="400"/>
      <c r="D40" s="2092">
        <v>1</v>
      </c>
      <c r="E40" s="403"/>
      <c r="F40" s="2092">
        <v>1</v>
      </c>
      <c r="G40" s="403"/>
      <c r="H40" s="2092">
        <v>1</v>
      </c>
      <c r="I40" s="403"/>
      <c r="J40" s="2092">
        <v>1</v>
      </c>
      <c r="K40" s="403"/>
      <c r="L40" s="2092">
        <v>1</v>
      </c>
      <c r="M40" s="404"/>
    </row>
    <row r="41" spans="1:13" ht="15" customHeight="1">
      <c r="A41" s="3634"/>
      <c r="B41" s="3150"/>
      <c r="C41" s="400"/>
      <c r="D41" s="406">
        <v>20.34</v>
      </c>
      <c r="E41" s="405"/>
      <c r="F41" s="406" t="s">
        <v>1186</v>
      </c>
      <c r="G41" s="405"/>
      <c r="H41" s="406"/>
      <c r="I41" s="405"/>
      <c r="J41" s="406"/>
      <c r="K41" s="405"/>
      <c r="L41" s="406"/>
      <c r="M41" s="404"/>
    </row>
    <row r="42" spans="1:13" ht="15" customHeight="1">
      <c r="A42" s="3634"/>
      <c r="B42" s="3150"/>
      <c r="C42" s="400"/>
      <c r="D42" s="2092">
        <v>1</v>
      </c>
      <c r="E42" s="403"/>
      <c r="F42" s="5330">
        <v>1</v>
      </c>
      <c r="G42" s="5331"/>
      <c r="H42" s="3643"/>
      <c r="I42" s="3643"/>
      <c r="J42" s="406"/>
      <c r="K42" s="405"/>
      <c r="L42" s="406"/>
      <c r="M42" s="404"/>
    </row>
    <row r="43" spans="1:13" ht="15" customHeight="1">
      <c r="A43" s="3634"/>
      <c r="B43" s="3150"/>
      <c r="C43" s="400"/>
      <c r="D43" s="406"/>
      <c r="E43" s="405"/>
      <c r="F43" s="406"/>
      <c r="G43" s="405"/>
      <c r="H43" s="406"/>
      <c r="I43" s="405"/>
      <c r="J43" s="406"/>
      <c r="K43" s="405"/>
      <c r="L43" s="406"/>
      <c r="M43" s="404"/>
    </row>
    <row r="44" spans="1:13" ht="15.6" customHeight="1">
      <c r="A44" s="3634"/>
      <c r="B44" s="3149" t="s">
        <v>1187</v>
      </c>
      <c r="C44" s="1188"/>
      <c r="D44" s="1188"/>
      <c r="E44" s="1188"/>
      <c r="F44" s="1188"/>
      <c r="G44" s="1188"/>
      <c r="H44" s="1188"/>
      <c r="I44" s="1188"/>
      <c r="J44" s="1188"/>
      <c r="K44" s="1188"/>
      <c r="L44" s="1159"/>
      <c r="M44" s="1160"/>
    </row>
    <row r="45" spans="1:13">
      <c r="A45" s="3634"/>
      <c r="B45" s="3150"/>
      <c r="C45" s="1159"/>
      <c r="D45" s="407" t="s">
        <v>482</v>
      </c>
      <c r="E45" s="408" t="s">
        <v>60</v>
      </c>
      <c r="F45" s="5332" t="s">
        <v>1188</v>
      </c>
      <c r="G45" s="5333" t="s">
        <v>1267</v>
      </c>
      <c r="H45" s="5334"/>
      <c r="I45" s="5334"/>
      <c r="J45" s="5334"/>
      <c r="K45" s="5334"/>
      <c r="L45" s="1159"/>
      <c r="M45" s="1160"/>
    </row>
    <row r="46" spans="1:13">
      <c r="A46" s="3634"/>
      <c r="B46" s="3150"/>
      <c r="C46" s="1159"/>
      <c r="D46" s="1189" t="s">
        <v>69</v>
      </c>
      <c r="E46" s="1166"/>
      <c r="F46" s="5332"/>
      <c r="G46" s="5333"/>
      <c r="H46" s="5334"/>
      <c r="I46" s="5334"/>
      <c r="J46" s="5334"/>
      <c r="K46" s="5334"/>
      <c r="L46" s="1159"/>
      <c r="M46" s="1160"/>
    </row>
    <row r="47" spans="1:13" ht="10.5" customHeight="1">
      <c r="A47" s="3634"/>
      <c r="B47" s="3151"/>
      <c r="C47" s="1190"/>
      <c r="D47" s="1190"/>
      <c r="E47" s="1190"/>
      <c r="F47" s="1190"/>
      <c r="G47" s="1190"/>
      <c r="H47" s="1190"/>
      <c r="I47" s="1190"/>
      <c r="J47" s="1190"/>
      <c r="K47" s="1190"/>
      <c r="L47" s="1159"/>
      <c r="M47" s="1160"/>
    </row>
    <row r="48" spans="1:13" ht="116.45" customHeight="1">
      <c r="A48" s="3634"/>
      <c r="B48" s="268" t="s">
        <v>1189</v>
      </c>
      <c r="C48" s="3658" t="s">
        <v>2484</v>
      </c>
      <c r="D48" s="3659"/>
      <c r="E48" s="3659"/>
      <c r="F48" s="3659"/>
      <c r="G48" s="3659"/>
      <c r="H48" s="3659"/>
      <c r="I48" s="3659"/>
      <c r="J48" s="3659"/>
      <c r="K48" s="3659"/>
      <c r="L48" s="3659"/>
      <c r="M48" s="3660"/>
    </row>
    <row r="49" spans="1:13" ht="31.15" customHeight="1">
      <c r="A49" s="3634"/>
      <c r="B49" s="268" t="s">
        <v>1191</v>
      </c>
      <c r="C49" s="3658" t="s">
        <v>2485</v>
      </c>
      <c r="D49" s="3659"/>
      <c r="E49" s="3659"/>
      <c r="F49" s="3659"/>
      <c r="G49" s="3659"/>
      <c r="H49" s="3659"/>
      <c r="I49" s="3659"/>
      <c r="J49" s="3659"/>
      <c r="K49" s="3659"/>
      <c r="L49" s="3659"/>
      <c r="M49" s="3660"/>
    </row>
    <row r="50" spans="1:13" ht="29.25" customHeight="1">
      <c r="A50" s="3634"/>
      <c r="B50" s="268" t="s">
        <v>1193</v>
      </c>
      <c r="C50" s="5316" t="s">
        <v>2391</v>
      </c>
      <c r="D50" s="5317"/>
      <c r="E50" s="5317"/>
      <c r="F50" s="5317"/>
      <c r="G50" s="5317"/>
      <c r="H50" s="5317"/>
      <c r="I50" s="5317"/>
      <c r="J50" s="5317"/>
      <c r="K50" s="5317"/>
      <c r="L50" s="5317"/>
      <c r="M50" s="5318"/>
    </row>
    <row r="51" spans="1:13">
      <c r="A51" s="3634"/>
      <c r="B51" s="268" t="s">
        <v>1195</v>
      </c>
      <c r="C51" s="5324" t="s">
        <v>60</v>
      </c>
      <c r="D51" s="5325"/>
      <c r="E51" s="5325"/>
      <c r="F51" s="5325"/>
      <c r="G51" s="5325"/>
      <c r="H51" s="5325"/>
      <c r="I51" s="5325"/>
      <c r="J51" s="5325"/>
      <c r="K51" s="5325"/>
      <c r="L51" s="5325"/>
      <c r="M51" s="5326"/>
    </row>
    <row r="52" spans="1:13" ht="15" customHeight="1">
      <c r="A52" s="3620" t="s">
        <v>1197</v>
      </c>
      <c r="B52" s="269" t="s">
        <v>1198</v>
      </c>
      <c r="C52" s="3329" t="s">
        <v>790</v>
      </c>
      <c r="D52" s="3330"/>
      <c r="E52" s="3330"/>
      <c r="F52" s="3330"/>
      <c r="G52" s="3330"/>
      <c r="H52" s="3330"/>
      <c r="I52" s="3330"/>
      <c r="J52" s="3330"/>
      <c r="K52" s="3330"/>
      <c r="L52" s="3330"/>
      <c r="M52" s="3330"/>
    </row>
    <row r="53" spans="1:13" ht="15" customHeight="1">
      <c r="A53" s="3621"/>
      <c r="B53" s="269" t="s">
        <v>1199</v>
      </c>
      <c r="C53" s="3370" t="s">
        <v>2146</v>
      </c>
      <c r="D53" s="3370"/>
      <c r="E53" s="3370"/>
      <c r="F53" s="3370"/>
      <c r="G53" s="3370"/>
      <c r="H53" s="3370"/>
      <c r="I53" s="3370"/>
      <c r="J53" s="3370"/>
      <c r="K53" s="3370"/>
      <c r="L53" s="3370"/>
      <c r="M53" s="3371"/>
    </row>
    <row r="54" spans="1:13" ht="15" customHeight="1">
      <c r="A54" s="3621"/>
      <c r="B54" s="269" t="s">
        <v>1201</v>
      </c>
      <c r="C54" s="4610" t="s">
        <v>72</v>
      </c>
      <c r="D54" s="4611"/>
      <c r="E54" s="4611"/>
      <c r="F54" s="4611"/>
      <c r="G54" s="4611"/>
      <c r="H54" s="4611"/>
      <c r="I54" s="4611"/>
      <c r="J54" s="4611"/>
      <c r="K54" s="4611"/>
      <c r="L54" s="4611"/>
      <c r="M54" s="4611"/>
    </row>
    <row r="55" spans="1:13" ht="15" customHeight="1">
      <c r="A55" s="3621"/>
      <c r="B55" s="270" t="s">
        <v>1202</v>
      </c>
      <c r="C55" s="3370" t="s">
        <v>73</v>
      </c>
      <c r="D55" s="3370"/>
      <c r="E55" s="3370"/>
      <c r="F55" s="3370"/>
      <c r="G55" s="3370"/>
      <c r="H55" s="3370"/>
      <c r="I55" s="3370"/>
      <c r="J55" s="3370"/>
      <c r="K55" s="3370"/>
      <c r="L55" s="3370"/>
      <c r="M55" s="3371"/>
    </row>
    <row r="56" spans="1:13" ht="15" customHeight="1">
      <c r="A56" s="3621"/>
      <c r="B56" s="269" t="s">
        <v>1204</v>
      </c>
      <c r="C56" s="3102" t="s">
        <v>791</v>
      </c>
      <c r="D56" s="3370"/>
      <c r="E56" s="3370"/>
      <c r="F56" s="3370"/>
      <c r="G56" s="3370"/>
      <c r="H56" s="3370"/>
      <c r="I56" s="3370"/>
      <c r="J56" s="3370"/>
      <c r="K56" s="3370"/>
      <c r="L56" s="3370"/>
      <c r="M56" s="3371"/>
    </row>
    <row r="57" spans="1:13" ht="15.6" customHeight="1" thickBot="1">
      <c r="A57" s="3627"/>
      <c r="B57" s="269" t="s">
        <v>1205</v>
      </c>
      <c r="C57" s="5319" t="s">
        <v>2190</v>
      </c>
      <c r="D57" s="5319"/>
      <c r="E57" s="5319"/>
      <c r="F57" s="5319"/>
      <c r="G57" s="5319"/>
      <c r="H57" s="5319"/>
      <c r="I57" s="5319"/>
      <c r="J57" s="5319"/>
      <c r="K57" s="5319"/>
      <c r="L57" s="5319"/>
      <c r="M57" s="5320"/>
    </row>
    <row r="58" spans="1:13" ht="15" customHeight="1">
      <c r="A58" s="3620" t="s">
        <v>1206</v>
      </c>
      <c r="B58" s="287" t="s">
        <v>1207</v>
      </c>
      <c r="C58" s="3202" t="s">
        <v>1409</v>
      </c>
      <c r="D58" s="3103"/>
      <c r="E58" s="3103"/>
      <c r="F58" s="3103"/>
      <c r="G58" s="3103"/>
      <c r="H58" s="3103"/>
      <c r="I58" s="3103"/>
      <c r="J58" s="3103"/>
      <c r="K58" s="3103"/>
      <c r="L58" s="3103"/>
      <c r="M58" s="3104"/>
    </row>
    <row r="59" spans="1:13" ht="15" customHeight="1">
      <c r="A59" s="3621"/>
      <c r="B59" s="287" t="s">
        <v>1209</v>
      </c>
      <c r="C59" s="3202" t="s">
        <v>2191</v>
      </c>
      <c r="D59" s="3103"/>
      <c r="E59" s="3103"/>
      <c r="F59" s="3103"/>
      <c r="G59" s="3103"/>
      <c r="H59" s="3103"/>
      <c r="I59" s="3103"/>
      <c r="J59" s="3103"/>
      <c r="K59" s="3103"/>
      <c r="L59" s="3103"/>
      <c r="M59" s="3104"/>
    </row>
    <row r="60" spans="1:13" ht="16.149999999999999" customHeight="1" thickBot="1">
      <c r="A60" s="3621"/>
      <c r="B60" s="288" t="s">
        <v>28</v>
      </c>
      <c r="C60" s="3202" t="s">
        <v>72</v>
      </c>
      <c r="D60" s="3103"/>
      <c r="E60" s="3103"/>
      <c r="F60" s="3103"/>
      <c r="G60" s="3103"/>
      <c r="H60" s="3103"/>
      <c r="I60" s="3103"/>
      <c r="J60" s="3103"/>
      <c r="K60" s="3103"/>
      <c r="L60" s="3103"/>
      <c r="M60" s="3104"/>
    </row>
    <row r="61" spans="1:13" ht="99.75" customHeight="1" thickBot="1">
      <c r="A61" s="410" t="s">
        <v>1211</v>
      </c>
      <c r="B61" s="289"/>
      <c r="C61" s="5315" t="s">
        <v>2486</v>
      </c>
      <c r="D61" s="3200"/>
      <c r="E61" s="3200"/>
      <c r="F61" s="3200"/>
      <c r="G61" s="3200"/>
      <c r="H61" s="3200"/>
      <c r="I61" s="3200"/>
      <c r="J61" s="3200"/>
      <c r="K61" s="3200"/>
      <c r="L61" s="3200"/>
      <c r="M61" s="3201"/>
    </row>
  </sheetData>
  <mergeCells count="45">
    <mergeCell ref="C14:G14"/>
    <mergeCell ref="I14:M14"/>
    <mergeCell ref="A1:M1"/>
    <mergeCell ref="A2:A14"/>
    <mergeCell ref="C2:M2"/>
    <mergeCell ref="C3:M3"/>
    <mergeCell ref="C4:M4"/>
    <mergeCell ref="C5:M5"/>
    <mergeCell ref="C6:M6"/>
    <mergeCell ref="C7:G7"/>
    <mergeCell ref="I7:M7"/>
    <mergeCell ref="B8:B10"/>
    <mergeCell ref="I9:J9"/>
    <mergeCell ref="I10:J10"/>
    <mergeCell ref="C11:M11"/>
    <mergeCell ref="C12:M12"/>
    <mergeCell ref="C13:M13"/>
    <mergeCell ref="C51:M51"/>
    <mergeCell ref="A15:A51"/>
    <mergeCell ref="C15:E15"/>
    <mergeCell ref="C16:M16"/>
    <mergeCell ref="B17:B23"/>
    <mergeCell ref="B24:B27"/>
    <mergeCell ref="B31:B33"/>
    <mergeCell ref="B34:B43"/>
    <mergeCell ref="F42:G42"/>
    <mergeCell ref="H42:I42"/>
    <mergeCell ref="B44:B47"/>
    <mergeCell ref="F45:F46"/>
    <mergeCell ref="G45:K46"/>
    <mergeCell ref="C48:M48"/>
    <mergeCell ref="C49:M49"/>
    <mergeCell ref="C50:M50"/>
    <mergeCell ref="A52:A57"/>
    <mergeCell ref="C52:M52"/>
    <mergeCell ref="C53:M53"/>
    <mergeCell ref="C54:M54"/>
    <mergeCell ref="C55:M55"/>
    <mergeCell ref="C56:M56"/>
    <mergeCell ref="C57:M57"/>
    <mergeCell ref="A58:A60"/>
    <mergeCell ref="C58:M58"/>
    <mergeCell ref="C59:M59"/>
    <mergeCell ref="C60:M60"/>
    <mergeCell ref="C61:M61"/>
  </mergeCells>
  <dataValidations count="3">
    <dataValidation allowBlank="1" showInputMessage="1" showErrorMessage="1" prompt="Incluir una ficha por cada indicador, ya sea de producto o de resultado" sqref="A1" xr:uid="{00000000-0002-0000-7400-000000000000}"/>
    <dataValidation allowBlank="1" showInputMessage="1" showErrorMessage="1" prompt="Selecciones de la lista desplegable" sqref="B15" xr:uid="{00000000-0002-0000-7400-000001000000}"/>
    <dataValidation allowBlank="1" showInputMessage="1" showErrorMessage="1" prompt="Seleccione de la lista desplegable" sqref="B4 B7 H7" xr:uid="{00000000-0002-0000-7400-000002000000}"/>
  </dataValidations>
  <hyperlinks>
    <hyperlink ref="C56" r:id="rId1" xr:uid="{00000000-0004-0000-7400-000000000000}"/>
  </hyperlinks>
  <pageMargins left="0.7" right="0.7" top="0.75" bottom="0.75" header="0.3" footer="0.3"/>
  <legacy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EI96"/>
  <sheetViews>
    <sheetView topLeftCell="AF10" zoomScaleNormal="100" workbookViewId="0">
      <pane xSplit="1" ySplit="2" topLeftCell="EF90" activePane="bottomRight" state="frozen"/>
      <selection pane="topRight" activeCell="AG10" sqref="AG10"/>
      <selection pane="bottomLeft" activeCell="AF12" sqref="AF12"/>
      <selection pane="bottomRight" activeCell="AH94" sqref="AH94:EI94"/>
    </sheetView>
  </sheetViews>
  <sheetFormatPr baseColWidth="10" defaultColWidth="11.42578125" defaultRowHeight="35.1" customHeight="1"/>
  <cols>
    <col min="1" max="1" width="41.140625" style="166" bestFit="1" customWidth="1"/>
    <col min="2" max="2" width="22.140625" style="166" bestFit="1" customWidth="1"/>
    <col min="3" max="3" width="29" style="166" bestFit="1" customWidth="1"/>
    <col min="4" max="4" width="14.140625" style="166" customWidth="1"/>
    <col min="5" max="5" width="28.28515625" style="166" bestFit="1" customWidth="1"/>
    <col min="6" max="6" width="33" style="166" bestFit="1" customWidth="1"/>
    <col min="7" max="7" width="12" style="166" bestFit="1" customWidth="1"/>
    <col min="8" max="8" width="16.85546875" style="166" bestFit="1" customWidth="1"/>
    <col min="9" max="9" width="13.28515625" style="186" bestFit="1" customWidth="1"/>
    <col min="10" max="10" width="17.5703125" style="186" bestFit="1" customWidth="1"/>
    <col min="11" max="11" width="10.85546875" style="186" bestFit="1" customWidth="1"/>
    <col min="12" max="12" width="6.85546875" style="186" bestFit="1" customWidth="1"/>
    <col min="13" max="13" width="9.42578125" style="166" bestFit="1" customWidth="1"/>
    <col min="14" max="14" width="13" style="166" bestFit="1" customWidth="1"/>
    <col min="15" max="15" width="14" style="166" customWidth="1"/>
    <col min="16" max="16" width="16.28515625" style="166" customWidth="1"/>
    <col min="17" max="17" width="14.42578125" style="166" customWidth="1"/>
    <col min="18" max="18" width="11.140625" style="166" bestFit="1" customWidth="1"/>
    <col min="19" max="22" width="10.7109375" style="166" bestFit="1" customWidth="1"/>
    <col min="23" max="23" width="11.140625" style="166" bestFit="1" customWidth="1"/>
    <col min="24" max="24" width="13.7109375" style="166" bestFit="1" customWidth="1"/>
    <col min="25" max="25" width="11.7109375" style="166" customWidth="1"/>
    <col min="26" max="26" width="9.7109375" style="166" bestFit="1" customWidth="1"/>
    <col min="27" max="27" width="9.85546875" style="166" bestFit="1" customWidth="1"/>
    <col min="28" max="30" width="11" style="166" bestFit="1" customWidth="1"/>
    <col min="31" max="31" width="20.7109375" style="166" bestFit="1" customWidth="1"/>
    <col min="32" max="32" width="28.7109375" style="166" customWidth="1"/>
    <col min="33" max="33" width="12.7109375" style="166" customWidth="1"/>
    <col min="34" max="34" width="12" style="166" customWidth="1"/>
    <col min="35" max="35" width="20.42578125" style="166" customWidth="1"/>
    <col min="36" max="36" width="19.28515625" style="166" customWidth="1"/>
    <col min="37" max="37" width="28.5703125" style="166" customWidth="1"/>
    <col min="38" max="38" width="14.42578125" style="166" customWidth="1"/>
    <col min="39" max="41" width="12.7109375" style="186" customWidth="1"/>
    <col min="42" max="43" width="11.7109375" style="166" customWidth="1"/>
    <col min="44" max="64" width="12.7109375" style="166" customWidth="1"/>
    <col min="65" max="65" width="18.85546875" style="166" customWidth="1"/>
    <col min="66" max="67" width="14.85546875" style="166" customWidth="1"/>
    <col min="68" max="68" width="16.140625" style="166" customWidth="1"/>
    <col min="69" max="69" width="16.85546875" style="166" customWidth="1"/>
    <col min="70" max="80" width="14.85546875" style="166" customWidth="1"/>
    <col min="81" max="81" width="16.85546875" style="166" customWidth="1"/>
    <col min="82" max="84" width="14.85546875" style="166" customWidth="1"/>
    <col min="85" max="85" width="17.140625" style="166" customWidth="1"/>
    <col min="86" max="126" width="14.85546875" style="166" customWidth="1"/>
    <col min="127" max="127" width="16.28515625" style="166" customWidth="1"/>
    <col min="128" max="128" width="20.7109375" style="166" customWidth="1"/>
    <col min="129" max="129" width="21.140625" style="166" customWidth="1"/>
    <col min="130" max="130" width="20.42578125" style="166" customWidth="1"/>
    <col min="131" max="132" width="15.5703125" style="166" customWidth="1"/>
    <col min="133" max="133" width="42.28515625" style="166" customWidth="1"/>
    <col min="134" max="134" width="20.7109375" style="166" customWidth="1"/>
    <col min="135" max="135" width="27.42578125" style="166" customWidth="1"/>
    <col min="136" max="136" width="33.42578125" style="166" customWidth="1"/>
    <col min="137" max="137" width="20" style="166" customWidth="1"/>
    <col min="138" max="138" width="25" style="166" customWidth="1"/>
    <col min="139" max="139" width="40" style="166" customWidth="1"/>
    <col min="140" max="16384" width="11.42578125" style="166"/>
  </cols>
  <sheetData>
    <row r="1" spans="1:139" ht="10.5" customHeight="1">
      <c r="A1" s="5357" t="s">
        <v>758</v>
      </c>
      <c r="B1" s="5358"/>
      <c r="C1" s="5358"/>
      <c r="D1" s="5358"/>
      <c r="E1" s="5358"/>
      <c r="F1" s="5358"/>
      <c r="G1" s="5358"/>
      <c r="H1" s="5358"/>
      <c r="I1" s="5358"/>
      <c r="J1" s="5358"/>
      <c r="K1" s="5358"/>
      <c r="L1" s="5358"/>
      <c r="M1" s="5358"/>
      <c r="N1" s="5358"/>
      <c r="O1" s="5358"/>
      <c r="P1" s="5358"/>
      <c r="Q1" s="5358"/>
      <c r="R1" s="5358"/>
      <c r="S1" s="5358"/>
      <c r="T1" s="5358"/>
      <c r="U1" s="5358"/>
      <c r="V1" s="5358"/>
      <c r="W1" s="5358"/>
      <c r="X1" s="5358"/>
      <c r="Y1" s="5358"/>
      <c r="Z1" s="5358"/>
      <c r="AA1" s="5358"/>
      <c r="AB1" s="5358"/>
      <c r="AC1" s="5358"/>
      <c r="AD1" s="5358"/>
      <c r="AE1" s="5358"/>
      <c r="AF1" s="5358"/>
      <c r="AG1" s="5358"/>
      <c r="AH1" s="5358"/>
      <c r="AI1" s="5358"/>
      <c r="AJ1" s="5358"/>
      <c r="AK1" s="5358"/>
      <c r="AL1" s="5358"/>
      <c r="AM1" s="5358"/>
      <c r="AN1" s="5358"/>
      <c r="AO1" s="5358"/>
      <c r="AP1" s="5358"/>
      <c r="AQ1" s="5358"/>
      <c r="AR1" s="5358"/>
      <c r="AS1" s="5358"/>
      <c r="AT1" s="5358"/>
      <c r="AU1" s="5358"/>
      <c r="AV1" s="5358"/>
      <c r="AW1" s="5358"/>
      <c r="AX1" s="5358"/>
      <c r="AY1" s="5358"/>
      <c r="AZ1" s="5358"/>
      <c r="BA1" s="5358"/>
      <c r="BB1" s="5358"/>
      <c r="BC1" s="5358"/>
      <c r="BD1" s="5358"/>
      <c r="BE1" s="5358"/>
      <c r="BF1" s="5358"/>
      <c r="BG1" s="5358"/>
      <c r="BH1" s="5358"/>
      <c r="BI1" s="5358"/>
      <c r="BJ1" s="5358"/>
      <c r="BK1" s="5358"/>
      <c r="BL1" s="5358"/>
      <c r="BM1" s="5358"/>
      <c r="BN1" s="5358"/>
      <c r="BO1" s="5358"/>
      <c r="BP1" s="5358"/>
      <c r="BQ1" s="5358"/>
      <c r="BR1" s="5358"/>
      <c r="BS1" s="5358"/>
      <c r="BT1" s="5358"/>
      <c r="BU1" s="5358"/>
      <c r="BV1" s="5358"/>
      <c r="BW1" s="5358"/>
      <c r="BX1" s="5358"/>
      <c r="BY1" s="5358"/>
      <c r="BZ1" s="5358"/>
      <c r="CA1" s="5358"/>
      <c r="CB1" s="5358"/>
      <c r="CC1" s="5358"/>
      <c r="CD1" s="5358"/>
      <c r="CE1" s="5358"/>
      <c r="CF1" s="5358"/>
      <c r="CG1" s="5358"/>
      <c r="CH1" s="5358"/>
      <c r="CI1" s="5358"/>
      <c r="CJ1" s="5358"/>
      <c r="CK1" s="5358"/>
      <c r="CL1" s="5358"/>
      <c r="CM1" s="5358"/>
      <c r="CN1" s="5358"/>
      <c r="CO1" s="5358"/>
      <c r="CP1" s="5358"/>
      <c r="CQ1" s="5358"/>
      <c r="CR1" s="5358"/>
      <c r="CS1" s="5358"/>
      <c r="CT1" s="5358"/>
      <c r="CU1" s="5358"/>
      <c r="CV1" s="5358"/>
      <c r="CW1" s="5358"/>
      <c r="CX1" s="5358"/>
      <c r="CY1" s="5358"/>
      <c r="CZ1" s="5358"/>
      <c r="DA1" s="5358"/>
      <c r="DB1" s="5358"/>
      <c r="DC1" s="5358"/>
      <c r="DD1" s="5358"/>
      <c r="DE1" s="5358"/>
      <c r="DF1" s="5358"/>
      <c r="DG1" s="5358"/>
      <c r="DH1" s="5358"/>
      <c r="DI1" s="5358"/>
      <c r="DJ1" s="5358"/>
      <c r="DK1" s="5358"/>
      <c r="DL1" s="5358"/>
      <c r="DM1" s="5358"/>
      <c r="DN1" s="5358"/>
      <c r="DO1" s="5358"/>
      <c r="DP1" s="5358"/>
      <c r="DQ1" s="5358"/>
      <c r="DR1" s="5358"/>
      <c r="DS1" s="5358"/>
      <c r="DT1" s="5358"/>
      <c r="DU1" s="5358"/>
      <c r="DV1" s="5358"/>
      <c r="DW1" s="5358"/>
      <c r="DX1" s="5358"/>
      <c r="DY1" s="5358"/>
      <c r="DZ1" s="5358"/>
      <c r="EA1" s="5358"/>
      <c r="EB1" s="5358"/>
      <c r="EC1" s="5358"/>
      <c r="ED1" s="5358"/>
      <c r="EE1" s="5358"/>
      <c r="EF1" s="5358"/>
      <c r="EG1" s="5358"/>
      <c r="EH1" s="5358"/>
      <c r="EI1" s="5359"/>
    </row>
    <row r="2" spans="1:139" ht="10.5" customHeight="1">
      <c r="A2" s="5360" t="s">
        <v>759</v>
      </c>
      <c r="B2" s="5361"/>
      <c r="C2" s="5362"/>
      <c r="D2" s="5363"/>
      <c r="E2" s="5364"/>
      <c r="F2" s="5364"/>
      <c r="G2" s="5364"/>
      <c r="H2" s="5364"/>
      <c r="I2" s="5364"/>
      <c r="J2" s="5364"/>
      <c r="K2" s="5364"/>
      <c r="L2" s="5364"/>
      <c r="M2" s="5364"/>
      <c r="N2" s="5364"/>
      <c r="O2" s="5364"/>
      <c r="P2" s="5364"/>
      <c r="Q2" s="5364"/>
      <c r="R2" s="5364"/>
      <c r="S2" s="5364"/>
      <c r="T2" s="5364"/>
      <c r="U2" s="5364"/>
      <c r="V2" s="5364"/>
      <c r="W2" s="5364"/>
      <c r="X2" s="5364"/>
      <c r="Y2" s="5364"/>
      <c r="Z2" s="5364"/>
      <c r="AA2" s="5364"/>
      <c r="AB2" s="5364"/>
      <c r="AC2" s="5364"/>
      <c r="AD2" s="5364"/>
      <c r="AE2" s="5364"/>
      <c r="AF2" s="5364"/>
      <c r="AG2" s="5364"/>
      <c r="AH2" s="5364"/>
      <c r="AI2" s="5364"/>
      <c r="AJ2" s="5364"/>
      <c r="AK2" s="5364"/>
      <c r="AL2" s="5364"/>
      <c r="AM2" s="5364"/>
      <c r="AN2" s="5364"/>
      <c r="AO2" s="5364"/>
      <c r="AP2" s="5364"/>
      <c r="AQ2" s="5364"/>
      <c r="AR2" s="5364"/>
      <c r="AS2" s="5364"/>
      <c r="AT2" s="5364"/>
      <c r="AU2" s="5364"/>
      <c r="AV2" s="5364"/>
      <c r="AW2" s="5364"/>
      <c r="AX2" s="5364"/>
      <c r="AY2" s="5364"/>
      <c r="AZ2" s="5364"/>
      <c r="BA2" s="5364"/>
      <c r="BB2" s="5364"/>
      <c r="BC2" s="5364"/>
      <c r="BD2" s="5364"/>
      <c r="BE2" s="5364"/>
      <c r="BF2" s="5364"/>
      <c r="BG2" s="5364"/>
      <c r="BH2" s="5364"/>
      <c r="BI2" s="5364"/>
      <c r="BJ2" s="5364"/>
      <c r="BK2" s="5364"/>
      <c r="BL2" s="5364"/>
      <c r="BM2" s="5364"/>
      <c r="BN2" s="5364"/>
      <c r="BO2" s="5364"/>
      <c r="BP2" s="5364"/>
      <c r="BQ2" s="5364"/>
      <c r="BR2" s="5364"/>
      <c r="BS2" s="5364"/>
      <c r="BT2" s="5364"/>
      <c r="BU2" s="5364"/>
      <c r="BV2" s="5364"/>
      <c r="BW2" s="5364"/>
      <c r="BX2" s="5364"/>
      <c r="BY2" s="5364"/>
      <c r="BZ2" s="5364"/>
      <c r="CA2" s="5364"/>
      <c r="CB2" s="5364"/>
      <c r="CC2" s="5364"/>
      <c r="CD2" s="5364"/>
      <c r="CE2" s="5364"/>
      <c r="CF2" s="5364"/>
      <c r="CG2" s="5364"/>
      <c r="CH2" s="5364"/>
      <c r="CI2" s="5364"/>
      <c r="CJ2" s="5364"/>
      <c r="CK2" s="5364"/>
      <c r="CL2" s="5364"/>
      <c r="CM2" s="5364"/>
      <c r="CN2" s="5364"/>
      <c r="CO2" s="5364"/>
      <c r="CP2" s="5364"/>
      <c r="CQ2" s="5364"/>
      <c r="CR2" s="5364"/>
      <c r="CS2" s="5364"/>
      <c r="CT2" s="5364"/>
      <c r="CU2" s="5364"/>
      <c r="CV2" s="5364"/>
      <c r="CW2" s="5364"/>
      <c r="CX2" s="5364"/>
      <c r="CY2" s="5364"/>
      <c r="CZ2" s="5364"/>
      <c r="DA2" s="5364"/>
      <c r="DB2" s="5364"/>
      <c r="DC2" s="5364"/>
      <c r="DD2" s="5364"/>
      <c r="DE2" s="5364"/>
      <c r="DF2" s="5364"/>
      <c r="DG2" s="5364"/>
      <c r="DH2" s="5364"/>
      <c r="DI2" s="5364"/>
      <c r="DJ2" s="5364"/>
      <c r="DK2" s="5364"/>
      <c r="DL2" s="5364"/>
      <c r="DM2" s="5364"/>
      <c r="DN2" s="5364"/>
      <c r="DO2" s="5364"/>
      <c r="DP2" s="5364"/>
      <c r="DQ2" s="5364"/>
      <c r="DR2" s="5364"/>
      <c r="DS2" s="5364"/>
      <c r="DT2" s="5364"/>
      <c r="DU2" s="5364"/>
      <c r="DV2" s="5364"/>
      <c r="DW2" s="5364"/>
      <c r="DX2" s="5364"/>
      <c r="DY2" s="5364"/>
      <c r="DZ2" s="5364"/>
      <c r="EA2" s="5364"/>
      <c r="EB2" s="5364"/>
      <c r="EC2" s="5364"/>
      <c r="ED2" s="5364"/>
      <c r="EE2" s="5364"/>
      <c r="EF2" s="5364"/>
      <c r="EG2" s="5364"/>
      <c r="EH2" s="5364"/>
      <c r="EI2" s="5365"/>
    </row>
    <row r="3" spans="1:139" ht="10.5" customHeight="1">
      <c r="A3" s="167" t="s">
        <v>760</v>
      </c>
      <c r="B3" s="1242">
        <v>43781</v>
      </c>
      <c r="C3" s="1243"/>
      <c r="D3" s="5366"/>
      <c r="E3" s="5367"/>
      <c r="F3" s="5367"/>
      <c r="G3" s="5367"/>
      <c r="H3" s="5367"/>
      <c r="I3" s="5367"/>
      <c r="J3" s="5367"/>
      <c r="K3" s="5367"/>
      <c r="L3" s="5367"/>
      <c r="M3" s="5367"/>
      <c r="N3" s="5367"/>
      <c r="O3" s="5367"/>
      <c r="P3" s="5367"/>
      <c r="Q3" s="5367"/>
      <c r="R3" s="5367"/>
      <c r="S3" s="5367"/>
      <c r="T3" s="5367"/>
      <c r="U3" s="5367"/>
      <c r="V3" s="5367"/>
      <c r="W3" s="5367"/>
      <c r="X3" s="5367"/>
      <c r="Y3" s="5367"/>
      <c r="Z3" s="5367"/>
      <c r="AA3" s="5367"/>
      <c r="AB3" s="5367"/>
      <c r="AC3" s="5367"/>
      <c r="AD3" s="5367"/>
      <c r="AE3" s="5367"/>
      <c r="AF3" s="5367"/>
      <c r="AG3" s="5367"/>
      <c r="AH3" s="5367"/>
      <c r="AI3" s="5367"/>
      <c r="AJ3" s="5367"/>
      <c r="AK3" s="5367"/>
      <c r="AL3" s="5367"/>
      <c r="AM3" s="5367"/>
      <c r="AN3" s="5367"/>
      <c r="AO3" s="5367"/>
      <c r="AP3" s="5367"/>
      <c r="AQ3" s="5367"/>
      <c r="AR3" s="5367"/>
      <c r="AS3" s="5367"/>
      <c r="AT3" s="5367"/>
      <c r="AU3" s="5367"/>
      <c r="AV3" s="5367"/>
      <c r="AW3" s="5367"/>
      <c r="AX3" s="5367"/>
      <c r="AY3" s="5367"/>
      <c r="AZ3" s="5367"/>
      <c r="BA3" s="5367"/>
      <c r="BB3" s="5367"/>
      <c r="BC3" s="5367"/>
      <c r="BD3" s="5367"/>
      <c r="BE3" s="5367"/>
      <c r="BF3" s="5367"/>
      <c r="BG3" s="5367"/>
      <c r="BH3" s="5367"/>
      <c r="BI3" s="5367"/>
      <c r="BJ3" s="5367"/>
      <c r="BK3" s="5367"/>
      <c r="BL3" s="5367"/>
      <c r="BM3" s="5367"/>
      <c r="BN3" s="5367"/>
      <c r="BO3" s="5367"/>
      <c r="BP3" s="5367"/>
      <c r="BQ3" s="5367"/>
      <c r="BR3" s="5367"/>
      <c r="BS3" s="5367"/>
      <c r="BT3" s="5367"/>
      <c r="BU3" s="5367"/>
      <c r="BV3" s="5367"/>
      <c r="BW3" s="5367"/>
      <c r="BX3" s="5367"/>
      <c r="BY3" s="5367"/>
      <c r="BZ3" s="5367"/>
      <c r="CA3" s="5367"/>
      <c r="CB3" s="5367"/>
      <c r="CC3" s="5367"/>
      <c r="CD3" s="5367"/>
      <c r="CE3" s="5367"/>
      <c r="CF3" s="5367"/>
      <c r="CG3" s="5367"/>
      <c r="CH3" s="5367"/>
      <c r="CI3" s="5367"/>
      <c r="CJ3" s="5367"/>
      <c r="CK3" s="5367"/>
      <c r="CL3" s="5367"/>
      <c r="CM3" s="5367"/>
      <c r="CN3" s="5367"/>
      <c r="CO3" s="5367"/>
      <c r="CP3" s="5367"/>
      <c r="CQ3" s="5367"/>
      <c r="CR3" s="5367"/>
      <c r="CS3" s="5367"/>
      <c r="CT3" s="5367"/>
      <c r="CU3" s="5367"/>
      <c r="CV3" s="5367"/>
      <c r="CW3" s="5367"/>
      <c r="CX3" s="5367"/>
      <c r="CY3" s="5367"/>
      <c r="CZ3" s="5367"/>
      <c r="DA3" s="5367"/>
      <c r="DB3" s="5367"/>
      <c r="DC3" s="5367"/>
      <c r="DD3" s="5367"/>
      <c r="DE3" s="5367"/>
      <c r="DF3" s="5367"/>
      <c r="DG3" s="5367"/>
      <c r="DH3" s="5367"/>
      <c r="DI3" s="5367"/>
      <c r="DJ3" s="5367"/>
      <c r="DK3" s="5367"/>
      <c r="DL3" s="5367"/>
      <c r="DM3" s="5367"/>
      <c r="DN3" s="5367"/>
      <c r="DO3" s="5367"/>
      <c r="DP3" s="5367"/>
      <c r="DQ3" s="5367"/>
      <c r="DR3" s="5367"/>
      <c r="DS3" s="5367"/>
      <c r="DT3" s="5367"/>
      <c r="DU3" s="5367"/>
      <c r="DV3" s="5367"/>
      <c r="DW3" s="5367"/>
      <c r="DX3" s="5367"/>
      <c r="DY3" s="5367"/>
      <c r="DZ3" s="5367"/>
      <c r="EA3" s="5367"/>
      <c r="EB3" s="5367"/>
      <c r="EC3" s="5367"/>
      <c r="ED3" s="5367"/>
      <c r="EE3" s="5367"/>
      <c r="EF3" s="5367"/>
      <c r="EG3" s="5367"/>
      <c r="EH3" s="5367"/>
      <c r="EI3" s="5368"/>
    </row>
    <row r="4" spans="1:139" ht="10.5" customHeight="1">
      <c r="A4" s="167" t="s">
        <v>761</v>
      </c>
      <c r="B4" s="1243"/>
      <c r="C4" s="1243"/>
      <c r="D4" s="5366"/>
      <c r="E4" s="5367"/>
      <c r="F4" s="5367"/>
      <c r="G4" s="5367"/>
      <c r="H4" s="5367"/>
      <c r="I4" s="5367"/>
      <c r="J4" s="5367"/>
      <c r="K4" s="5367"/>
      <c r="L4" s="5367"/>
      <c r="M4" s="5367"/>
      <c r="N4" s="5367"/>
      <c r="O4" s="5367"/>
      <c r="P4" s="5367"/>
      <c r="Q4" s="5367"/>
      <c r="R4" s="5367"/>
      <c r="S4" s="5367"/>
      <c r="T4" s="5367"/>
      <c r="U4" s="5367"/>
      <c r="V4" s="5367"/>
      <c r="W4" s="5367"/>
      <c r="X4" s="5367"/>
      <c r="Y4" s="5367"/>
      <c r="Z4" s="5367"/>
      <c r="AA4" s="5367"/>
      <c r="AB4" s="5367"/>
      <c r="AC4" s="5367"/>
      <c r="AD4" s="5367"/>
      <c r="AE4" s="5367"/>
      <c r="AF4" s="5367"/>
      <c r="AG4" s="5367"/>
      <c r="AH4" s="5367"/>
      <c r="AI4" s="5367"/>
      <c r="AJ4" s="5367"/>
      <c r="AK4" s="5367"/>
      <c r="AL4" s="5367"/>
      <c r="AM4" s="5367"/>
      <c r="AN4" s="5367"/>
      <c r="AO4" s="5367"/>
      <c r="AP4" s="5367"/>
      <c r="AQ4" s="5367"/>
      <c r="AR4" s="5367"/>
      <c r="AS4" s="5367"/>
      <c r="AT4" s="5367"/>
      <c r="AU4" s="5367"/>
      <c r="AV4" s="5367"/>
      <c r="AW4" s="5367"/>
      <c r="AX4" s="5367"/>
      <c r="AY4" s="5367"/>
      <c r="AZ4" s="5367"/>
      <c r="BA4" s="5367"/>
      <c r="BB4" s="5367"/>
      <c r="BC4" s="5367"/>
      <c r="BD4" s="5367"/>
      <c r="BE4" s="5367"/>
      <c r="BF4" s="5367"/>
      <c r="BG4" s="5367"/>
      <c r="BH4" s="5367"/>
      <c r="BI4" s="5367"/>
      <c r="BJ4" s="5367"/>
      <c r="BK4" s="5367"/>
      <c r="BL4" s="5367"/>
      <c r="BM4" s="5367"/>
      <c r="BN4" s="5367"/>
      <c r="BO4" s="5367"/>
      <c r="BP4" s="5367"/>
      <c r="BQ4" s="5367"/>
      <c r="BR4" s="5367"/>
      <c r="BS4" s="5367"/>
      <c r="BT4" s="5367"/>
      <c r="BU4" s="5367"/>
      <c r="BV4" s="5367"/>
      <c r="BW4" s="5367"/>
      <c r="BX4" s="5367"/>
      <c r="BY4" s="5367"/>
      <c r="BZ4" s="5367"/>
      <c r="CA4" s="5367"/>
      <c r="CB4" s="5367"/>
      <c r="CC4" s="5367"/>
      <c r="CD4" s="5367"/>
      <c r="CE4" s="5367"/>
      <c r="CF4" s="5367"/>
      <c r="CG4" s="5367"/>
      <c r="CH4" s="5367"/>
      <c r="CI4" s="5367"/>
      <c r="CJ4" s="5367"/>
      <c r="CK4" s="5367"/>
      <c r="CL4" s="5367"/>
      <c r="CM4" s="5367"/>
      <c r="CN4" s="5367"/>
      <c r="CO4" s="5367"/>
      <c r="CP4" s="5367"/>
      <c r="CQ4" s="5367"/>
      <c r="CR4" s="5367"/>
      <c r="CS4" s="5367"/>
      <c r="CT4" s="5367"/>
      <c r="CU4" s="5367"/>
      <c r="CV4" s="5367"/>
      <c r="CW4" s="5367"/>
      <c r="CX4" s="5367"/>
      <c r="CY4" s="5367"/>
      <c r="CZ4" s="5367"/>
      <c r="DA4" s="5367"/>
      <c r="DB4" s="5367"/>
      <c r="DC4" s="5367"/>
      <c r="DD4" s="5367"/>
      <c r="DE4" s="5367"/>
      <c r="DF4" s="5367"/>
      <c r="DG4" s="5367"/>
      <c r="DH4" s="5367"/>
      <c r="DI4" s="5367"/>
      <c r="DJ4" s="5367"/>
      <c r="DK4" s="5367"/>
      <c r="DL4" s="5367"/>
      <c r="DM4" s="5367"/>
      <c r="DN4" s="5367"/>
      <c r="DO4" s="5367"/>
      <c r="DP4" s="5367"/>
      <c r="DQ4" s="5367"/>
      <c r="DR4" s="5367"/>
      <c r="DS4" s="5367"/>
      <c r="DT4" s="5367"/>
      <c r="DU4" s="5367"/>
      <c r="DV4" s="5367"/>
      <c r="DW4" s="5367"/>
      <c r="DX4" s="5367"/>
      <c r="DY4" s="5367"/>
      <c r="DZ4" s="5367"/>
      <c r="EA4" s="5367"/>
      <c r="EB4" s="5367"/>
      <c r="EC4" s="5367"/>
      <c r="ED4" s="5367"/>
      <c r="EE4" s="5367"/>
      <c r="EF4" s="5367"/>
      <c r="EG4" s="5367"/>
      <c r="EH4" s="5367"/>
      <c r="EI4" s="5368"/>
    </row>
    <row r="5" spans="1:139" ht="10.5" customHeight="1">
      <c r="A5" s="167" t="s">
        <v>762</v>
      </c>
      <c r="B5" s="1243"/>
      <c r="C5" s="1243"/>
      <c r="D5" s="5366"/>
      <c r="E5" s="5367"/>
      <c r="F5" s="5367"/>
      <c r="G5" s="5367"/>
      <c r="H5" s="5367"/>
      <c r="I5" s="5367"/>
      <c r="J5" s="5367"/>
      <c r="K5" s="5367"/>
      <c r="L5" s="5367"/>
      <c r="M5" s="5367"/>
      <c r="N5" s="5367"/>
      <c r="O5" s="5367"/>
      <c r="P5" s="5367"/>
      <c r="Q5" s="5367"/>
      <c r="R5" s="5367"/>
      <c r="S5" s="5367"/>
      <c r="T5" s="5367"/>
      <c r="U5" s="5367"/>
      <c r="V5" s="5367"/>
      <c r="W5" s="5367"/>
      <c r="X5" s="5367"/>
      <c r="Y5" s="5367"/>
      <c r="Z5" s="5367"/>
      <c r="AA5" s="5367"/>
      <c r="AB5" s="5367"/>
      <c r="AC5" s="5367"/>
      <c r="AD5" s="5367"/>
      <c r="AE5" s="5367"/>
      <c r="AF5" s="5367"/>
      <c r="AG5" s="5367"/>
      <c r="AH5" s="5367"/>
      <c r="AI5" s="5367"/>
      <c r="AJ5" s="5367"/>
      <c r="AK5" s="5367"/>
      <c r="AL5" s="5367"/>
      <c r="AM5" s="5367"/>
      <c r="AN5" s="5367"/>
      <c r="AO5" s="5367"/>
      <c r="AP5" s="5367"/>
      <c r="AQ5" s="5367"/>
      <c r="AR5" s="5367"/>
      <c r="AS5" s="5367"/>
      <c r="AT5" s="5367"/>
      <c r="AU5" s="5367"/>
      <c r="AV5" s="5367"/>
      <c r="AW5" s="5367"/>
      <c r="AX5" s="5367"/>
      <c r="AY5" s="5367"/>
      <c r="AZ5" s="5367"/>
      <c r="BA5" s="5367"/>
      <c r="BB5" s="5367"/>
      <c r="BC5" s="5367"/>
      <c r="BD5" s="5367"/>
      <c r="BE5" s="5367"/>
      <c r="BF5" s="5367"/>
      <c r="BG5" s="5367"/>
      <c r="BH5" s="5367"/>
      <c r="BI5" s="5367"/>
      <c r="BJ5" s="5367"/>
      <c r="BK5" s="5367"/>
      <c r="BL5" s="5367"/>
      <c r="BM5" s="5367"/>
      <c r="BN5" s="5367"/>
      <c r="BO5" s="5367"/>
      <c r="BP5" s="5367"/>
      <c r="BQ5" s="5367"/>
      <c r="BR5" s="5367"/>
      <c r="BS5" s="5367"/>
      <c r="BT5" s="5367"/>
      <c r="BU5" s="5367"/>
      <c r="BV5" s="5367"/>
      <c r="BW5" s="5367"/>
      <c r="BX5" s="5367"/>
      <c r="BY5" s="5367"/>
      <c r="BZ5" s="5367"/>
      <c r="CA5" s="5367"/>
      <c r="CB5" s="5367"/>
      <c r="CC5" s="5367"/>
      <c r="CD5" s="5367"/>
      <c r="CE5" s="5367"/>
      <c r="CF5" s="5367"/>
      <c r="CG5" s="5367"/>
      <c r="CH5" s="5367"/>
      <c r="CI5" s="5367"/>
      <c r="CJ5" s="5367"/>
      <c r="CK5" s="5367"/>
      <c r="CL5" s="5367"/>
      <c r="CM5" s="5367"/>
      <c r="CN5" s="5367"/>
      <c r="CO5" s="5367"/>
      <c r="CP5" s="5367"/>
      <c r="CQ5" s="5367"/>
      <c r="CR5" s="5367"/>
      <c r="CS5" s="5367"/>
      <c r="CT5" s="5367"/>
      <c r="CU5" s="5367"/>
      <c r="CV5" s="5367"/>
      <c r="CW5" s="5367"/>
      <c r="CX5" s="5367"/>
      <c r="CY5" s="5367"/>
      <c r="CZ5" s="5367"/>
      <c r="DA5" s="5367"/>
      <c r="DB5" s="5367"/>
      <c r="DC5" s="5367"/>
      <c r="DD5" s="5367"/>
      <c r="DE5" s="5367"/>
      <c r="DF5" s="5367"/>
      <c r="DG5" s="5367"/>
      <c r="DH5" s="5367"/>
      <c r="DI5" s="5367"/>
      <c r="DJ5" s="5367"/>
      <c r="DK5" s="5367"/>
      <c r="DL5" s="5367"/>
      <c r="DM5" s="5367"/>
      <c r="DN5" s="5367"/>
      <c r="DO5" s="5367"/>
      <c r="DP5" s="5367"/>
      <c r="DQ5" s="5367"/>
      <c r="DR5" s="5367"/>
      <c r="DS5" s="5367"/>
      <c r="DT5" s="5367"/>
      <c r="DU5" s="5367"/>
      <c r="DV5" s="5367"/>
      <c r="DW5" s="5367"/>
      <c r="DX5" s="5367"/>
      <c r="DY5" s="5367"/>
      <c r="DZ5" s="5367"/>
      <c r="EA5" s="5367"/>
      <c r="EB5" s="5367"/>
      <c r="EC5" s="5367"/>
      <c r="ED5" s="5367"/>
      <c r="EE5" s="5367"/>
      <c r="EF5" s="5367"/>
      <c r="EG5" s="5367"/>
      <c r="EH5" s="5367"/>
      <c r="EI5" s="5368"/>
    </row>
    <row r="6" spans="1:139" ht="10.5" customHeight="1">
      <c r="A6" s="167" t="s">
        <v>763</v>
      </c>
      <c r="B6" s="5369" t="s">
        <v>71</v>
      </c>
      <c r="C6" s="5369"/>
      <c r="D6" s="5369"/>
      <c r="E6" s="5369"/>
      <c r="F6" s="1244" t="s">
        <v>764</v>
      </c>
      <c r="G6" s="5370" t="s">
        <v>609</v>
      </c>
      <c r="H6" s="5371"/>
      <c r="I6" s="5371"/>
      <c r="J6" s="5352"/>
      <c r="K6" s="5352"/>
      <c r="L6" s="5352"/>
      <c r="M6" s="5352"/>
      <c r="N6" s="5352"/>
      <c r="O6" s="5352"/>
      <c r="P6" s="5352"/>
      <c r="Q6" s="5352"/>
      <c r="R6" s="5352"/>
      <c r="S6" s="5352"/>
      <c r="T6" s="5352"/>
      <c r="U6" s="5352"/>
      <c r="V6" s="5352"/>
      <c r="W6" s="5352"/>
      <c r="X6" s="5352"/>
      <c r="Y6" s="5352"/>
      <c r="Z6" s="5352"/>
      <c r="AA6" s="5352"/>
      <c r="AB6" s="5352"/>
      <c r="AC6" s="5352"/>
      <c r="AD6" s="5352"/>
      <c r="AE6" s="5352"/>
      <c r="AF6" s="5352"/>
      <c r="AG6" s="5352"/>
      <c r="AH6" s="5352"/>
      <c r="AI6" s="5352"/>
      <c r="AJ6" s="5352"/>
      <c r="AK6" s="5352"/>
      <c r="AL6" s="5352"/>
      <c r="AM6" s="5352"/>
      <c r="AN6" s="5352"/>
      <c r="AO6" s="5352"/>
      <c r="AP6" s="5352"/>
      <c r="AQ6" s="5352"/>
      <c r="AR6" s="5352"/>
      <c r="AS6" s="5352"/>
      <c r="AT6" s="5352"/>
      <c r="AU6" s="5352"/>
      <c r="AV6" s="5352"/>
      <c r="AW6" s="5352"/>
      <c r="AX6" s="5352"/>
      <c r="AY6" s="5352"/>
      <c r="AZ6" s="5352"/>
      <c r="BA6" s="5352"/>
      <c r="BB6" s="5352"/>
      <c r="BC6" s="5352"/>
      <c r="BD6" s="5352"/>
      <c r="BE6" s="5352"/>
      <c r="BF6" s="5352"/>
      <c r="BG6" s="5352"/>
      <c r="BH6" s="5352"/>
      <c r="BI6" s="5352"/>
      <c r="BJ6" s="5352"/>
      <c r="BK6" s="5352"/>
      <c r="BL6" s="5352"/>
      <c r="BM6" s="5352"/>
      <c r="BN6" s="5352"/>
      <c r="BO6" s="5352"/>
      <c r="BP6" s="5352"/>
      <c r="BQ6" s="5352"/>
      <c r="BR6" s="5352"/>
      <c r="BS6" s="5352"/>
      <c r="BT6" s="5352"/>
      <c r="BU6" s="5352"/>
      <c r="BV6" s="5352"/>
      <c r="BW6" s="5352"/>
      <c r="BX6" s="5352"/>
      <c r="BY6" s="5352"/>
      <c r="BZ6" s="5352"/>
      <c r="CA6" s="5352"/>
      <c r="CB6" s="5352"/>
      <c r="CC6" s="5352"/>
      <c r="CD6" s="5352"/>
      <c r="CE6" s="5352"/>
      <c r="CF6" s="5352"/>
      <c r="CG6" s="5352"/>
      <c r="CH6" s="5352"/>
      <c r="CI6" s="5352"/>
      <c r="CJ6" s="5352"/>
      <c r="CK6" s="5352"/>
      <c r="CL6" s="5352"/>
      <c r="CM6" s="5352"/>
      <c r="CN6" s="5352"/>
      <c r="CO6" s="5352"/>
      <c r="CP6" s="5352"/>
      <c r="CQ6" s="5352"/>
      <c r="CR6" s="5352"/>
      <c r="CS6" s="5352"/>
      <c r="CT6" s="5352"/>
      <c r="CU6" s="5352"/>
      <c r="CV6" s="5352"/>
      <c r="CW6" s="5352"/>
      <c r="CX6" s="5352"/>
      <c r="CY6" s="5352"/>
      <c r="CZ6" s="5352"/>
      <c r="DA6" s="5352"/>
      <c r="DB6" s="5352"/>
      <c r="DC6" s="5352"/>
      <c r="DD6" s="5352"/>
      <c r="DE6" s="5352"/>
      <c r="DF6" s="5352"/>
      <c r="DG6" s="5352"/>
      <c r="DH6" s="5352"/>
      <c r="DI6" s="5352"/>
      <c r="DJ6" s="5352"/>
      <c r="DK6" s="5352"/>
      <c r="DL6" s="5352"/>
      <c r="DM6" s="5352"/>
      <c r="DN6" s="5352"/>
      <c r="DO6" s="5352"/>
      <c r="DP6" s="5352"/>
      <c r="DQ6" s="5352"/>
      <c r="DR6" s="5352"/>
      <c r="DS6" s="5352"/>
      <c r="DT6" s="5352"/>
      <c r="DU6" s="5352"/>
      <c r="DV6" s="5352"/>
      <c r="DW6" s="5352"/>
      <c r="DX6" s="5352"/>
      <c r="DY6" s="5352"/>
      <c r="DZ6" s="5352"/>
      <c r="EA6" s="5352"/>
      <c r="EB6" s="5352"/>
      <c r="EC6" s="5352"/>
      <c r="ED6" s="5352"/>
      <c r="EE6" s="5352"/>
      <c r="EF6" s="5352"/>
      <c r="EG6" s="5352"/>
      <c r="EH6" s="5352"/>
      <c r="EI6" s="5353"/>
    </row>
    <row r="7" spans="1:139" ht="10.5" customHeight="1">
      <c r="A7" s="167" t="s">
        <v>765</v>
      </c>
      <c r="B7" s="5369" t="s">
        <v>766</v>
      </c>
      <c r="C7" s="5369"/>
      <c r="D7" s="5369"/>
      <c r="E7" s="168" t="s">
        <v>767</v>
      </c>
      <c r="F7" s="5370" t="s">
        <v>768</v>
      </c>
      <c r="G7" s="5371"/>
      <c r="H7" s="5371"/>
      <c r="I7" s="5371"/>
      <c r="J7" s="5371"/>
      <c r="K7" s="1825"/>
      <c r="L7" s="1825"/>
      <c r="M7" s="1825"/>
      <c r="N7" s="169"/>
      <c r="O7" s="170" t="s">
        <v>769</v>
      </c>
      <c r="P7" s="171"/>
      <c r="Q7" s="172"/>
      <c r="R7" s="172"/>
      <c r="S7" s="172"/>
      <c r="T7" s="172"/>
      <c r="U7" s="172"/>
      <c r="V7" s="172"/>
      <c r="W7" s="172"/>
      <c r="X7" s="172"/>
      <c r="Y7" s="172"/>
      <c r="Z7" s="172"/>
      <c r="AA7" s="172"/>
      <c r="AB7" s="172"/>
      <c r="AC7" s="172"/>
      <c r="AD7" s="5372"/>
      <c r="AE7" s="5373"/>
      <c r="AF7" s="5373"/>
      <c r="AG7" s="173"/>
      <c r="AH7" s="174"/>
      <c r="AI7" s="171" t="s">
        <v>770</v>
      </c>
      <c r="AJ7" s="5374"/>
      <c r="AK7" s="5375"/>
      <c r="AL7" s="5375"/>
      <c r="AM7" s="175"/>
      <c r="AN7" s="175"/>
      <c r="AO7" s="175"/>
      <c r="AP7" s="175"/>
      <c r="AQ7" s="175"/>
      <c r="AR7" s="176"/>
      <c r="AS7" s="171" t="s">
        <v>771</v>
      </c>
      <c r="AT7" s="171"/>
      <c r="AU7" s="5376"/>
      <c r="AV7" s="5377"/>
      <c r="AW7" s="5377"/>
      <c r="AX7" s="5377"/>
      <c r="AY7" s="5377"/>
      <c r="AZ7" s="5377"/>
      <c r="BA7" s="5377"/>
      <c r="BB7" s="5377"/>
      <c r="BC7" s="5377"/>
      <c r="BD7" s="5377"/>
      <c r="BE7" s="5377"/>
      <c r="BF7" s="5377"/>
      <c r="BG7" s="5377"/>
      <c r="BH7" s="5377"/>
      <c r="BI7" s="5377"/>
      <c r="BJ7" s="5377"/>
      <c r="BK7" s="5389"/>
      <c r="BL7" s="5389"/>
      <c r="BM7" s="5389"/>
      <c r="BN7" s="5390"/>
      <c r="BO7" s="177" t="s">
        <v>772</v>
      </c>
      <c r="BP7" s="5370"/>
      <c r="BQ7" s="5371"/>
      <c r="BR7" s="5371"/>
      <c r="BS7" s="5371"/>
      <c r="BT7" s="5371"/>
      <c r="BU7" s="5371"/>
      <c r="BV7" s="5371"/>
      <c r="BW7" s="5371"/>
      <c r="BX7" s="5371"/>
      <c r="BY7" s="5371"/>
      <c r="BZ7" s="5371"/>
      <c r="CA7" s="5371"/>
      <c r="CB7" s="5371"/>
      <c r="CC7" s="5371"/>
      <c r="CD7" s="5371"/>
      <c r="CE7" s="5371"/>
      <c r="CF7" s="5371"/>
      <c r="CG7" s="5371"/>
      <c r="CH7" s="5371"/>
      <c r="CI7" s="5371"/>
      <c r="CJ7" s="5371"/>
      <c r="CK7" s="5371"/>
      <c r="CL7" s="5371"/>
      <c r="CM7" s="5371"/>
      <c r="CN7" s="5371"/>
      <c r="CO7" s="5371"/>
      <c r="CP7" s="5371"/>
      <c r="CQ7" s="5371"/>
      <c r="CR7" s="5371"/>
      <c r="CS7" s="5371"/>
      <c r="CT7" s="5371"/>
      <c r="CU7" s="5371"/>
      <c r="CV7" s="5371"/>
      <c r="CW7" s="5371"/>
      <c r="CX7" s="5371"/>
      <c r="CY7" s="5371"/>
      <c r="CZ7" s="5371"/>
      <c r="DA7" s="5371"/>
      <c r="DB7" s="5371"/>
      <c r="DC7" s="5371"/>
      <c r="DD7" s="5371"/>
      <c r="DE7" s="5371"/>
      <c r="DF7" s="5371"/>
      <c r="DG7" s="5371"/>
      <c r="DH7" s="5371"/>
      <c r="DI7" s="5371"/>
      <c r="DJ7" s="5371"/>
      <c r="DK7" s="5371"/>
      <c r="DL7" s="5371"/>
      <c r="DM7" s="5371"/>
      <c r="DN7" s="5371"/>
      <c r="DO7" s="5371"/>
      <c r="DP7" s="5371"/>
      <c r="DQ7" s="5371"/>
      <c r="DR7" s="5371"/>
      <c r="DS7" s="5371"/>
      <c r="DT7" s="5371"/>
      <c r="DU7" s="5371"/>
      <c r="DV7" s="5371"/>
      <c r="DW7" s="5352"/>
      <c r="DX7" s="5352"/>
      <c r="DY7" s="5352"/>
      <c r="DZ7" s="5352"/>
      <c r="EA7" s="5352"/>
      <c r="EB7" s="5352"/>
      <c r="EC7" s="5352"/>
      <c r="ED7" s="5352"/>
      <c r="EE7" s="5352"/>
      <c r="EF7" s="5352"/>
      <c r="EG7" s="5352"/>
      <c r="EH7" s="5352"/>
      <c r="EI7" s="5353"/>
    </row>
    <row r="8" spans="1:139" ht="10.5" customHeight="1" thickBot="1">
      <c r="A8" s="5354" t="s">
        <v>773</v>
      </c>
      <c r="B8" s="5355"/>
      <c r="C8" s="5355"/>
      <c r="D8" s="5355"/>
      <c r="E8" s="5355"/>
      <c r="F8" s="5355"/>
      <c r="G8" s="5355"/>
      <c r="H8" s="5355"/>
      <c r="I8" s="5355"/>
      <c r="J8" s="5355"/>
      <c r="K8" s="5355"/>
      <c r="L8" s="5355"/>
      <c r="M8" s="5355"/>
      <c r="N8" s="5355"/>
      <c r="O8" s="5355"/>
      <c r="P8" s="5355"/>
      <c r="Q8" s="5355"/>
      <c r="R8" s="5355"/>
      <c r="S8" s="5355"/>
      <c r="T8" s="5355"/>
      <c r="U8" s="5355"/>
      <c r="V8" s="5355"/>
      <c r="W8" s="5355"/>
      <c r="X8" s="5355"/>
      <c r="Y8" s="5355"/>
      <c r="Z8" s="5355"/>
      <c r="AA8" s="5355"/>
      <c r="AB8" s="5355"/>
      <c r="AC8" s="5355"/>
      <c r="AD8" s="5355"/>
      <c r="AE8" s="5355"/>
      <c r="AF8" s="5355"/>
      <c r="AG8" s="5355"/>
      <c r="AH8" s="5355"/>
      <c r="AI8" s="5355"/>
      <c r="AJ8" s="5355"/>
      <c r="AK8" s="5355"/>
      <c r="AL8" s="5355"/>
      <c r="AM8" s="5355"/>
      <c r="AN8" s="5355"/>
      <c r="AO8" s="5355"/>
      <c r="AP8" s="5355"/>
      <c r="AQ8" s="5355"/>
      <c r="AR8" s="5355"/>
      <c r="AS8" s="5355"/>
      <c r="AT8" s="5355"/>
      <c r="AU8" s="5355"/>
      <c r="AV8" s="5355"/>
      <c r="AW8" s="5355"/>
      <c r="AX8" s="5355"/>
      <c r="AY8" s="5355"/>
      <c r="AZ8" s="5355"/>
      <c r="BA8" s="5355"/>
      <c r="BB8" s="5355"/>
      <c r="BC8" s="5355"/>
      <c r="BD8" s="5355"/>
      <c r="BE8" s="5355"/>
      <c r="BF8" s="5355"/>
      <c r="BG8" s="5355"/>
      <c r="BH8" s="5355"/>
      <c r="BI8" s="5355"/>
      <c r="BJ8" s="5355"/>
      <c r="BK8" s="5355"/>
      <c r="BL8" s="5355"/>
      <c r="BM8" s="5355"/>
      <c r="BN8" s="5355"/>
      <c r="BO8" s="5355"/>
      <c r="BP8" s="5355"/>
      <c r="BQ8" s="5355"/>
      <c r="BR8" s="5355"/>
      <c r="BS8" s="5355"/>
      <c r="BT8" s="5355"/>
      <c r="BU8" s="5355"/>
      <c r="BV8" s="5355"/>
      <c r="BW8" s="5355"/>
      <c r="BX8" s="5355"/>
      <c r="BY8" s="5355"/>
      <c r="BZ8" s="5355"/>
      <c r="CA8" s="5355"/>
      <c r="CB8" s="5355"/>
      <c r="CC8" s="5355"/>
      <c r="CD8" s="5355"/>
      <c r="CE8" s="5355"/>
      <c r="CF8" s="5355"/>
      <c r="CG8" s="5355"/>
      <c r="CH8" s="5355"/>
      <c r="CI8" s="5355"/>
      <c r="CJ8" s="5355"/>
      <c r="CK8" s="5355"/>
      <c r="CL8" s="5355"/>
      <c r="CM8" s="5355"/>
      <c r="CN8" s="5355"/>
      <c r="CO8" s="5355"/>
      <c r="CP8" s="5355"/>
      <c r="CQ8" s="5355"/>
      <c r="CR8" s="5355"/>
      <c r="CS8" s="5355"/>
      <c r="CT8" s="5355"/>
      <c r="CU8" s="5355"/>
      <c r="CV8" s="5355"/>
      <c r="CW8" s="5355"/>
      <c r="CX8" s="5355"/>
      <c r="CY8" s="5355"/>
      <c r="CZ8" s="5355"/>
      <c r="DA8" s="5355"/>
      <c r="DB8" s="5355"/>
      <c r="DC8" s="5355"/>
      <c r="DD8" s="5355"/>
      <c r="DE8" s="5355"/>
      <c r="DF8" s="5355"/>
      <c r="DG8" s="5355"/>
      <c r="DH8" s="5355"/>
      <c r="DI8" s="5355"/>
      <c r="DJ8" s="5355"/>
      <c r="DK8" s="5355"/>
      <c r="DL8" s="5355"/>
      <c r="DM8" s="5355"/>
      <c r="DN8" s="5355"/>
      <c r="DO8" s="5355"/>
      <c r="DP8" s="5355"/>
      <c r="DQ8" s="5355"/>
      <c r="DR8" s="5355"/>
      <c r="DS8" s="5355"/>
      <c r="DT8" s="5355"/>
      <c r="DU8" s="5355"/>
      <c r="DV8" s="5355"/>
      <c r="DW8" s="5355"/>
      <c r="DX8" s="5355"/>
      <c r="DY8" s="5355"/>
      <c r="DZ8" s="5355"/>
      <c r="EA8" s="5355"/>
      <c r="EB8" s="5355"/>
      <c r="EC8" s="5355"/>
      <c r="ED8" s="5355"/>
      <c r="EE8" s="5355"/>
      <c r="EF8" s="5355"/>
      <c r="EG8" s="5355"/>
      <c r="EH8" s="5355"/>
      <c r="EI8" s="5356"/>
    </row>
    <row r="9" spans="1:139" ht="35.1" customHeight="1" thickBot="1">
      <c r="A9" s="5393" t="s">
        <v>0</v>
      </c>
      <c r="B9" s="5396" t="s">
        <v>1</v>
      </c>
      <c r="C9" s="5397" t="s">
        <v>2</v>
      </c>
      <c r="D9" s="5397"/>
      <c r="E9" s="5397"/>
      <c r="F9" s="5397"/>
      <c r="G9" s="5397"/>
      <c r="H9" s="5397"/>
      <c r="I9" s="5397"/>
      <c r="J9" s="5397"/>
      <c r="K9" s="5397"/>
      <c r="L9" s="5397"/>
      <c r="M9" s="5397"/>
      <c r="N9" s="5397"/>
      <c r="O9" s="5397"/>
      <c r="P9" s="5397"/>
      <c r="Q9" s="5397"/>
      <c r="R9" s="5397"/>
      <c r="S9" s="5397"/>
      <c r="T9" s="5397"/>
      <c r="U9" s="5397"/>
      <c r="V9" s="5397"/>
      <c r="W9" s="5397"/>
      <c r="X9" s="5397"/>
      <c r="Y9" s="5397"/>
      <c r="Z9" s="5397"/>
      <c r="AA9" s="5397"/>
      <c r="AB9" s="5397"/>
      <c r="AC9" s="5397"/>
      <c r="AD9" s="5397"/>
      <c r="AE9" s="5397"/>
      <c r="AF9" s="5398" t="s">
        <v>3</v>
      </c>
      <c r="AG9" s="5398"/>
      <c r="AH9" s="5398"/>
      <c r="AI9" s="5398"/>
      <c r="AJ9" s="5398"/>
      <c r="AK9" s="5398"/>
      <c r="AL9" s="5398"/>
      <c r="AM9" s="5398"/>
      <c r="AN9" s="5398"/>
      <c r="AO9" s="5398"/>
      <c r="AP9" s="5398"/>
      <c r="AQ9" s="5398"/>
      <c r="AR9" s="5399" t="s">
        <v>4</v>
      </c>
      <c r="AS9" s="5399"/>
      <c r="AT9" s="5401" t="s">
        <v>757</v>
      </c>
      <c r="AU9" s="5401"/>
      <c r="AV9" s="5401"/>
      <c r="AW9" s="5401"/>
      <c r="AX9" s="5401"/>
      <c r="AY9" s="5401"/>
      <c r="AZ9" s="5401"/>
      <c r="BA9" s="5401"/>
      <c r="BB9" s="5401"/>
      <c r="BC9" s="5401"/>
      <c r="BD9" s="5401"/>
      <c r="BE9" s="5401"/>
      <c r="BF9" s="5401"/>
      <c r="BG9" s="5401"/>
      <c r="BH9" s="5401"/>
      <c r="BI9" s="5401"/>
      <c r="BJ9" s="5403" t="s">
        <v>5</v>
      </c>
      <c r="BK9" s="5404" t="s">
        <v>774</v>
      </c>
      <c r="BL9" s="5405"/>
      <c r="BM9" s="5405"/>
      <c r="BN9" s="5405"/>
      <c r="BO9" s="5405"/>
      <c r="BP9" s="5405"/>
      <c r="BQ9" s="5405"/>
      <c r="BR9" s="5405"/>
      <c r="BS9" s="5405"/>
      <c r="BT9" s="5405"/>
      <c r="BU9" s="5405"/>
      <c r="BV9" s="5405"/>
      <c r="BW9" s="5406"/>
      <c r="BX9" s="5406"/>
      <c r="BY9" s="5406"/>
      <c r="BZ9" s="5406"/>
      <c r="CA9" s="5406"/>
      <c r="CB9" s="5406"/>
      <c r="CC9" s="5406"/>
      <c r="CD9" s="5406"/>
      <c r="CE9" s="5406"/>
      <c r="CF9" s="5406"/>
      <c r="CG9" s="5406"/>
      <c r="CH9" s="5406"/>
      <c r="CI9" s="5406"/>
      <c r="CJ9" s="5406"/>
      <c r="CK9" s="5406"/>
      <c r="CL9" s="5406"/>
      <c r="CM9" s="5406"/>
      <c r="CN9" s="5406"/>
      <c r="CO9" s="5406"/>
      <c r="CP9" s="5406"/>
      <c r="CQ9" s="5406"/>
      <c r="CR9" s="5406"/>
      <c r="CS9" s="5406"/>
      <c r="CT9" s="5406"/>
      <c r="CU9" s="5406"/>
      <c r="CV9" s="5406"/>
      <c r="CW9" s="5406"/>
      <c r="CX9" s="5406"/>
      <c r="CY9" s="5406"/>
      <c r="CZ9" s="5406"/>
      <c r="DA9" s="5406"/>
      <c r="DB9" s="5406"/>
      <c r="DC9" s="5406"/>
      <c r="DD9" s="5406"/>
      <c r="DE9" s="5406"/>
      <c r="DF9" s="5406"/>
      <c r="DG9" s="5406"/>
      <c r="DH9" s="5406"/>
      <c r="DI9" s="5406"/>
      <c r="DJ9" s="5406"/>
      <c r="DK9" s="5406"/>
      <c r="DL9" s="5406"/>
      <c r="DM9" s="5406"/>
      <c r="DN9" s="5406"/>
      <c r="DO9" s="5406"/>
      <c r="DP9" s="5406"/>
      <c r="DQ9" s="5406"/>
      <c r="DR9" s="5406"/>
      <c r="DS9" s="5406"/>
      <c r="DT9" s="5406"/>
      <c r="DU9" s="5406"/>
      <c r="DV9" s="5406"/>
      <c r="DW9" s="5407"/>
      <c r="DX9" s="5410" t="s">
        <v>6</v>
      </c>
      <c r="DY9" s="5398"/>
      <c r="DZ9" s="5398"/>
      <c r="EA9" s="5398"/>
      <c r="EB9" s="5398"/>
      <c r="EC9" s="5411"/>
      <c r="ED9" s="5410" t="s">
        <v>7</v>
      </c>
      <c r="EE9" s="5398"/>
      <c r="EF9" s="5398"/>
      <c r="EG9" s="5398"/>
      <c r="EH9" s="5398"/>
      <c r="EI9" s="5411"/>
    </row>
    <row r="10" spans="1:139" ht="35.1" customHeight="1">
      <c r="A10" s="5394"/>
      <c r="B10" s="5396"/>
      <c r="C10" s="5396" t="s">
        <v>8</v>
      </c>
      <c r="D10" s="5396" t="s">
        <v>776</v>
      </c>
      <c r="E10" s="5396" t="s">
        <v>10</v>
      </c>
      <c r="F10" s="5396" t="s">
        <v>11</v>
      </c>
      <c r="G10" s="5396" t="s">
        <v>12</v>
      </c>
      <c r="H10" s="5396" t="s">
        <v>13</v>
      </c>
      <c r="I10" s="5412" t="s">
        <v>14</v>
      </c>
      <c r="J10" s="5412" t="s">
        <v>777</v>
      </c>
      <c r="K10" s="5380" t="s">
        <v>15</v>
      </c>
      <c r="L10" s="5380"/>
      <c r="M10" s="5400" t="s">
        <v>4</v>
      </c>
      <c r="N10" s="5400"/>
      <c r="O10" s="5396" t="s">
        <v>778</v>
      </c>
      <c r="P10" s="5396"/>
      <c r="Q10" s="5396"/>
      <c r="R10" s="5396"/>
      <c r="S10" s="5396"/>
      <c r="T10" s="5396"/>
      <c r="U10" s="5396"/>
      <c r="V10" s="5396"/>
      <c r="W10" s="5396"/>
      <c r="X10" s="5396"/>
      <c r="Y10" s="5396"/>
      <c r="Z10" s="5396"/>
      <c r="AA10" s="5396"/>
      <c r="AB10" s="5396"/>
      <c r="AC10" s="5396"/>
      <c r="AD10" s="5396"/>
      <c r="AE10" s="5396" t="s">
        <v>16</v>
      </c>
      <c r="AF10" s="5408" t="s">
        <v>17</v>
      </c>
      <c r="AG10" s="5378" t="s">
        <v>779</v>
      </c>
      <c r="AH10" s="5381" t="s">
        <v>19</v>
      </c>
      <c r="AI10" s="5381" t="s">
        <v>20</v>
      </c>
      <c r="AJ10" s="5383" t="s">
        <v>21</v>
      </c>
      <c r="AK10" s="5383" t="s">
        <v>22</v>
      </c>
      <c r="AL10" s="5378" t="s">
        <v>12</v>
      </c>
      <c r="AM10" s="5378" t="s">
        <v>13</v>
      </c>
      <c r="AN10" s="5383" t="s">
        <v>14</v>
      </c>
      <c r="AO10" s="5383" t="s">
        <v>777</v>
      </c>
      <c r="AP10" s="5413" t="s">
        <v>15</v>
      </c>
      <c r="AQ10" s="5414"/>
      <c r="AR10" s="5400"/>
      <c r="AS10" s="5400"/>
      <c r="AT10" s="5402"/>
      <c r="AU10" s="5402"/>
      <c r="AV10" s="5402"/>
      <c r="AW10" s="5402"/>
      <c r="AX10" s="5402"/>
      <c r="AY10" s="5402"/>
      <c r="AZ10" s="5402"/>
      <c r="BA10" s="5402"/>
      <c r="BB10" s="5402"/>
      <c r="BC10" s="5402"/>
      <c r="BD10" s="5402"/>
      <c r="BE10" s="5402"/>
      <c r="BF10" s="5402"/>
      <c r="BG10" s="5402"/>
      <c r="BH10" s="5402"/>
      <c r="BI10" s="5402"/>
      <c r="BJ10" s="5378"/>
      <c r="BK10" s="5414">
        <v>2019</v>
      </c>
      <c r="BL10" s="5415"/>
      <c r="BM10" s="5415"/>
      <c r="BN10" s="5416"/>
      <c r="BO10" s="5414">
        <v>2020</v>
      </c>
      <c r="BP10" s="5415"/>
      <c r="BQ10" s="5415"/>
      <c r="BR10" s="5416"/>
      <c r="BS10" s="5386">
        <v>2021</v>
      </c>
      <c r="BT10" s="5387"/>
      <c r="BU10" s="5387"/>
      <c r="BV10" s="5388"/>
      <c r="BW10" s="5385">
        <v>2022</v>
      </c>
      <c r="BX10" s="5385"/>
      <c r="BY10" s="5385"/>
      <c r="BZ10" s="5385"/>
      <c r="CA10" s="5385">
        <v>2023</v>
      </c>
      <c r="CB10" s="5385"/>
      <c r="CC10" s="5385"/>
      <c r="CD10" s="5385"/>
      <c r="CE10" s="5380">
        <v>2024</v>
      </c>
      <c r="CF10" s="5380"/>
      <c r="CG10" s="5380"/>
      <c r="CH10" s="5380"/>
      <c r="CI10" s="5380">
        <v>2025</v>
      </c>
      <c r="CJ10" s="5380"/>
      <c r="CK10" s="5380"/>
      <c r="CL10" s="5380"/>
      <c r="CM10" s="5380">
        <v>2026</v>
      </c>
      <c r="CN10" s="5380"/>
      <c r="CO10" s="5380"/>
      <c r="CP10" s="5380"/>
      <c r="CQ10" s="5420">
        <v>2027</v>
      </c>
      <c r="CR10" s="5421"/>
      <c r="CS10" s="5421"/>
      <c r="CT10" s="5422"/>
      <c r="CU10" s="5380">
        <v>2028</v>
      </c>
      <c r="CV10" s="5380"/>
      <c r="CW10" s="5380"/>
      <c r="CX10" s="5380"/>
      <c r="CY10" s="5380">
        <v>2029</v>
      </c>
      <c r="CZ10" s="5380"/>
      <c r="DA10" s="5380"/>
      <c r="DB10" s="5380"/>
      <c r="DC10" s="5380">
        <v>2030</v>
      </c>
      <c r="DD10" s="5380"/>
      <c r="DE10" s="5380"/>
      <c r="DF10" s="5380"/>
      <c r="DG10" s="5380">
        <v>2031</v>
      </c>
      <c r="DH10" s="5380"/>
      <c r="DI10" s="5380"/>
      <c r="DJ10" s="5380"/>
      <c r="DK10" s="5380">
        <v>2032</v>
      </c>
      <c r="DL10" s="5380"/>
      <c r="DM10" s="5380"/>
      <c r="DN10" s="5380"/>
      <c r="DO10" s="5380">
        <v>2033</v>
      </c>
      <c r="DP10" s="5380"/>
      <c r="DQ10" s="5380"/>
      <c r="DR10" s="5380"/>
      <c r="DS10" s="5380">
        <v>2034</v>
      </c>
      <c r="DT10" s="5380"/>
      <c r="DU10" s="5380"/>
      <c r="DV10" s="5380"/>
      <c r="DW10" s="5417" t="s">
        <v>26</v>
      </c>
      <c r="DX10" s="5418" t="s">
        <v>27</v>
      </c>
      <c r="DY10" s="5418" t="s">
        <v>28</v>
      </c>
      <c r="DZ10" s="5391" t="s">
        <v>29</v>
      </c>
      <c r="EA10" s="5391" t="s">
        <v>30</v>
      </c>
      <c r="EB10" s="5391" t="s">
        <v>31</v>
      </c>
      <c r="EC10" s="5423" t="s">
        <v>32</v>
      </c>
      <c r="ED10" s="5418" t="s">
        <v>27</v>
      </c>
      <c r="EE10" s="5426" t="s">
        <v>28</v>
      </c>
      <c r="EF10" s="5391" t="s">
        <v>29</v>
      </c>
      <c r="EG10" s="5391" t="s">
        <v>30</v>
      </c>
      <c r="EH10" s="5391" t="s">
        <v>31</v>
      </c>
      <c r="EI10" s="5423" t="s">
        <v>32</v>
      </c>
    </row>
    <row r="11" spans="1:139" ht="35.1" customHeight="1" thickBot="1">
      <c r="A11" s="5395"/>
      <c r="B11" s="5396"/>
      <c r="C11" s="5396"/>
      <c r="D11" s="5396"/>
      <c r="E11" s="5396"/>
      <c r="F11" s="5396"/>
      <c r="G11" s="5396"/>
      <c r="H11" s="5396"/>
      <c r="I11" s="5412"/>
      <c r="J11" s="5412"/>
      <c r="K11" s="1826" t="s">
        <v>33</v>
      </c>
      <c r="L11" s="1826" t="s">
        <v>34</v>
      </c>
      <c r="M11" s="1828" t="s">
        <v>23</v>
      </c>
      <c r="N11" s="1828" t="s">
        <v>24</v>
      </c>
      <c r="O11" s="1828" t="s">
        <v>35</v>
      </c>
      <c r="P11" s="1828" t="s">
        <v>36</v>
      </c>
      <c r="Q11" s="1828" t="s">
        <v>37</v>
      </c>
      <c r="R11" s="1828" t="s">
        <v>38</v>
      </c>
      <c r="S11" s="1828" t="s">
        <v>39</v>
      </c>
      <c r="T11" s="1828" t="s">
        <v>40</v>
      </c>
      <c r="U11" s="1828" t="s">
        <v>41</v>
      </c>
      <c r="V11" s="1828" t="s">
        <v>42</v>
      </c>
      <c r="W11" s="1828" t="s">
        <v>43</v>
      </c>
      <c r="X11" s="1828" t="s">
        <v>44</v>
      </c>
      <c r="Y11" s="1828" t="s">
        <v>45</v>
      </c>
      <c r="Z11" s="1828" t="s">
        <v>46</v>
      </c>
      <c r="AA11" s="1828" t="s">
        <v>47</v>
      </c>
      <c r="AB11" s="1828" t="s">
        <v>48</v>
      </c>
      <c r="AC11" s="1828" t="s">
        <v>49</v>
      </c>
      <c r="AD11" s="1828" t="s">
        <v>50</v>
      </c>
      <c r="AE11" s="5396"/>
      <c r="AF11" s="5409"/>
      <c r="AG11" s="5379"/>
      <c r="AH11" s="5382"/>
      <c r="AI11" s="5382"/>
      <c r="AJ11" s="5384"/>
      <c r="AK11" s="5384"/>
      <c r="AL11" s="5379"/>
      <c r="AM11" s="5379"/>
      <c r="AN11" s="5384"/>
      <c r="AO11" s="5384"/>
      <c r="AP11" s="178" t="s">
        <v>33</v>
      </c>
      <c r="AQ11" s="179" t="s">
        <v>34</v>
      </c>
      <c r="AR11" s="1827" t="s">
        <v>23</v>
      </c>
      <c r="AS11" s="1827" t="s">
        <v>24</v>
      </c>
      <c r="AT11" s="180" t="s">
        <v>35</v>
      </c>
      <c r="AU11" s="1827" t="s">
        <v>36</v>
      </c>
      <c r="AV11" s="1827" t="s">
        <v>37</v>
      </c>
      <c r="AW11" s="1827" t="s">
        <v>38</v>
      </c>
      <c r="AX11" s="1827" t="s">
        <v>39</v>
      </c>
      <c r="AY11" s="1827" t="s">
        <v>40</v>
      </c>
      <c r="AZ11" s="1827" t="s">
        <v>41</v>
      </c>
      <c r="BA11" s="1827" t="s">
        <v>42</v>
      </c>
      <c r="BB11" s="1827" t="s">
        <v>43</v>
      </c>
      <c r="BC11" s="1827" t="s">
        <v>44</v>
      </c>
      <c r="BD11" s="1827" t="s">
        <v>45</v>
      </c>
      <c r="BE11" s="1827" t="s">
        <v>46</v>
      </c>
      <c r="BF11" s="1827" t="s">
        <v>47</v>
      </c>
      <c r="BG11" s="1827" t="s">
        <v>48</v>
      </c>
      <c r="BH11" s="1827" t="s">
        <v>49</v>
      </c>
      <c r="BI11" s="1827" t="s">
        <v>50</v>
      </c>
      <c r="BJ11" s="5379"/>
      <c r="BK11" s="181" t="s">
        <v>781</v>
      </c>
      <c r="BL11" s="181" t="s">
        <v>52</v>
      </c>
      <c r="BM11" s="181" t="s">
        <v>53</v>
      </c>
      <c r="BN11" s="182" t="s">
        <v>782</v>
      </c>
      <c r="BO11" s="181" t="s">
        <v>781</v>
      </c>
      <c r="BP11" s="181" t="s">
        <v>783</v>
      </c>
      <c r="BQ11" s="181" t="s">
        <v>53</v>
      </c>
      <c r="BR11" s="182" t="s">
        <v>782</v>
      </c>
      <c r="BS11" s="181" t="s">
        <v>781</v>
      </c>
      <c r="BT11" s="181" t="s">
        <v>783</v>
      </c>
      <c r="BU11" s="181" t="s">
        <v>784</v>
      </c>
      <c r="BV11" s="182" t="s">
        <v>785</v>
      </c>
      <c r="BW11" s="181" t="s">
        <v>781</v>
      </c>
      <c r="BX11" s="181" t="s">
        <v>783</v>
      </c>
      <c r="BY11" s="181" t="s">
        <v>784</v>
      </c>
      <c r="BZ11" s="182" t="s">
        <v>785</v>
      </c>
      <c r="CA11" s="181" t="s">
        <v>781</v>
      </c>
      <c r="CB11" s="181" t="s">
        <v>783</v>
      </c>
      <c r="CC11" s="181" t="s">
        <v>784</v>
      </c>
      <c r="CD11" s="182" t="s">
        <v>785</v>
      </c>
      <c r="CE11" s="181" t="s">
        <v>781</v>
      </c>
      <c r="CF11" s="181" t="s">
        <v>783</v>
      </c>
      <c r="CG11" s="181" t="s">
        <v>784</v>
      </c>
      <c r="CH11" s="182" t="s">
        <v>785</v>
      </c>
      <c r="CI11" s="181" t="s">
        <v>781</v>
      </c>
      <c r="CJ11" s="181" t="s">
        <v>783</v>
      </c>
      <c r="CK11" s="181" t="s">
        <v>784</v>
      </c>
      <c r="CL11" s="182" t="s">
        <v>785</v>
      </c>
      <c r="CM11" s="181" t="s">
        <v>781</v>
      </c>
      <c r="CN11" s="181" t="s">
        <v>783</v>
      </c>
      <c r="CO11" s="181" t="s">
        <v>784</v>
      </c>
      <c r="CP11" s="182" t="s">
        <v>785</v>
      </c>
      <c r="CQ11" s="181" t="s">
        <v>781</v>
      </c>
      <c r="CR11" s="181" t="s">
        <v>783</v>
      </c>
      <c r="CS11" s="181" t="s">
        <v>784</v>
      </c>
      <c r="CT11" s="182" t="s">
        <v>785</v>
      </c>
      <c r="CU11" s="181" t="s">
        <v>781</v>
      </c>
      <c r="CV11" s="181" t="s">
        <v>783</v>
      </c>
      <c r="CW11" s="181" t="s">
        <v>784</v>
      </c>
      <c r="CX11" s="182" t="s">
        <v>785</v>
      </c>
      <c r="CY11" s="181" t="s">
        <v>781</v>
      </c>
      <c r="CZ11" s="181" t="s">
        <v>783</v>
      </c>
      <c r="DA11" s="181" t="s">
        <v>784</v>
      </c>
      <c r="DB11" s="182" t="s">
        <v>785</v>
      </c>
      <c r="DC11" s="181" t="s">
        <v>781</v>
      </c>
      <c r="DD11" s="181" t="s">
        <v>783</v>
      </c>
      <c r="DE11" s="181" t="s">
        <v>784</v>
      </c>
      <c r="DF11" s="182" t="s">
        <v>785</v>
      </c>
      <c r="DG11" s="181" t="s">
        <v>781</v>
      </c>
      <c r="DH11" s="181" t="s">
        <v>783</v>
      </c>
      <c r="DI11" s="181" t="s">
        <v>784</v>
      </c>
      <c r="DJ11" s="182" t="s">
        <v>785</v>
      </c>
      <c r="DK11" s="181" t="s">
        <v>781</v>
      </c>
      <c r="DL11" s="181" t="s">
        <v>783</v>
      </c>
      <c r="DM11" s="181" t="s">
        <v>784</v>
      </c>
      <c r="DN11" s="182" t="s">
        <v>785</v>
      </c>
      <c r="DO11" s="181" t="s">
        <v>781</v>
      </c>
      <c r="DP11" s="181" t="s">
        <v>783</v>
      </c>
      <c r="DQ11" s="181" t="s">
        <v>784</v>
      </c>
      <c r="DR11" s="182" t="s">
        <v>785</v>
      </c>
      <c r="DS11" s="181" t="s">
        <v>781</v>
      </c>
      <c r="DT11" s="181" t="s">
        <v>783</v>
      </c>
      <c r="DU11" s="181" t="s">
        <v>784</v>
      </c>
      <c r="DV11" s="182" t="s">
        <v>785</v>
      </c>
      <c r="DW11" s="5417"/>
      <c r="DX11" s="5419"/>
      <c r="DY11" s="5419"/>
      <c r="DZ11" s="5392"/>
      <c r="EA11" s="5382"/>
      <c r="EB11" s="5382"/>
      <c r="EC11" s="5424"/>
      <c r="ED11" s="5425"/>
      <c r="EE11" s="5427"/>
      <c r="EF11" s="5382"/>
      <c r="EG11" s="5382"/>
      <c r="EH11" s="5382"/>
      <c r="EI11" s="5424"/>
    </row>
    <row r="12" spans="1:139" customFormat="1" ht="35.1" customHeight="1">
      <c r="A12" s="1706" t="s">
        <v>54</v>
      </c>
      <c r="B12" s="1707" t="s">
        <v>2487</v>
      </c>
      <c r="C12" s="1708" t="s">
        <v>55</v>
      </c>
      <c r="D12" s="1709">
        <v>3.1E-2</v>
      </c>
      <c r="E12" s="1628" t="s">
        <v>56</v>
      </c>
      <c r="F12" s="1628" t="s">
        <v>57</v>
      </c>
      <c r="G12" s="1710" t="s">
        <v>58</v>
      </c>
      <c r="H12" s="1710" t="s">
        <v>59</v>
      </c>
      <c r="I12" s="1710" t="s">
        <v>60</v>
      </c>
      <c r="J12" s="1711"/>
      <c r="K12" s="1710" t="s">
        <v>61</v>
      </c>
      <c r="L12" s="1710" t="s">
        <v>61</v>
      </c>
      <c r="M12" s="1710">
        <v>2020</v>
      </c>
      <c r="N12" s="1710">
        <v>2034</v>
      </c>
      <c r="O12" s="1710"/>
      <c r="P12" s="1710" t="s">
        <v>1129</v>
      </c>
      <c r="Q12" s="1712" t="s">
        <v>2488</v>
      </c>
      <c r="R12" s="1710" t="s">
        <v>2488</v>
      </c>
      <c r="S12" s="1710" t="s">
        <v>2488</v>
      </c>
      <c r="T12" s="1712" t="s">
        <v>2488</v>
      </c>
      <c r="U12" s="1710" t="s">
        <v>2488</v>
      </c>
      <c r="V12" s="1710" t="s">
        <v>2488</v>
      </c>
      <c r="W12" s="1712" t="s">
        <v>2488</v>
      </c>
      <c r="X12" s="1710" t="s">
        <v>2488</v>
      </c>
      <c r="Y12" s="1710" t="s">
        <v>2488</v>
      </c>
      <c r="Z12" s="1710" t="s">
        <v>2488</v>
      </c>
      <c r="AA12" s="1712" t="s">
        <v>2488</v>
      </c>
      <c r="AB12" s="1710" t="s">
        <v>2488</v>
      </c>
      <c r="AC12" s="1710" t="s">
        <v>2488</v>
      </c>
      <c r="AD12" s="1710" t="s">
        <v>2488</v>
      </c>
      <c r="AE12" s="1713" t="s">
        <v>2489</v>
      </c>
      <c r="AF12" s="1714" t="s">
        <v>63</v>
      </c>
      <c r="AG12" s="1715">
        <v>1.9E-2</v>
      </c>
      <c r="AH12" s="1628" t="s">
        <v>64</v>
      </c>
      <c r="AI12" s="1628" t="s">
        <v>787</v>
      </c>
      <c r="AJ12" s="1710" t="s">
        <v>788</v>
      </c>
      <c r="AK12" s="1716" t="s">
        <v>789</v>
      </c>
      <c r="AL12" s="1710" t="s">
        <v>58</v>
      </c>
      <c r="AM12" s="1636" t="s">
        <v>68</v>
      </c>
      <c r="AN12" s="1710" t="s">
        <v>482</v>
      </c>
      <c r="AO12" s="1717">
        <v>145</v>
      </c>
      <c r="AP12" s="1710" t="s">
        <v>61</v>
      </c>
      <c r="AQ12" s="1710" t="s">
        <v>61</v>
      </c>
      <c r="AR12" s="1710">
        <v>2019</v>
      </c>
      <c r="AS12" s="1710">
        <v>2034</v>
      </c>
      <c r="AT12" s="1718" t="s">
        <v>2490</v>
      </c>
      <c r="AU12" s="1718" t="s">
        <v>2491</v>
      </c>
      <c r="AV12" s="1718" t="s">
        <v>2492</v>
      </c>
      <c r="AW12" s="1718">
        <v>0.25</v>
      </c>
      <c r="AX12" s="1718" t="s">
        <v>2493</v>
      </c>
      <c r="AY12" s="1718" t="s">
        <v>2494</v>
      </c>
      <c r="AZ12" s="1718" t="s">
        <v>2495</v>
      </c>
      <c r="BA12" s="1718">
        <v>0.5</v>
      </c>
      <c r="BB12" s="1718" t="s">
        <v>2496</v>
      </c>
      <c r="BC12" s="1718" t="s">
        <v>2497</v>
      </c>
      <c r="BD12" s="1718" t="s">
        <v>2498</v>
      </c>
      <c r="BE12" s="1718">
        <v>0.75</v>
      </c>
      <c r="BF12" s="1718" t="s">
        <v>2499</v>
      </c>
      <c r="BG12" s="1718" t="s">
        <v>2500</v>
      </c>
      <c r="BH12" s="1718" t="s">
        <v>2501</v>
      </c>
      <c r="BI12" s="1718">
        <v>1</v>
      </c>
      <c r="BJ12" s="1718">
        <v>1</v>
      </c>
      <c r="BK12" s="1719">
        <v>1286.5152274000002</v>
      </c>
      <c r="BL12" s="1719">
        <v>1286.5152274000002</v>
      </c>
      <c r="BM12" s="1710" t="s">
        <v>70</v>
      </c>
      <c r="BN12" s="1711">
        <v>1131</v>
      </c>
      <c r="BO12" s="1719">
        <v>1341.3207760872401</v>
      </c>
      <c r="BP12" s="1719">
        <v>520</v>
      </c>
      <c r="BQ12" s="1710" t="s">
        <v>70</v>
      </c>
      <c r="BR12" s="1711">
        <v>1131</v>
      </c>
      <c r="BS12" s="1719">
        <v>1398.4610411485564</v>
      </c>
      <c r="BT12" s="1719"/>
      <c r="BU12" s="1710" t="s">
        <v>70</v>
      </c>
      <c r="BV12" s="1711"/>
      <c r="BW12" s="1719">
        <v>1458.035481501485</v>
      </c>
      <c r="BX12" s="1719"/>
      <c r="BY12" s="1710" t="s">
        <v>70</v>
      </c>
      <c r="BZ12" s="1711"/>
      <c r="CA12" s="1719">
        <v>1520.1477930134483</v>
      </c>
      <c r="CB12" s="1719"/>
      <c r="CC12" s="1710" t="s">
        <v>70</v>
      </c>
      <c r="CD12" s="1711"/>
      <c r="CE12" s="1719">
        <v>1584.9060889958212</v>
      </c>
      <c r="CF12" s="1719"/>
      <c r="CG12" s="1710" t="s">
        <v>70</v>
      </c>
      <c r="CH12" s="1711"/>
      <c r="CI12" s="1719">
        <v>1652.4230883870432</v>
      </c>
      <c r="CJ12" s="1719"/>
      <c r="CK12" s="1710" t="s">
        <v>70</v>
      </c>
      <c r="CL12" s="1711"/>
      <c r="CM12" s="1719">
        <v>1722.8163119523313</v>
      </c>
      <c r="CN12" s="1719"/>
      <c r="CO12" s="1720" t="s">
        <v>70</v>
      </c>
      <c r="CP12" s="1711"/>
      <c r="CQ12" s="1719">
        <v>1796.2082868415005</v>
      </c>
      <c r="CR12" s="1719"/>
      <c r="CS12" s="1720" t="s">
        <v>70</v>
      </c>
      <c r="CT12" s="1711"/>
      <c r="CU12" s="1719">
        <v>1872.7267598609483</v>
      </c>
      <c r="CV12" s="1719"/>
      <c r="CW12" s="1720" t="s">
        <v>70</v>
      </c>
      <c r="CX12" s="1711"/>
      <c r="CY12" s="1719">
        <v>1952.5049198310246</v>
      </c>
      <c r="CZ12" s="1719"/>
      <c r="DA12" s="1720" t="s">
        <v>70</v>
      </c>
      <c r="DB12" s="1711"/>
      <c r="DC12" s="1719">
        <v>2035.6816294158261</v>
      </c>
      <c r="DD12" s="1719"/>
      <c r="DE12" s="1720" t="s">
        <v>70</v>
      </c>
      <c r="DF12" s="1711"/>
      <c r="DG12" s="1719">
        <v>2122.4016668289405</v>
      </c>
      <c r="DH12" s="1719"/>
      <c r="DI12" s="1720" t="s">
        <v>70</v>
      </c>
      <c r="DJ12" s="1711"/>
      <c r="DK12" s="1719">
        <v>2212.8159778358536</v>
      </c>
      <c r="DL12" s="1719"/>
      <c r="DM12" s="1720" t="s">
        <v>70</v>
      </c>
      <c r="DN12" s="1711"/>
      <c r="DO12" s="1719">
        <v>2307.0819384916608</v>
      </c>
      <c r="DP12" s="1719"/>
      <c r="DQ12" s="1720" t="s">
        <v>70</v>
      </c>
      <c r="DR12" s="1711"/>
      <c r="DS12" s="1719">
        <v>2405.3636290714057</v>
      </c>
      <c r="DT12" s="1719"/>
      <c r="DU12" s="1710" t="s">
        <v>70</v>
      </c>
      <c r="DV12" s="1711"/>
      <c r="DW12" s="1719">
        <v>28669.410616663088</v>
      </c>
      <c r="DX12" s="1688" t="s">
        <v>71</v>
      </c>
      <c r="DY12" s="1688" t="s">
        <v>72</v>
      </c>
      <c r="DZ12" s="1721" t="s">
        <v>73</v>
      </c>
      <c r="EA12" s="1717" t="s">
        <v>790</v>
      </c>
      <c r="EB12" s="1688" t="s">
        <v>227</v>
      </c>
      <c r="EC12" s="1722" t="s">
        <v>791</v>
      </c>
      <c r="ED12" s="1688" t="s">
        <v>76</v>
      </c>
      <c r="EE12" s="1688" t="s">
        <v>77</v>
      </c>
      <c r="EF12" s="1688" t="s">
        <v>792</v>
      </c>
      <c r="EG12" s="1710" t="s">
        <v>793</v>
      </c>
      <c r="EH12" s="1710" t="s">
        <v>794</v>
      </c>
      <c r="EI12" s="1723" t="s">
        <v>795</v>
      </c>
    </row>
    <row r="13" spans="1:139" customFormat="1" ht="35.1" customHeight="1">
      <c r="A13" s="1706" t="s">
        <v>54</v>
      </c>
      <c r="B13" s="1707"/>
      <c r="C13" s="1708" t="s">
        <v>55</v>
      </c>
      <c r="D13" s="1709"/>
      <c r="E13" s="1628" t="s">
        <v>56</v>
      </c>
      <c r="F13" s="1628" t="s">
        <v>57</v>
      </c>
      <c r="G13" s="1710" t="s">
        <v>58</v>
      </c>
      <c r="H13" s="1710" t="s">
        <v>59</v>
      </c>
      <c r="I13" s="1710" t="s">
        <v>60</v>
      </c>
      <c r="J13" s="1711"/>
      <c r="K13" s="1710" t="s">
        <v>61</v>
      </c>
      <c r="L13" s="1710" t="s">
        <v>61</v>
      </c>
      <c r="M13" s="1710">
        <v>2020</v>
      </c>
      <c r="N13" s="1710">
        <v>2034</v>
      </c>
      <c r="O13" s="1710"/>
      <c r="P13" s="1710" t="s">
        <v>1129</v>
      </c>
      <c r="Q13" s="1710" t="s">
        <v>2488</v>
      </c>
      <c r="R13" s="1710" t="s">
        <v>2488</v>
      </c>
      <c r="S13" s="1710" t="s">
        <v>2488</v>
      </c>
      <c r="T13" s="1710" t="s">
        <v>2488</v>
      </c>
      <c r="U13" s="1710" t="s">
        <v>2488</v>
      </c>
      <c r="V13" s="1710" t="s">
        <v>2488</v>
      </c>
      <c r="W13" s="1710" t="s">
        <v>2488</v>
      </c>
      <c r="X13" s="1710" t="s">
        <v>2488</v>
      </c>
      <c r="Y13" s="1710" t="s">
        <v>2488</v>
      </c>
      <c r="Z13" s="1710" t="s">
        <v>2488</v>
      </c>
      <c r="AA13" s="1710" t="s">
        <v>2488</v>
      </c>
      <c r="AB13" s="1710" t="s">
        <v>2488</v>
      </c>
      <c r="AC13" s="1710" t="s">
        <v>2488</v>
      </c>
      <c r="AD13" s="1710" t="s">
        <v>2488</v>
      </c>
      <c r="AE13" s="1713" t="s">
        <v>2489</v>
      </c>
      <c r="AF13" s="1714" t="s">
        <v>79</v>
      </c>
      <c r="AG13" s="1715">
        <v>5.7999999999999996E-3</v>
      </c>
      <c r="AH13" s="1628" t="s">
        <v>80</v>
      </c>
      <c r="AI13" s="1628" t="s">
        <v>81</v>
      </c>
      <c r="AJ13" s="1710" t="s">
        <v>796</v>
      </c>
      <c r="AK13" s="1716" t="s">
        <v>797</v>
      </c>
      <c r="AL13" s="1710" t="s">
        <v>58</v>
      </c>
      <c r="AM13" s="1724" t="s">
        <v>83</v>
      </c>
      <c r="AN13" s="1710" t="s">
        <v>482</v>
      </c>
      <c r="AO13" s="1717">
        <v>142</v>
      </c>
      <c r="AP13" s="1710" t="s">
        <v>61</v>
      </c>
      <c r="AQ13" s="1710" t="s">
        <v>61</v>
      </c>
      <c r="AR13" s="1710">
        <v>2021</v>
      </c>
      <c r="AS13" s="1710">
        <v>2022</v>
      </c>
      <c r="AT13" s="1713"/>
      <c r="AU13" s="1713"/>
      <c r="AV13" s="1713">
        <v>1</v>
      </c>
      <c r="AW13" s="1713">
        <v>1</v>
      </c>
      <c r="AX13" s="1713"/>
      <c r="AY13" s="1713"/>
      <c r="AZ13" s="1713"/>
      <c r="BA13" s="1713"/>
      <c r="BB13" s="1713"/>
      <c r="BC13" s="1713"/>
      <c r="BD13" s="1713"/>
      <c r="BE13" s="1713"/>
      <c r="BF13" s="1713"/>
      <c r="BG13" s="1713"/>
      <c r="BH13" s="1713"/>
      <c r="BI13" s="1713"/>
      <c r="BJ13" s="1710">
        <v>2</v>
      </c>
      <c r="BK13" s="1719"/>
      <c r="BL13" s="1719"/>
      <c r="BM13" s="1710"/>
      <c r="BN13" s="1711"/>
      <c r="BO13" s="1719"/>
      <c r="BP13" s="1719"/>
      <c r="BQ13" s="1710"/>
      <c r="BR13" s="1711"/>
      <c r="BS13" s="1719">
        <v>332.79616900000002</v>
      </c>
      <c r="BT13" s="1719">
        <v>332.79616900000002</v>
      </c>
      <c r="BU13" s="1710" t="s">
        <v>70</v>
      </c>
      <c r="BV13" s="1711">
        <v>1131</v>
      </c>
      <c r="BW13" s="1719">
        <v>337.79616948519998</v>
      </c>
      <c r="BX13" s="1719">
        <v>94.6</v>
      </c>
      <c r="BY13" s="1710" t="s">
        <v>70</v>
      </c>
      <c r="BZ13" s="1711">
        <v>1131</v>
      </c>
      <c r="CA13" s="1719"/>
      <c r="CB13" s="1719"/>
      <c r="CC13" s="1710"/>
      <c r="CD13" s="1711"/>
      <c r="CE13" s="1719"/>
      <c r="CF13" s="1719"/>
      <c r="CG13" s="1710"/>
      <c r="CH13" s="1711"/>
      <c r="CI13" s="1719"/>
      <c r="CJ13" s="1719"/>
      <c r="CK13" s="1710"/>
      <c r="CL13" s="1711"/>
      <c r="CM13" s="1719"/>
      <c r="CN13" s="1719"/>
      <c r="CO13" s="1720"/>
      <c r="CP13" s="1711"/>
      <c r="CQ13" s="1719"/>
      <c r="CR13" s="1719"/>
      <c r="CS13" s="1720"/>
      <c r="CT13" s="1711"/>
      <c r="CU13" s="1719"/>
      <c r="CV13" s="1719"/>
      <c r="CW13" s="1720"/>
      <c r="CX13" s="1711"/>
      <c r="CY13" s="1719"/>
      <c r="CZ13" s="1719"/>
      <c r="DA13" s="1720"/>
      <c r="DB13" s="1711"/>
      <c r="DC13" s="1719"/>
      <c r="DD13" s="1719"/>
      <c r="DE13" s="1720"/>
      <c r="DF13" s="1711"/>
      <c r="DG13" s="1719"/>
      <c r="DH13" s="1719"/>
      <c r="DI13" s="1720"/>
      <c r="DJ13" s="1711"/>
      <c r="DK13" s="1719"/>
      <c r="DL13" s="1719"/>
      <c r="DM13" s="1720"/>
      <c r="DN13" s="1711"/>
      <c r="DO13" s="1719"/>
      <c r="DP13" s="1719"/>
      <c r="DQ13" s="1720"/>
      <c r="DR13" s="1711"/>
      <c r="DS13" s="1719"/>
      <c r="DT13" s="1719"/>
      <c r="DU13" s="1710"/>
      <c r="DV13" s="1711"/>
      <c r="DW13" s="1719">
        <v>670.5923384852</v>
      </c>
      <c r="DX13" s="1688" t="s">
        <v>71</v>
      </c>
      <c r="DY13" s="1688" t="s">
        <v>72</v>
      </c>
      <c r="DZ13" s="1721" t="s">
        <v>73</v>
      </c>
      <c r="EA13" s="1717" t="s">
        <v>790</v>
      </c>
      <c r="EB13" s="1688" t="s">
        <v>227</v>
      </c>
      <c r="EC13" s="1722" t="s">
        <v>791</v>
      </c>
      <c r="ED13" s="1725" t="s">
        <v>84</v>
      </c>
      <c r="EE13" s="1725" t="s">
        <v>798</v>
      </c>
      <c r="EF13" s="1725" t="s">
        <v>799</v>
      </c>
      <c r="EG13" s="1710" t="s">
        <v>800</v>
      </c>
      <c r="EH13" s="1710" t="s">
        <v>801</v>
      </c>
      <c r="EI13" s="1723" t="s">
        <v>802</v>
      </c>
    </row>
    <row r="14" spans="1:139" customFormat="1" ht="127.5" customHeight="1">
      <c r="A14" s="1706" t="s">
        <v>54</v>
      </c>
      <c r="B14" s="1707"/>
      <c r="C14" s="1708" t="s">
        <v>55</v>
      </c>
      <c r="D14" s="1709"/>
      <c r="E14" s="1628" t="s">
        <v>56</v>
      </c>
      <c r="F14" s="1628" t="s">
        <v>57</v>
      </c>
      <c r="G14" s="1710" t="s">
        <v>58</v>
      </c>
      <c r="H14" s="1710" t="s">
        <v>59</v>
      </c>
      <c r="I14" s="1710" t="s">
        <v>60</v>
      </c>
      <c r="J14" s="1711"/>
      <c r="K14" s="1710" t="s">
        <v>61</v>
      </c>
      <c r="L14" s="1710" t="s">
        <v>61</v>
      </c>
      <c r="M14" s="1710">
        <v>2020</v>
      </c>
      <c r="N14" s="1710">
        <v>2034</v>
      </c>
      <c r="O14" s="1710"/>
      <c r="P14" s="1710" t="s">
        <v>1129</v>
      </c>
      <c r="Q14" s="1710" t="s">
        <v>2488</v>
      </c>
      <c r="R14" s="1710" t="s">
        <v>2488</v>
      </c>
      <c r="S14" s="1710" t="s">
        <v>2488</v>
      </c>
      <c r="T14" s="1710" t="s">
        <v>2488</v>
      </c>
      <c r="U14" s="1710" t="s">
        <v>2488</v>
      </c>
      <c r="V14" s="1710" t="s">
        <v>2488</v>
      </c>
      <c r="W14" s="1710" t="s">
        <v>2488</v>
      </c>
      <c r="X14" s="1710" t="s">
        <v>2488</v>
      </c>
      <c r="Y14" s="1710" t="s">
        <v>2488</v>
      </c>
      <c r="Z14" s="1710" t="s">
        <v>2488</v>
      </c>
      <c r="AA14" s="1710" t="s">
        <v>2488</v>
      </c>
      <c r="AB14" s="1710" t="s">
        <v>2488</v>
      </c>
      <c r="AC14" s="1710" t="s">
        <v>2488</v>
      </c>
      <c r="AD14" s="1710" t="s">
        <v>2488</v>
      </c>
      <c r="AE14" s="1713" t="s">
        <v>2489</v>
      </c>
      <c r="AF14" s="1714" t="s">
        <v>87</v>
      </c>
      <c r="AG14" s="1715">
        <v>5.7999999999999996E-3</v>
      </c>
      <c r="AH14" s="1628" t="s">
        <v>88</v>
      </c>
      <c r="AI14" s="1628" t="s">
        <v>89</v>
      </c>
      <c r="AJ14" s="1710" t="s">
        <v>796</v>
      </c>
      <c r="AK14" s="1716" t="s">
        <v>797</v>
      </c>
      <c r="AL14" s="1710" t="s">
        <v>58</v>
      </c>
      <c r="AM14" s="1724" t="s">
        <v>83</v>
      </c>
      <c r="AN14" s="1710" t="s">
        <v>482</v>
      </c>
      <c r="AO14" s="1717">
        <v>142</v>
      </c>
      <c r="AP14" s="1710" t="s">
        <v>61</v>
      </c>
      <c r="AQ14" s="1710" t="s">
        <v>61</v>
      </c>
      <c r="AR14" s="1710">
        <v>2021</v>
      </c>
      <c r="AS14" s="1710">
        <v>2022</v>
      </c>
      <c r="AT14" s="1713"/>
      <c r="AU14" s="1713"/>
      <c r="AV14" s="1713">
        <v>1</v>
      </c>
      <c r="AW14" s="1713">
        <v>1</v>
      </c>
      <c r="AX14" s="1718"/>
      <c r="AY14" s="1718"/>
      <c r="AZ14" s="1710"/>
      <c r="BA14" s="1710"/>
      <c r="BB14" s="1710"/>
      <c r="BC14" s="1710"/>
      <c r="BD14" s="1710"/>
      <c r="BE14" s="1710"/>
      <c r="BF14" s="1710"/>
      <c r="BG14" s="1710"/>
      <c r="BH14" s="1710"/>
      <c r="BI14" s="1710"/>
      <c r="BJ14" s="1710">
        <v>2</v>
      </c>
      <c r="BK14" s="1719"/>
      <c r="BL14" s="1719"/>
      <c r="BM14" s="1710"/>
      <c r="BN14" s="1711"/>
      <c r="BO14" s="1719"/>
      <c r="BP14" s="1719"/>
      <c r="BQ14" s="1710"/>
      <c r="BR14" s="1711"/>
      <c r="BS14" s="1719">
        <v>157.72</v>
      </c>
      <c r="BT14" s="1719">
        <v>157.72</v>
      </c>
      <c r="BU14" s="1710" t="s">
        <v>70</v>
      </c>
      <c r="BV14" s="1711">
        <v>1131</v>
      </c>
      <c r="BW14" s="1719">
        <v>162.72</v>
      </c>
      <c r="BX14" s="1719">
        <v>124.6</v>
      </c>
      <c r="BY14" s="1710" t="s">
        <v>70</v>
      </c>
      <c r="BZ14" s="1711">
        <v>1131</v>
      </c>
      <c r="CA14" s="1719"/>
      <c r="CB14" s="1719"/>
      <c r="CC14" s="1710"/>
      <c r="CD14" s="1711"/>
      <c r="CE14" s="1719"/>
      <c r="CF14" s="1719"/>
      <c r="CG14" s="1710"/>
      <c r="CH14" s="1711"/>
      <c r="CI14" s="1719"/>
      <c r="CJ14" s="1719"/>
      <c r="CK14" s="1710"/>
      <c r="CL14" s="1711"/>
      <c r="CM14" s="1719"/>
      <c r="CN14" s="1719"/>
      <c r="CO14" s="1720"/>
      <c r="CP14" s="1711"/>
      <c r="CQ14" s="1719"/>
      <c r="CR14" s="1719"/>
      <c r="CS14" s="1720"/>
      <c r="CT14" s="1711"/>
      <c r="CU14" s="1719"/>
      <c r="CV14" s="1719"/>
      <c r="CW14" s="1720"/>
      <c r="CX14" s="1711"/>
      <c r="CY14" s="1719"/>
      <c r="CZ14" s="1719"/>
      <c r="DA14" s="1720"/>
      <c r="DB14" s="1711"/>
      <c r="DC14" s="1719"/>
      <c r="DD14" s="1719"/>
      <c r="DE14" s="1720"/>
      <c r="DF14" s="1711"/>
      <c r="DG14" s="1719"/>
      <c r="DH14" s="1719"/>
      <c r="DI14" s="1720"/>
      <c r="DJ14" s="1711"/>
      <c r="DK14" s="1719"/>
      <c r="DL14" s="1719"/>
      <c r="DM14" s="1720"/>
      <c r="DN14" s="1711"/>
      <c r="DO14" s="1719"/>
      <c r="DP14" s="1719"/>
      <c r="DQ14" s="1720"/>
      <c r="DR14" s="1711"/>
      <c r="DS14" s="1719"/>
      <c r="DT14" s="1719"/>
      <c r="DU14" s="1710"/>
      <c r="DV14" s="1711"/>
      <c r="DW14" s="1719">
        <v>320.44</v>
      </c>
      <c r="DX14" s="1688" t="s">
        <v>71</v>
      </c>
      <c r="DY14" s="1688" t="s">
        <v>72</v>
      </c>
      <c r="DZ14" s="1721" t="s">
        <v>73</v>
      </c>
      <c r="EA14" s="1717" t="s">
        <v>790</v>
      </c>
      <c r="EB14" s="1688" t="s">
        <v>227</v>
      </c>
      <c r="EC14" s="1722" t="s">
        <v>791</v>
      </c>
      <c r="ED14" s="1725" t="s">
        <v>90</v>
      </c>
      <c r="EE14" s="1688" t="s">
        <v>91</v>
      </c>
      <c r="EF14" s="1725" t="s">
        <v>803</v>
      </c>
      <c r="EG14" s="1710" t="s">
        <v>804</v>
      </c>
      <c r="EH14" s="1710" t="s">
        <v>805</v>
      </c>
      <c r="EI14" s="1726" t="s">
        <v>806</v>
      </c>
    </row>
    <row r="15" spans="1:139" customFormat="1" ht="35.1" customHeight="1">
      <c r="A15" s="1706" t="s">
        <v>54</v>
      </c>
      <c r="B15" s="1707"/>
      <c r="C15" s="1708" t="s">
        <v>92</v>
      </c>
      <c r="D15" s="1709">
        <v>5.0999999999999997E-2</v>
      </c>
      <c r="E15" s="1628" t="s">
        <v>93</v>
      </c>
      <c r="F15" s="1628" t="s">
        <v>94</v>
      </c>
      <c r="G15" s="1710" t="s">
        <v>58</v>
      </c>
      <c r="H15" s="1710" t="s">
        <v>59</v>
      </c>
      <c r="I15" s="1710" t="s">
        <v>60</v>
      </c>
      <c r="J15" s="1711"/>
      <c r="K15" s="1727">
        <v>26504</v>
      </c>
      <c r="L15" s="1710">
        <v>2017</v>
      </c>
      <c r="M15" s="1710">
        <v>2019</v>
      </c>
      <c r="N15" s="1710">
        <v>2034</v>
      </c>
      <c r="O15" s="1710">
        <v>25704</v>
      </c>
      <c r="P15" s="1710">
        <v>24904</v>
      </c>
      <c r="Q15" s="1710">
        <v>24104</v>
      </c>
      <c r="R15" s="1710">
        <v>23304</v>
      </c>
      <c r="S15" s="1710">
        <v>22504</v>
      </c>
      <c r="T15" s="1710">
        <v>21704</v>
      </c>
      <c r="U15" s="1710">
        <v>20904</v>
      </c>
      <c r="V15" s="1710">
        <v>20104</v>
      </c>
      <c r="W15" s="1710">
        <v>19304</v>
      </c>
      <c r="X15" s="1710">
        <v>18504</v>
      </c>
      <c r="Y15" s="1710">
        <v>17704</v>
      </c>
      <c r="Z15" s="1710">
        <v>16904</v>
      </c>
      <c r="AA15" s="1710">
        <v>16104</v>
      </c>
      <c r="AB15" s="1710">
        <v>15304</v>
      </c>
      <c r="AC15" s="1710">
        <v>14504</v>
      </c>
      <c r="AD15" s="1710">
        <v>13704</v>
      </c>
      <c r="AE15" s="1710">
        <v>13704</v>
      </c>
      <c r="AF15" s="1714" t="s">
        <v>95</v>
      </c>
      <c r="AG15" s="1715">
        <v>1.0800000000000001E-2</v>
      </c>
      <c r="AH15" s="1628" t="s">
        <v>96</v>
      </c>
      <c r="AI15" s="1628" t="s">
        <v>97</v>
      </c>
      <c r="AJ15" s="1710" t="s">
        <v>796</v>
      </c>
      <c r="AK15" s="1716" t="s">
        <v>808</v>
      </c>
      <c r="AL15" s="1710" t="s">
        <v>99</v>
      </c>
      <c r="AM15" s="1724" t="s">
        <v>83</v>
      </c>
      <c r="AN15" s="1688" t="s">
        <v>60</v>
      </c>
      <c r="AO15" s="1728"/>
      <c r="AP15" s="1717" t="s">
        <v>61</v>
      </c>
      <c r="AQ15" s="1717" t="s">
        <v>61</v>
      </c>
      <c r="AR15" s="1710">
        <v>2019</v>
      </c>
      <c r="AS15" s="1710">
        <v>2034</v>
      </c>
      <c r="AT15" s="1727">
        <v>2000</v>
      </c>
      <c r="AU15" s="1727">
        <v>2000</v>
      </c>
      <c r="AV15" s="1727">
        <v>2000</v>
      </c>
      <c r="AW15" s="1727">
        <v>2000</v>
      </c>
      <c r="AX15" s="1727">
        <v>2000</v>
      </c>
      <c r="AY15" s="1727">
        <v>2000</v>
      </c>
      <c r="AZ15" s="1727">
        <v>2000</v>
      </c>
      <c r="BA15" s="1727">
        <v>2000</v>
      </c>
      <c r="BB15" s="1727">
        <v>2000</v>
      </c>
      <c r="BC15" s="1727">
        <v>2000</v>
      </c>
      <c r="BD15" s="1727">
        <v>2000</v>
      </c>
      <c r="BE15" s="1727">
        <v>2000</v>
      </c>
      <c r="BF15" s="1727">
        <v>2000</v>
      </c>
      <c r="BG15" s="1727">
        <v>2000</v>
      </c>
      <c r="BH15" s="1727">
        <v>2000</v>
      </c>
      <c r="BI15" s="1727">
        <v>2000</v>
      </c>
      <c r="BJ15" s="1727">
        <v>32000</v>
      </c>
      <c r="BK15" s="1719">
        <v>907.70600000000002</v>
      </c>
      <c r="BL15" s="1719">
        <v>907.70600000000002</v>
      </c>
      <c r="BM15" s="1710" t="s">
        <v>70</v>
      </c>
      <c r="BN15" s="1711"/>
      <c r="BO15" s="1719">
        <v>934.93700000000001</v>
      </c>
      <c r="BP15" s="1719">
        <v>934.93700000000001</v>
      </c>
      <c r="BQ15" s="1710" t="s">
        <v>70</v>
      </c>
      <c r="BR15" s="1711"/>
      <c r="BS15" s="1719">
        <v>962.98500000000001</v>
      </c>
      <c r="BT15" s="1719"/>
      <c r="BU15" s="1710" t="s">
        <v>70</v>
      </c>
      <c r="BV15" s="1711"/>
      <c r="BW15" s="1719">
        <v>991.87400000000002</v>
      </c>
      <c r="BX15" s="1719"/>
      <c r="BY15" s="1710" t="s">
        <v>70</v>
      </c>
      <c r="BZ15" s="1711"/>
      <c r="CA15" s="1719">
        <v>1021.631</v>
      </c>
      <c r="CB15" s="1719"/>
      <c r="CC15" s="1710" t="s">
        <v>70</v>
      </c>
      <c r="CD15" s="1711"/>
      <c r="CE15" s="1719">
        <v>1052.2799299999999</v>
      </c>
      <c r="CF15" s="1719"/>
      <c r="CG15" s="1710" t="s">
        <v>70</v>
      </c>
      <c r="CH15" s="1711"/>
      <c r="CI15" s="1719">
        <v>1083.8483279</v>
      </c>
      <c r="CJ15" s="1719"/>
      <c r="CK15" s="1710" t="s">
        <v>70</v>
      </c>
      <c r="CL15" s="1711"/>
      <c r="CM15" s="1719">
        <v>1116.363777737</v>
      </c>
      <c r="CN15" s="1719"/>
      <c r="CO15" s="1720" t="s">
        <v>70</v>
      </c>
      <c r="CP15" s="1711"/>
      <c r="CQ15" s="1719">
        <v>1149.85469106911</v>
      </c>
      <c r="CR15" s="1719"/>
      <c r="CS15" s="1720" t="s">
        <v>70</v>
      </c>
      <c r="CT15" s="1711"/>
      <c r="CU15" s="1719">
        <v>1184.3503318011833</v>
      </c>
      <c r="CV15" s="1719"/>
      <c r="CW15" s="1720" t="s">
        <v>70</v>
      </c>
      <c r="CX15" s="1711"/>
      <c r="CY15" s="1719">
        <v>1219.8808417552189</v>
      </c>
      <c r="CZ15" s="1719"/>
      <c r="DA15" s="1720" t="s">
        <v>70</v>
      </c>
      <c r="DB15" s="1711"/>
      <c r="DC15" s="1719">
        <v>1256.4772670078755</v>
      </c>
      <c r="DD15" s="1719"/>
      <c r="DE15" s="1720" t="s">
        <v>70</v>
      </c>
      <c r="DF15" s="1711"/>
      <c r="DG15" s="1719">
        <v>1294.1715850181117</v>
      </c>
      <c r="DH15" s="1719"/>
      <c r="DI15" s="1720" t="s">
        <v>70</v>
      </c>
      <c r="DJ15" s="1711"/>
      <c r="DK15" s="1719">
        <v>1332.996732568655</v>
      </c>
      <c r="DL15" s="1719"/>
      <c r="DM15" s="1720" t="s">
        <v>70</v>
      </c>
      <c r="DN15" s="1711"/>
      <c r="DO15" s="1719">
        <v>1372.9866345457147</v>
      </c>
      <c r="DP15" s="1719"/>
      <c r="DQ15" s="1720" t="s">
        <v>70</v>
      </c>
      <c r="DR15" s="1711"/>
      <c r="DS15" s="1719">
        <v>1414.1762335820861</v>
      </c>
      <c r="DT15" s="1719"/>
      <c r="DU15" s="1710" t="s">
        <v>70</v>
      </c>
      <c r="DV15" s="1711"/>
      <c r="DW15" s="1719">
        <v>18296.519352984953</v>
      </c>
      <c r="DX15" s="1688" t="s">
        <v>100</v>
      </c>
      <c r="DY15" s="1688" t="s">
        <v>101</v>
      </c>
      <c r="DZ15" s="1710" t="s">
        <v>102</v>
      </c>
      <c r="EA15" s="1710" t="s">
        <v>2502</v>
      </c>
      <c r="EB15" s="1688" t="s">
        <v>104</v>
      </c>
      <c r="EC15" s="1723" t="s">
        <v>2503</v>
      </c>
      <c r="ED15" s="1688"/>
      <c r="EE15" s="1688"/>
      <c r="EF15" s="1688"/>
      <c r="EG15" s="1710"/>
      <c r="EH15" s="1710"/>
      <c r="EI15" s="1710"/>
    </row>
    <row r="16" spans="1:139" customFormat="1" ht="35.1" customHeight="1">
      <c r="A16" s="1706" t="s">
        <v>54</v>
      </c>
      <c r="B16" s="1707"/>
      <c r="C16" s="1708" t="s">
        <v>92</v>
      </c>
      <c r="D16" s="1709"/>
      <c r="E16" s="1628" t="s">
        <v>93</v>
      </c>
      <c r="F16" s="1628" t="s">
        <v>94</v>
      </c>
      <c r="G16" s="1710" t="s">
        <v>58</v>
      </c>
      <c r="H16" s="1710" t="s">
        <v>59</v>
      </c>
      <c r="I16" s="1710" t="s">
        <v>60</v>
      </c>
      <c r="J16" s="1711"/>
      <c r="K16" s="1727">
        <v>26504</v>
      </c>
      <c r="L16" s="1710">
        <v>2017</v>
      </c>
      <c r="M16" s="1710">
        <v>2019</v>
      </c>
      <c r="N16" s="1710">
        <v>2034</v>
      </c>
      <c r="O16" s="1710">
        <v>25704</v>
      </c>
      <c r="P16" s="1710">
        <v>24904</v>
      </c>
      <c r="Q16" s="1710">
        <v>24104</v>
      </c>
      <c r="R16" s="1710">
        <v>23304</v>
      </c>
      <c r="S16" s="1710">
        <v>22504</v>
      </c>
      <c r="T16" s="1710">
        <v>21704</v>
      </c>
      <c r="U16" s="1710">
        <v>20904</v>
      </c>
      <c r="V16" s="1710">
        <v>20104</v>
      </c>
      <c r="W16" s="1710">
        <v>19304</v>
      </c>
      <c r="X16" s="1710">
        <v>18504</v>
      </c>
      <c r="Y16" s="1710">
        <v>17704</v>
      </c>
      <c r="Z16" s="1710">
        <v>16904</v>
      </c>
      <c r="AA16" s="1710">
        <v>16104</v>
      </c>
      <c r="AB16" s="1710">
        <v>15304</v>
      </c>
      <c r="AC16" s="1710">
        <v>14504</v>
      </c>
      <c r="AD16" s="1710">
        <v>13704</v>
      </c>
      <c r="AE16" s="1710">
        <v>13704</v>
      </c>
      <c r="AF16" s="1801" t="s">
        <v>811</v>
      </c>
      <c r="AG16" s="1802">
        <v>1.0800000000000001E-2</v>
      </c>
      <c r="AH16" s="1803" t="s">
        <v>2504</v>
      </c>
      <c r="AI16" s="1803" t="s">
        <v>2505</v>
      </c>
      <c r="AJ16" s="1804" t="s">
        <v>815</v>
      </c>
      <c r="AK16" s="1805" t="s">
        <v>2506</v>
      </c>
      <c r="AL16" s="1806" t="s">
        <v>58</v>
      </c>
      <c r="AM16" s="1807" t="s">
        <v>68</v>
      </c>
      <c r="AN16" s="1804" t="s">
        <v>482</v>
      </c>
      <c r="AO16" s="1808">
        <v>415</v>
      </c>
      <c r="AP16" s="1804">
        <v>41</v>
      </c>
      <c r="AQ16" s="1804">
        <v>2017</v>
      </c>
      <c r="AR16" s="1804">
        <v>2020</v>
      </c>
      <c r="AS16" s="1804">
        <v>2034</v>
      </c>
      <c r="AT16" s="1804"/>
      <c r="AU16" s="1804">
        <v>2</v>
      </c>
      <c r="AV16" s="1804">
        <v>12</v>
      </c>
      <c r="AW16" s="1804">
        <v>82</v>
      </c>
      <c r="AX16" s="1804">
        <v>138</v>
      </c>
      <c r="AY16" s="1804">
        <v>141</v>
      </c>
      <c r="AZ16" s="1804">
        <v>157</v>
      </c>
      <c r="BA16" s="1804">
        <v>173</v>
      </c>
      <c r="BB16" s="1804">
        <v>189</v>
      </c>
      <c r="BC16" s="1804">
        <v>205</v>
      </c>
      <c r="BD16" s="1804">
        <v>221</v>
      </c>
      <c r="BE16" s="1804">
        <v>237</v>
      </c>
      <c r="BF16" s="1804">
        <v>253</v>
      </c>
      <c r="BG16" s="1804">
        <v>269</v>
      </c>
      <c r="BH16" s="1804">
        <v>285</v>
      </c>
      <c r="BI16" s="1804">
        <v>306</v>
      </c>
      <c r="BJ16" s="1804">
        <v>306</v>
      </c>
      <c r="BK16" s="1809"/>
      <c r="BL16" s="1809"/>
      <c r="BM16" s="1804"/>
      <c r="BN16" s="1810"/>
      <c r="BO16" s="1809">
        <v>217</v>
      </c>
      <c r="BP16" s="1809">
        <v>217</v>
      </c>
      <c r="BQ16" s="1804" t="s">
        <v>70</v>
      </c>
      <c r="BR16" s="1810">
        <v>7746</v>
      </c>
      <c r="BS16" s="1809">
        <v>3955</v>
      </c>
      <c r="BT16" s="1809"/>
      <c r="BU16" s="1804" t="s">
        <v>70</v>
      </c>
      <c r="BV16" s="1810">
        <v>7746</v>
      </c>
      <c r="BW16" s="1809">
        <v>4100</v>
      </c>
      <c r="BX16" s="1809"/>
      <c r="BY16" s="1804" t="s">
        <v>70</v>
      </c>
      <c r="BZ16" s="1810">
        <v>7746</v>
      </c>
      <c r="CA16" s="1809">
        <v>4200</v>
      </c>
      <c r="CB16" s="1809"/>
      <c r="CC16" s="1804" t="s">
        <v>70</v>
      </c>
      <c r="CD16" s="1810">
        <v>7746</v>
      </c>
      <c r="CE16" s="1809">
        <v>4300</v>
      </c>
      <c r="CF16" s="1809"/>
      <c r="CG16" s="1804" t="s">
        <v>70</v>
      </c>
      <c r="CH16" s="1810"/>
      <c r="CI16" s="1809">
        <v>4472</v>
      </c>
      <c r="CJ16" s="1809"/>
      <c r="CK16" s="1804" t="s">
        <v>70</v>
      </c>
      <c r="CL16" s="1810"/>
      <c r="CM16" s="1809">
        <v>4650</v>
      </c>
      <c r="CN16" s="1809"/>
      <c r="CO16" s="1811" t="s">
        <v>70</v>
      </c>
      <c r="CP16" s="1810"/>
      <c r="CQ16" s="1809">
        <v>4836</v>
      </c>
      <c r="CR16" s="1809"/>
      <c r="CS16" s="1811" t="s">
        <v>70</v>
      </c>
      <c r="CT16" s="1810"/>
      <c r="CU16" s="1809">
        <v>5029</v>
      </c>
      <c r="CV16" s="1809"/>
      <c r="CW16" s="1811" t="s">
        <v>70</v>
      </c>
      <c r="CX16" s="1810"/>
      <c r="CY16" s="1809">
        <v>5230</v>
      </c>
      <c r="CZ16" s="1809"/>
      <c r="DA16" s="1811" t="s">
        <v>70</v>
      </c>
      <c r="DB16" s="1810"/>
      <c r="DC16" s="1809">
        <v>5349</v>
      </c>
      <c r="DD16" s="1809"/>
      <c r="DE16" s="1811" t="s">
        <v>70</v>
      </c>
      <c r="DF16" s="1810"/>
      <c r="DG16" s="1809">
        <v>5656</v>
      </c>
      <c r="DH16" s="1809"/>
      <c r="DI16" s="1811" t="s">
        <v>70</v>
      </c>
      <c r="DJ16" s="1810"/>
      <c r="DK16" s="1809">
        <v>5882</v>
      </c>
      <c r="DL16" s="1809"/>
      <c r="DM16" s="1811" t="s">
        <v>70</v>
      </c>
      <c r="DN16" s="1810"/>
      <c r="DO16" s="1809">
        <v>6117</v>
      </c>
      <c r="DP16" s="1809"/>
      <c r="DQ16" s="1811" t="s">
        <v>70</v>
      </c>
      <c r="DR16" s="1810"/>
      <c r="DS16" s="1809">
        <v>6361</v>
      </c>
      <c r="DT16" s="1809"/>
      <c r="DU16" s="1804" t="s">
        <v>70</v>
      </c>
      <c r="DV16" s="1810"/>
      <c r="DW16" s="1809">
        <v>70354</v>
      </c>
      <c r="DX16" s="1710" t="s">
        <v>112</v>
      </c>
      <c r="DY16" s="1710" t="s">
        <v>113</v>
      </c>
      <c r="DZ16" s="1710" t="s">
        <v>114</v>
      </c>
      <c r="EA16" s="1710" t="s">
        <v>817</v>
      </c>
      <c r="EB16" s="1710" t="s">
        <v>818</v>
      </c>
      <c r="EC16" s="1726" t="s">
        <v>819</v>
      </c>
      <c r="ED16" s="1688"/>
      <c r="EE16" s="1688"/>
      <c r="EF16" s="1688"/>
      <c r="EG16" s="1710"/>
      <c r="EH16" s="1710"/>
      <c r="EI16" s="1710"/>
    </row>
    <row r="17" spans="1:139" customFormat="1" ht="35.1" customHeight="1">
      <c r="A17" s="1706" t="s">
        <v>54</v>
      </c>
      <c r="B17" s="1707"/>
      <c r="C17" s="1708" t="s">
        <v>92</v>
      </c>
      <c r="D17" s="1709"/>
      <c r="E17" s="1628" t="s">
        <v>93</v>
      </c>
      <c r="F17" s="1628" t="s">
        <v>94</v>
      </c>
      <c r="G17" s="1710" t="s">
        <v>58</v>
      </c>
      <c r="H17" s="1710" t="s">
        <v>59</v>
      </c>
      <c r="I17" s="1710" t="s">
        <v>60</v>
      </c>
      <c r="J17" s="1711"/>
      <c r="K17" s="1727">
        <v>26504</v>
      </c>
      <c r="L17" s="1710">
        <v>2017</v>
      </c>
      <c r="M17" s="1710">
        <v>2019</v>
      </c>
      <c r="N17" s="1710">
        <v>2034</v>
      </c>
      <c r="O17" s="1710">
        <v>25704</v>
      </c>
      <c r="P17" s="1710">
        <v>24904</v>
      </c>
      <c r="Q17" s="1710">
        <v>24104</v>
      </c>
      <c r="R17" s="1710">
        <v>23304</v>
      </c>
      <c r="S17" s="1710">
        <v>22504</v>
      </c>
      <c r="T17" s="1710">
        <v>21704</v>
      </c>
      <c r="U17" s="1710">
        <v>20904</v>
      </c>
      <c r="V17" s="1710">
        <v>20104</v>
      </c>
      <c r="W17" s="1710">
        <v>19304</v>
      </c>
      <c r="X17" s="1710">
        <v>18504</v>
      </c>
      <c r="Y17" s="1710">
        <v>17704</v>
      </c>
      <c r="Z17" s="1710">
        <v>16904</v>
      </c>
      <c r="AA17" s="1710">
        <v>16104</v>
      </c>
      <c r="AB17" s="1710">
        <v>15304</v>
      </c>
      <c r="AC17" s="1710">
        <v>14504</v>
      </c>
      <c r="AD17" s="1710">
        <v>13704</v>
      </c>
      <c r="AE17" s="1710">
        <v>13704</v>
      </c>
      <c r="AF17" s="1714" t="s">
        <v>118</v>
      </c>
      <c r="AG17" s="1715">
        <v>1.0800000000000001E-2</v>
      </c>
      <c r="AH17" s="1628" t="s">
        <v>119</v>
      </c>
      <c r="AI17" s="1628" t="s">
        <v>120</v>
      </c>
      <c r="AJ17" s="1710" t="s">
        <v>788</v>
      </c>
      <c r="AK17" s="1716" t="s">
        <v>789</v>
      </c>
      <c r="AL17" s="1710" t="s">
        <v>99</v>
      </c>
      <c r="AM17" s="1724" t="s">
        <v>83</v>
      </c>
      <c r="AN17" s="1710" t="s">
        <v>60</v>
      </c>
      <c r="AO17" s="1728"/>
      <c r="AP17" s="1710">
        <v>26504</v>
      </c>
      <c r="AQ17" s="1710">
        <v>2017</v>
      </c>
      <c r="AR17" s="1710">
        <v>2019</v>
      </c>
      <c r="AS17" s="1710">
        <v>2034</v>
      </c>
      <c r="AT17" s="1727">
        <v>10000</v>
      </c>
      <c r="AU17" s="1727">
        <v>10000</v>
      </c>
      <c r="AV17" s="1727">
        <v>10000</v>
      </c>
      <c r="AW17" s="1727">
        <v>10000</v>
      </c>
      <c r="AX17" s="1727">
        <v>10000</v>
      </c>
      <c r="AY17" s="1727">
        <v>10000</v>
      </c>
      <c r="AZ17" s="1727">
        <v>10000</v>
      </c>
      <c r="BA17" s="1727">
        <v>10000</v>
      </c>
      <c r="BB17" s="1727">
        <v>10000</v>
      </c>
      <c r="BC17" s="1727">
        <v>10000</v>
      </c>
      <c r="BD17" s="1727">
        <v>10000</v>
      </c>
      <c r="BE17" s="1727">
        <v>10000</v>
      </c>
      <c r="BF17" s="1727">
        <v>10000</v>
      </c>
      <c r="BG17" s="1727">
        <v>10000</v>
      </c>
      <c r="BH17" s="1727">
        <v>10000</v>
      </c>
      <c r="BI17" s="1727">
        <v>10000</v>
      </c>
      <c r="BJ17" s="1727">
        <v>160000</v>
      </c>
      <c r="BK17" s="1719">
        <v>907</v>
      </c>
      <c r="BL17" s="1719">
        <v>907</v>
      </c>
      <c r="BM17" s="1710" t="s">
        <v>70</v>
      </c>
      <c r="BN17" s="1711"/>
      <c r="BO17" s="1719">
        <v>934</v>
      </c>
      <c r="BP17" s="1719">
        <v>934</v>
      </c>
      <c r="BQ17" s="1710" t="s">
        <v>70</v>
      </c>
      <c r="BR17" s="1711"/>
      <c r="BS17" s="1719">
        <v>962</v>
      </c>
      <c r="BT17" s="1719"/>
      <c r="BU17" s="1710" t="s">
        <v>70</v>
      </c>
      <c r="BV17" s="1711"/>
      <c r="BW17" s="1719">
        <v>991</v>
      </c>
      <c r="BX17" s="1719"/>
      <c r="BY17" s="1710" t="s">
        <v>70</v>
      </c>
      <c r="BZ17" s="1711"/>
      <c r="CA17" s="1719">
        <v>1021</v>
      </c>
      <c r="CB17" s="1719"/>
      <c r="CC17" s="1710" t="s">
        <v>70</v>
      </c>
      <c r="CD17" s="1711"/>
      <c r="CE17" s="1719">
        <v>1052</v>
      </c>
      <c r="CF17" s="1719"/>
      <c r="CG17" s="1710" t="s">
        <v>70</v>
      </c>
      <c r="CH17" s="1711"/>
      <c r="CI17" s="1719">
        <v>1083</v>
      </c>
      <c r="CJ17" s="1719"/>
      <c r="CK17" s="1710" t="s">
        <v>70</v>
      </c>
      <c r="CL17" s="1711"/>
      <c r="CM17" s="1719">
        <v>1116</v>
      </c>
      <c r="CN17" s="1719"/>
      <c r="CO17" s="1720" t="s">
        <v>70</v>
      </c>
      <c r="CP17" s="1711"/>
      <c r="CQ17" s="1719">
        <v>1149</v>
      </c>
      <c r="CR17" s="1719"/>
      <c r="CS17" s="1720" t="s">
        <v>70</v>
      </c>
      <c r="CT17" s="1711"/>
      <c r="CU17" s="1719">
        <v>1184</v>
      </c>
      <c r="CV17" s="1719"/>
      <c r="CW17" s="1720" t="s">
        <v>70</v>
      </c>
      <c r="CX17" s="1711"/>
      <c r="CY17" s="1719">
        <v>1219</v>
      </c>
      <c r="CZ17" s="1719"/>
      <c r="DA17" s="1720" t="s">
        <v>70</v>
      </c>
      <c r="DB17" s="1711"/>
      <c r="DC17" s="1719">
        <v>1256</v>
      </c>
      <c r="DD17" s="1719"/>
      <c r="DE17" s="1720" t="s">
        <v>70</v>
      </c>
      <c r="DF17" s="1711"/>
      <c r="DG17" s="1719">
        <v>1294</v>
      </c>
      <c r="DH17" s="1719"/>
      <c r="DI17" s="1720" t="s">
        <v>70</v>
      </c>
      <c r="DJ17" s="1711"/>
      <c r="DK17" s="1719">
        <v>1332</v>
      </c>
      <c r="DL17" s="1719"/>
      <c r="DM17" s="1720" t="s">
        <v>70</v>
      </c>
      <c r="DN17" s="1711"/>
      <c r="DO17" s="1719">
        <v>1372</v>
      </c>
      <c r="DP17" s="1719"/>
      <c r="DQ17" s="1720" t="s">
        <v>70</v>
      </c>
      <c r="DR17" s="1711"/>
      <c r="DS17" s="1719">
        <v>1414</v>
      </c>
      <c r="DT17" s="1719"/>
      <c r="DU17" s="1710" t="s">
        <v>70</v>
      </c>
      <c r="DV17" s="1711"/>
      <c r="DW17" s="1719">
        <v>18286</v>
      </c>
      <c r="DX17" s="1688" t="s">
        <v>100</v>
      </c>
      <c r="DY17" s="1688" t="s">
        <v>101</v>
      </c>
      <c r="DZ17" s="1710" t="s">
        <v>102</v>
      </c>
      <c r="EA17" s="1710" t="s">
        <v>2502</v>
      </c>
      <c r="EB17" s="1688" t="s">
        <v>104</v>
      </c>
      <c r="EC17" s="1725" t="s">
        <v>2503</v>
      </c>
      <c r="ED17" s="1688"/>
      <c r="EE17" s="1688"/>
      <c r="EF17" s="1688"/>
      <c r="EG17" s="1710"/>
      <c r="EH17" s="1710"/>
      <c r="EI17" s="1710"/>
    </row>
    <row r="18" spans="1:139" s="1687" customFormat="1" ht="35.1" customHeight="1">
      <c r="A18" s="1558" t="s">
        <v>54</v>
      </c>
      <c r="B18" s="1677"/>
      <c r="C18" s="1559" t="s">
        <v>92</v>
      </c>
      <c r="D18" s="1678"/>
      <c r="E18" s="1560" t="s">
        <v>93</v>
      </c>
      <c r="F18" s="1560" t="s">
        <v>94</v>
      </c>
      <c r="G18" s="1561" t="s">
        <v>58</v>
      </c>
      <c r="H18" s="1561" t="s">
        <v>59</v>
      </c>
      <c r="I18" s="1561" t="s">
        <v>60</v>
      </c>
      <c r="J18" s="1679"/>
      <c r="K18" s="1680">
        <v>26504</v>
      </c>
      <c r="L18" s="1561">
        <v>2017</v>
      </c>
      <c r="M18" s="1561">
        <v>2019</v>
      </c>
      <c r="N18" s="1561">
        <v>2034</v>
      </c>
      <c r="O18" s="1561">
        <v>25704</v>
      </c>
      <c r="P18" s="1561">
        <v>24904</v>
      </c>
      <c r="Q18" s="1561">
        <v>24104</v>
      </c>
      <c r="R18" s="1561">
        <v>23304</v>
      </c>
      <c r="S18" s="1561">
        <v>22504</v>
      </c>
      <c r="T18" s="1561">
        <v>21704</v>
      </c>
      <c r="U18" s="1561">
        <v>20904</v>
      </c>
      <c r="V18" s="1561">
        <v>20104</v>
      </c>
      <c r="W18" s="1561">
        <v>19304</v>
      </c>
      <c r="X18" s="1561">
        <v>18504</v>
      </c>
      <c r="Y18" s="1561">
        <v>17704</v>
      </c>
      <c r="Z18" s="1561">
        <v>16904</v>
      </c>
      <c r="AA18" s="1561">
        <v>16104</v>
      </c>
      <c r="AB18" s="1561">
        <v>15304</v>
      </c>
      <c r="AC18" s="1561">
        <v>14504</v>
      </c>
      <c r="AD18" s="1561">
        <v>13704</v>
      </c>
      <c r="AE18" s="1561">
        <v>13704</v>
      </c>
      <c r="AF18" s="1562" t="s">
        <v>121</v>
      </c>
      <c r="AG18" s="1563">
        <v>1.9E-2</v>
      </c>
      <c r="AH18" s="1560" t="s">
        <v>122</v>
      </c>
      <c r="AI18" s="1560" t="s">
        <v>821</v>
      </c>
      <c r="AJ18" s="1561" t="s">
        <v>796</v>
      </c>
      <c r="AK18" s="1564" t="s">
        <v>789</v>
      </c>
      <c r="AL18" s="1561" t="s">
        <v>111</v>
      </c>
      <c r="AM18" s="1565" t="s">
        <v>68</v>
      </c>
      <c r="AN18" s="1561" t="s">
        <v>60</v>
      </c>
      <c r="AO18" s="1681"/>
      <c r="AP18" s="1682" t="s">
        <v>61</v>
      </c>
      <c r="AQ18" s="1682" t="s">
        <v>61</v>
      </c>
      <c r="AR18" s="1561">
        <v>2019</v>
      </c>
      <c r="AS18" s="1561">
        <v>2021</v>
      </c>
      <c r="AT18" s="1683">
        <v>0.2</v>
      </c>
      <c r="AU18" s="1683">
        <v>0.5</v>
      </c>
      <c r="AV18" s="1683">
        <v>1</v>
      </c>
      <c r="AW18" s="1561"/>
      <c r="AX18" s="1561"/>
      <c r="AY18" s="1561"/>
      <c r="AZ18" s="1561"/>
      <c r="BA18" s="1561"/>
      <c r="BB18" s="1561"/>
      <c r="BC18" s="1561"/>
      <c r="BD18" s="1561"/>
      <c r="BE18" s="1561"/>
      <c r="BF18" s="1561"/>
      <c r="BG18" s="1561"/>
      <c r="BH18" s="1561"/>
      <c r="BI18" s="1561"/>
      <c r="BJ18" s="1684">
        <v>1</v>
      </c>
      <c r="BK18" s="1685">
        <v>94.165000000000006</v>
      </c>
      <c r="BL18" s="1685">
        <v>90.980999999999995</v>
      </c>
      <c r="BM18" s="1561" t="s">
        <v>70</v>
      </c>
      <c r="BN18" s="1679"/>
      <c r="BO18" s="1685">
        <v>98.497</v>
      </c>
      <c r="BP18" s="1685">
        <v>98.497</v>
      </c>
      <c r="BQ18" s="1561" t="s">
        <v>70</v>
      </c>
      <c r="BR18" s="1679"/>
      <c r="BS18" s="1685">
        <v>103.52</v>
      </c>
      <c r="BT18" s="1685"/>
      <c r="BU18" s="1561" t="s">
        <v>70</v>
      </c>
      <c r="BV18" s="1679"/>
      <c r="BW18" s="1685"/>
      <c r="BX18" s="1685"/>
      <c r="BY18" s="1561"/>
      <c r="BZ18" s="1679"/>
      <c r="CA18" s="1685"/>
      <c r="CB18" s="1685"/>
      <c r="CC18" s="1561"/>
      <c r="CD18" s="1679"/>
      <c r="CE18" s="1685"/>
      <c r="CF18" s="1685"/>
      <c r="CG18" s="1561"/>
      <c r="CH18" s="1679"/>
      <c r="CI18" s="1685"/>
      <c r="CJ18" s="1685"/>
      <c r="CK18" s="1561"/>
      <c r="CL18" s="1679"/>
      <c r="CM18" s="1685"/>
      <c r="CN18" s="1685"/>
      <c r="CO18" s="1686"/>
      <c r="CP18" s="1679"/>
      <c r="CQ18" s="1685"/>
      <c r="CR18" s="1685"/>
      <c r="CS18" s="1686"/>
      <c r="CT18" s="1679"/>
      <c r="CU18" s="1685"/>
      <c r="CV18" s="1685"/>
      <c r="CW18" s="1686"/>
      <c r="CX18" s="1679"/>
      <c r="CY18" s="1685"/>
      <c r="CZ18" s="1685"/>
      <c r="DA18" s="1686"/>
      <c r="DB18" s="1679"/>
      <c r="DC18" s="1685"/>
      <c r="DD18" s="1685"/>
      <c r="DE18" s="1686"/>
      <c r="DF18" s="1679"/>
      <c r="DG18" s="1685"/>
      <c r="DH18" s="1685"/>
      <c r="DI18" s="1686"/>
      <c r="DJ18" s="1679"/>
      <c r="DK18" s="1685"/>
      <c r="DL18" s="1685"/>
      <c r="DM18" s="1686"/>
      <c r="DN18" s="1679"/>
      <c r="DO18" s="1685"/>
      <c r="DP18" s="1685"/>
      <c r="DQ18" s="1686"/>
      <c r="DR18" s="1679"/>
      <c r="DS18" s="1685"/>
      <c r="DT18" s="1685"/>
      <c r="DU18" s="1561"/>
      <c r="DV18" s="1679"/>
      <c r="DW18" s="1685">
        <v>296.18200000000002</v>
      </c>
      <c r="DX18" s="1566" t="s">
        <v>125</v>
      </c>
      <c r="DY18" s="1566" t="s">
        <v>126</v>
      </c>
      <c r="DZ18" s="1561" t="s">
        <v>127</v>
      </c>
      <c r="EA18" s="1703" t="s">
        <v>822</v>
      </c>
      <c r="EB18" s="1561" t="s">
        <v>129</v>
      </c>
      <c r="EC18" s="1704" t="s">
        <v>823</v>
      </c>
      <c r="ED18" s="1566"/>
      <c r="EE18" s="1566"/>
      <c r="EF18" s="1566"/>
      <c r="EG18" s="1561"/>
      <c r="EH18" s="1561"/>
      <c r="EI18" s="1561"/>
    </row>
    <row r="19" spans="1:139" s="2170" customFormat="1" ht="35.1" customHeight="1">
      <c r="A19" s="2153" t="s">
        <v>54</v>
      </c>
      <c r="B19" s="2154"/>
      <c r="C19" s="2155" t="s">
        <v>131</v>
      </c>
      <c r="D19" s="2156">
        <v>6.0000000000000001E-3</v>
      </c>
      <c r="E19" s="2157" t="s">
        <v>132</v>
      </c>
      <c r="F19" s="2157" t="s">
        <v>133</v>
      </c>
      <c r="G19" s="2158" t="s">
        <v>58</v>
      </c>
      <c r="H19" s="2158" t="s">
        <v>59</v>
      </c>
      <c r="I19" s="2158" t="s">
        <v>60</v>
      </c>
      <c r="J19" s="2159"/>
      <c r="K19" s="2160">
        <v>1746</v>
      </c>
      <c r="L19" s="2158">
        <v>2018</v>
      </c>
      <c r="M19" s="2158">
        <v>2019</v>
      </c>
      <c r="N19" s="2158">
        <v>2034</v>
      </c>
      <c r="O19" s="2158">
        <v>1696</v>
      </c>
      <c r="P19" s="2158">
        <v>1646</v>
      </c>
      <c r="Q19" s="2158">
        <v>1596</v>
      </c>
      <c r="R19" s="2158">
        <v>1546</v>
      </c>
      <c r="S19" s="2158">
        <v>1446</v>
      </c>
      <c r="T19" s="2158">
        <v>1396</v>
      </c>
      <c r="U19" s="2158">
        <v>1346</v>
      </c>
      <c r="V19" s="2158">
        <v>1296</v>
      </c>
      <c r="W19" s="2158">
        <v>1246</v>
      </c>
      <c r="X19" s="2158">
        <v>1196</v>
      </c>
      <c r="Y19" s="2158">
        <v>1146</v>
      </c>
      <c r="Z19" s="2158">
        <v>1096</v>
      </c>
      <c r="AA19" s="2158">
        <v>1046</v>
      </c>
      <c r="AB19" s="2158">
        <v>996</v>
      </c>
      <c r="AC19" s="2158">
        <v>946</v>
      </c>
      <c r="AD19" s="2158">
        <v>896</v>
      </c>
      <c r="AE19" s="2158">
        <v>896</v>
      </c>
      <c r="AF19" s="2161" t="s">
        <v>134</v>
      </c>
      <c r="AG19" s="2162">
        <v>5.7999999999999996E-3</v>
      </c>
      <c r="AH19" s="2157" t="s">
        <v>135</v>
      </c>
      <c r="AI19" s="2157" t="s">
        <v>2507</v>
      </c>
      <c r="AJ19" s="2158" t="s">
        <v>788</v>
      </c>
      <c r="AK19" s="2163" t="s">
        <v>808</v>
      </c>
      <c r="AL19" s="2158" t="s">
        <v>99</v>
      </c>
      <c r="AM19" s="2158" t="s">
        <v>137</v>
      </c>
      <c r="AN19" s="2158" t="s">
        <v>60</v>
      </c>
      <c r="AO19" s="2164"/>
      <c r="AP19" s="2165">
        <v>0.7</v>
      </c>
      <c r="AQ19" s="2158">
        <v>2018</v>
      </c>
      <c r="AR19" s="2158">
        <v>2019</v>
      </c>
      <c r="AS19" s="2158">
        <v>2034</v>
      </c>
      <c r="AT19" s="2165">
        <v>1</v>
      </c>
      <c r="AU19" s="2165">
        <v>1</v>
      </c>
      <c r="AV19" s="2165">
        <v>1</v>
      </c>
      <c r="AW19" s="2165">
        <v>1</v>
      </c>
      <c r="AX19" s="2165">
        <v>1</v>
      </c>
      <c r="AY19" s="2165">
        <v>1</v>
      </c>
      <c r="AZ19" s="2165">
        <v>1</v>
      </c>
      <c r="BA19" s="2165">
        <v>1</v>
      </c>
      <c r="BB19" s="2165">
        <v>1</v>
      </c>
      <c r="BC19" s="2165">
        <v>1</v>
      </c>
      <c r="BD19" s="2165">
        <v>1</v>
      </c>
      <c r="BE19" s="2165">
        <v>1</v>
      </c>
      <c r="BF19" s="2165">
        <v>1</v>
      </c>
      <c r="BG19" s="2165">
        <v>1</v>
      </c>
      <c r="BH19" s="2165">
        <v>1</v>
      </c>
      <c r="BI19" s="2165">
        <v>1</v>
      </c>
      <c r="BJ19" s="2165">
        <v>1</v>
      </c>
      <c r="BK19" s="1821">
        <v>66</v>
      </c>
      <c r="BL19" s="1821">
        <v>66</v>
      </c>
      <c r="BM19" s="2158" t="s">
        <v>70</v>
      </c>
      <c r="BN19" s="2159"/>
      <c r="BO19" s="1821">
        <v>68.846000000000004</v>
      </c>
      <c r="BP19" s="1821">
        <v>68.846000000000004</v>
      </c>
      <c r="BQ19" s="2158" t="s">
        <v>70</v>
      </c>
      <c r="BR19" s="2159"/>
      <c r="BS19" s="1821">
        <v>70.911000000000001</v>
      </c>
      <c r="BT19" s="1821"/>
      <c r="BU19" s="2158" t="s">
        <v>70</v>
      </c>
      <c r="BV19" s="2159"/>
      <c r="BW19" s="1821">
        <v>73.039000000000001</v>
      </c>
      <c r="BX19" s="1821"/>
      <c r="BY19" s="2158" t="s">
        <v>70</v>
      </c>
      <c r="BZ19" s="2159"/>
      <c r="CA19" s="1821">
        <v>75.23</v>
      </c>
      <c r="CB19" s="1821"/>
      <c r="CC19" s="2158" t="s">
        <v>70</v>
      </c>
      <c r="CD19" s="2159"/>
      <c r="CE19" s="1821">
        <v>77.486900000000006</v>
      </c>
      <c r="CF19" s="1821"/>
      <c r="CG19" s="2158" t="s">
        <v>70</v>
      </c>
      <c r="CH19" s="2159"/>
      <c r="CI19" s="1821">
        <v>79.811507000000006</v>
      </c>
      <c r="CJ19" s="1821"/>
      <c r="CK19" s="2158" t="s">
        <v>70</v>
      </c>
      <c r="CL19" s="2159"/>
      <c r="CM19" s="1821">
        <v>82.205852210000003</v>
      </c>
      <c r="CN19" s="1821"/>
      <c r="CO19" s="2166" t="s">
        <v>70</v>
      </c>
      <c r="CP19" s="2159"/>
      <c r="CQ19" s="1821">
        <v>84.672027776300013</v>
      </c>
      <c r="CR19" s="1821"/>
      <c r="CS19" s="2166" t="s">
        <v>70</v>
      </c>
      <c r="CT19" s="2159"/>
      <c r="CU19" s="1821">
        <v>87.21218860958902</v>
      </c>
      <c r="CV19" s="1821"/>
      <c r="CW19" s="2166" t="s">
        <v>70</v>
      </c>
      <c r="CX19" s="2159"/>
      <c r="CY19" s="1821">
        <v>89.828554267876697</v>
      </c>
      <c r="CZ19" s="1821"/>
      <c r="DA19" s="2166" t="s">
        <v>70</v>
      </c>
      <c r="DB19" s="2159"/>
      <c r="DC19" s="1821">
        <v>92.523410895913003</v>
      </c>
      <c r="DD19" s="1821"/>
      <c r="DE19" s="2166" t="s">
        <v>70</v>
      </c>
      <c r="DF19" s="2159"/>
      <c r="DG19" s="1821">
        <v>95.299113222790396</v>
      </c>
      <c r="DH19" s="1821"/>
      <c r="DI19" s="2166" t="s">
        <v>70</v>
      </c>
      <c r="DJ19" s="2159"/>
      <c r="DK19" s="1821">
        <v>98.158086619474105</v>
      </c>
      <c r="DL19" s="1821"/>
      <c r="DM19" s="2166" t="s">
        <v>70</v>
      </c>
      <c r="DN19" s="2159"/>
      <c r="DO19" s="1821">
        <v>101.10282921805833</v>
      </c>
      <c r="DP19" s="1821"/>
      <c r="DQ19" s="2166" t="s">
        <v>70</v>
      </c>
      <c r="DR19" s="2159"/>
      <c r="DS19" s="1821">
        <v>104.13591409460008</v>
      </c>
      <c r="DT19" s="1821"/>
      <c r="DU19" s="2158" t="s">
        <v>70</v>
      </c>
      <c r="DV19" s="2159"/>
      <c r="DW19" s="1821">
        <v>1346.4623839146018</v>
      </c>
      <c r="DX19" s="2167" t="s">
        <v>100</v>
      </c>
      <c r="DY19" s="2168" t="s">
        <v>101</v>
      </c>
      <c r="DZ19" s="2158" t="s">
        <v>102</v>
      </c>
      <c r="EA19" s="2168" t="s">
        <v>2508</v>
      </c>
      <c r="EB19" s="2168" t="s">
        <v>139</v>
      </c>
      <c r="EC19" s="2169" t="s">
        <v>140</v>
      </c>
      <c r="ED19" s="2168"/>
      <c r="EE19" s="2168"/>
      <c r="EF19" s="2168"/>
      <c r="EG19" s="2158"/>
      <c r="EH19" s="2158"/>
      <c r="EI19" s="2158"/>
    </row>
    <row r="20" spans="1:139" customFormat="1" ht="35.1" customHeight="1">
      <c r="A20" s="1706" t="s">
        <v>54</v>
      </c>
      <c r="B20" s="1707"/>
      <c r="C20" s="1708" t="s">
        <v>141</v>
      </c>
      <c r="D20" s="1709" t="s">
        <v>2509</v>
      </c>
      <c r="E20" s="1628" t="s">
        <v>142</v>
      </c>
      <c r="F20" s="1628" t="s">
        <v>143</v>
      </c>
      <c r="G20" s="1710" t="s">
        <v>58</v>
      </c>
      <c r="H20" s="1710" t="s">
        <v>59</v>
      </c>
      <c r="I20" s="1710" t="s">
        <v>60</v>
      </c>
      <c r="J20" s="1711"/>
      <c r="K20" s="1727">
        <v>76588</v>
      </c>
      <c r="L20" s="1710">
        <v>2017</v>
      </c>
      <c r="M20" s="1688">
        <v>2019</v>
      </c>
      <c r="N20" s="1710">
        <v>2034</v>
      </c>
      <c r="O20" s="1710">
        <v>75588</v>
      </c>
      <c r="P20" s="1710">
        <v>74000</v>
      </c>
      <c r="Q20" s="1710">
        <v>73000</v>
      </c>
      <c r="R20" s="1710">
        <v>72000</v>
      </c>
      <c r="S20" s="1710">
        <v>71000</v>
      </c>
      <c r="T20" s="1710">
        <v>70000</v>
      </c>
      <c r="U20" s="1710">
        <v>69000</v>
      </c>
      <c r="V20" s="1710">
        <v>68000</v>
      </c>
      <c r="W20" s="1710">
        <v>67000</v>
      </c>
      <c r="X20" s="1710">
        <v>66000</v>
      </c>
      <c r="Y20" s="1710">
        <v>65000</v>
      </c>
      <c r="Z20" s="1710">
        <v>64000</v>
      </c>
      <c r="AA20" s="1710">
        <v>63000</v>
      </c>
      <c r="AB20" s="1710">
        <v>62000</v>
      </c>
      <c r="AC20" s="1710">
        <v>61000</v>
      </c>
      <c r="AD20" s="1710">
        <v>60000</v>
      </c>
      <c r="AE20" s="1710">
        <v>60000</v>
      </c>
      <c r="AF20" s="1714" t="s">
        <v>144</v>
      </c>
      <c r="AG20" s="1715">
        <v>1.9E-2</v>
      </c>
      <c r="AH20" s="1628" t="s">
        <v>145</v>
      </c>
      <c r="AI20" s="1628" t="s">
        <v>2510</v>
      </c>
      <c r="AJ20" s="1710" t="s">
        <v>829</v>
      </c>
      <c r="AK20" s="1716" t="s">
        <v>830</v>
      </c>
      <c r="AL20" s="1710" t="s">
        <v>111</v>
      </c>
      <c r="AM20" s="1724" t="s">
        <v>68</v>
      </c>
      <c r="AN20" s="1710" t="s">
        <v>60</v>
      </c>
      <c r="AO20" s="1728"/>
      <c r="AP20" s="1717" t="s">
        <v>61</v>
      </c>
      <c r="AQ20" s="1717" t="s">
        <v>61</v>
      </c>
      <c r="AR20" s="1688">
        <v>2020</v>
      </c>
      <c r="AS20" s="1710">
        <v>2024</v>
      </c>
      <c r="AT20" s="1718"/>
      <c r="AU20" s="1718">
        <v>0.2</v>
      </c>
      <c r="AV20" s="1718">
        <v>0.5</v>
      </c>
      <c r="AW20" s="1718">
        <v>0.75</v>
      </c>
      <c r="AX20" s="1718">
        <v>0.9</v>
      </c>
      <c r="AY20" s="1718">
        <v>1</v>
      </c>
      <c r="AZ20" s="1718"/>
      <c r="BA20" s="1718"/>
      <c r="BB20" s="1718"/>
      <c r="BC20" s="1718"/>
      <c r="BD20" s="1718"/>
      <c r="BE20" s="1718"/>
      <c r="BF20" s="1718"/>
      <c r="BG20" s="1718"/>
      <c r="BH20" s="1718"/>
      <c r="BI20" s="1718"/>
      <c r="BJ20" s="1718">
        <v>1</v>
      </c>
      <c r="BK20" s="1719"/>
      <c r="BL20" s="1719"/>
      <c r="BM20" s="1710"/>
      <c r="BN20" s="1711"/>
      <c r="BO20" s="1719">
        <v>15</v>
      </c>
      <c r="BP20" s="1719">
        <v>15</v>
      </c>
      <c r="BQ20" s="1688" t="s">
        <v>149</v>
      </c>
      <c r="BR20" s="1711"/>
      <c r="BS20" s="1719">
        <v>15.675000000000001</v>
      </c>
      <c r="BT20" s="1719"/>
      <c r="BU20" s="1688" t="s">
        <v>149</v>
      </c>
      <c r="BV20" s="1711"/>
      <c r="BW20" s="1719">
        <v>16.380375000000001</v>
      </c>
      <c r="BX20" s="1719"/>
      <c r="BY20" s="1688" t="s">
        <v>149</v>
      </c>
      <c r="BZ20" s="1711"/>
      <c r="CA20" s="1719">
        <v>17.117491875000002</v>
      </c>
      <c r="CB20" s="1719"/>
      <c r="CC20" s="1688" t="s">
        <v>149</v>
      </c>
      <c r="CD20" s="1711"/>
      <c r="CE20" s="1719">
        <v>17.887779009375002</v>
      </c>
      <c r="CF20" s="1719"/>
      <c r="CG20" s="1688" t="s">
        <v>149</v>
      </c>
      <c r="CH20" s="1711"/>
      <c r="CI20" s="1719"/>
      <c r="CJ20" s="1719"/>
      <c r="CK20" s="1710"/>
      <c r="CL20" s="1711"/>
      <c r="CM20" s="1719"/>
      <c r="CN20" s="1719"/>
      <c r="CO20" s="1720"/>
      <c r="CP20" s="1711"/>
      <c r="CQ20" s="1719"/>
      <c r="CR20" s="1719"/>
      <c r="CS20" s="1720"/>
      <c r="CT20" s="1711"/>
      <c r="CU20" s="1719"/>
      <c r="CV20" s="1719"/>
      <c r="CW20" s="1720"/>
      <c r="CX20" s="1711"/>
      <c r="CY20" s="1719"/>
      <c r="CZ20" s="1719"/>
      <c r="DA20" s="1720"/>
      <c r="DB20" s="1711"/>
      <c r="DC20" s="1719"/>
      <c r="DD20" s="1719"/>
      <c r="DE20" s="1720"/>
      <c r="DF20" s="1711"/>
      <c r="DG20" s="1719"/>
      <c r="DH20" s="1719"/>
      <c r="DI20" s="1720"/>
      <c r="DJ20" s="1711"/>
      <c r="DK20" s="1719"/>
      <c r="DL20" s="1719"/>
      <c r="DM20" s="1720"/>
      <c r="DN20" s="1711"/>
      <c r="DO20" s="1719"/>
      <c r="DP20" s="1719"/>
      <c r="DQ20" s="1720"/>
      <c r="DR20" s="1711"/>
      <c r="DS20" s="1719"/>
      <c r="DT20" s="1719"/>
      <c r="DU20" s="1710"/>
      <c r="DV20" s="1711"/>
      <c r="DW20" s="1719">
        <v>82.060645884374992</v>
      </c>
      <c r="DX20" s="1688" t="s">
        <v>125</v>
      </c>
      <c r="DY20" s="1688" t="s">
        <v>150</v>
      </c>
      <c r="DZ20" s="1710" t="s">
        <v>151</v>
      </c>
      <c r="EA20" s="1710" t="s">
        <v>152</v>
      </c>
      <c r="EB20" s="1710"/>
      <c r="EC20" s="1725" t="s">
        <v>154</v>
      </c>
      <c r="ED20" s="1688" t="s">
        <v>155</v>
      </c>
      <c r="EE20" s="1688" t="s">
        <v>156</v>
      </c>
      <c r="EF20" s="1688" t="s">
        <v>831</v>
      </c>
      <c r="EG20" s="1710" t="s">
        <v>832</v>
      </c>
      <c r="EH20" s="1710" t="s">
        <v>833</v>
      </c>
      <c r="EI20" s="1710" t="s">
        <v>834</v>
      </c>
    </row>
    <row r="21" spans="1:139" customFormat="1" ht="35.1" customHeight="1">
      <c r="A21" s="1706" t="s">
        <v>54</v>
      </c>
      <c r="B21" s="1707"/>
      <c r="C21" s="1708" t="s">
        <v>157</v>
      </c>
      <c r="D21" s="1709" t="s">
        <v>2511</v>
      </c>
      <c r="E21" s="1730" t="s">
        <v>836</v>
      </c>
      <c r="F21" s="1628" t="s">
        <v>837</v>
      </c>
      <c r="G21" s="1688" t="s">
        <v>111</v>
      </c>
      <c r="H21" s="1688" t="s">
        <v>68</v>
      </c>
      <c r="I21" s="1688" t="s">
        <v>60</v>
      </c>
      <c r="J21" s="1711"/>
      <c r="K21" s="1731">
        <v>0.69599999999999995</v>
      </c>
      <c r="L21" s="1688">
        <v>2015</v>
      </c>
      <c r="M21" s="1688">
        <v>2019</v>
      </c>
      <c r="N21" s="1688">
        <v>2034</v>
      </c>
      <c r="O21" s="1732">
        <f>K21+0.3%</f>
        <v>0.69899999999999995</v>
      </c>
      <c r="P21" s="1732" t="s">
        <v>838</v>
      </c>
      <c r="Q21" s="1732">
        <v>0.70199999999999996</v>
      </c>
      <c r="R21" s="1732" t="s">
        <v>839</v>
      </c>
      <c r="S21" s="1732">
        <v>0.70499999999999996</v>
      </c>
      <c r="T21" s="1732" t="s">
        <v>840</v>
      </c>
      <c r="U21" s="1732">
        <v>0.70799999999999996</v>
      </c>
      <c r="V21" s="1732" t="s">
        <v>841</v>
      </c>
      <c r="W21" s="1732">
        <v>0.71099999999999997</v>
      </c>
      <c r="X21" s="1732" t="s">
        <v>842</v>
      </c>
      <c r="Y21" s="1732">
        <v>0.71399999999999997</v>
      </c>
      <c r="Z21" s="1732" t="s">
        <v>843</v>
      </c>
      <c r="AA21" s="1732">
        <v>0.71699999999999997</v>
      </c>
      <c r="AB21" s="1732" t="s">
        <v>844</v>
      </c>
      <c r="AC21" s="1732">
        <v>0.72</v>
      </c>
      <c r="AD21" s="1732" t="s">
        <v>845</v>
      </c>
      <c r="AE21" s="1733">
        <v>0.72</v>
      </c>
      <c r="AF21" s="1714" t="s">
        <v>160</v>
      </c>
      <c r="AG21" s="1715">
        <v>5.7999999999999996E-3</v>
      </c>
      <c r="AH21" s="1628" t="s">
        <v>161</v>
      </c>
      <c r="AI21" s="1628" t="s">
        <v>2512</v>
      </c>
      <c r="AJ21" s="1710" t="s">
        <v>796</v>
      </c>
      <c r="AK21" s="1716" t="s">
        <v>789</v>
      </c>
      <c r="AL21" s="1710" t="s">
        <v>58</v>
      </c>
      <c r="AM21" s="1636" t="s">
        <v>68</v>
      </c>
      <c r="AN21" s="1710" t="s">
        <v>60</v>
      </c>
      <c r="AO21" s="1728"/>
      <c r="AP21" s="1717" t="s">
        <v>61</v>
      </c>
      <c r="AQ21" s="1717" t="s">
        <v>61</v>
      </c>
      <c r="AR21" s="1688">
        <v>2020</v>
      </c>
      <c r="AS21" s="1688">
        <v>2021</v>
      </c>
      <c r="AT21" s="1718"/>
      <c r="AU21" s="1718">
        <v>0.1</v>
      </c>
      <c r="AV21" s="1718">
        <v>1</v>
      </c>
      <c r="AW21" s="1718"/>
      <c r="AX21" s="1733"/>
      <c r="AY21" s="1718"/>
      <c r="AZ21" s="1710"/>
      <c r="BA21" s="1710"/>
      <c r="BB21" s="1710"/>
      <c r="BC21" s="1710"/>
      <c r="BD21" s="1710"/>
      <c r="BE21" s="1710"/>
      <c r="BF21" s="1710"/>
      <c r="BG21" s="1710"/>
      <c r="BH21" s="1710"/>
      <c r="BI21" s="1710"/>
      <c r="BJ21" s="1734">
        <v>1</v>
      </c>
      <c r="BK21" s="1735"/>
      <c r="BL21" s="1735"/>
      <c r="BM21" s="1710"/>
      <c r="BN21" s="1711"/>
      <c r="BO21" s="1719">
        <v>453.622836055194</v>
      </c>
      <c r="BP21" s="1719">
        <v>134</v>
      </c>
      <c r="BQ21" s="1710" t="s">
        <v>70</v>
      </c>
      <c r="BR21" s="1711">
        <v>1131</v>
      </c>
      <c r="BS21" s="1719">
        <v>472.94716887114527</v>
      </c>
      <c r="BT21" s="1719">
        <v>1131</v>
      </c>
      <c r="BU21" s="1710" t="s">
        <v>70</v>
      </c>
      <c r="BV21" s="1711"/>
      <c r="BW21" s="1735"/>
      <c r="BX21" s="1719"/>
      <c r="BY21" s="1710" t="s">
        <v>70</v>
      </c>
      <c r="BZ21" s="1711"/>
      <c r="CA21" s="1719"/>
      <c r="CB21" s="1719"/>
      <c r="CC21" s="1710" t="s">
        <v>70</v>
      </c>
      <c r="CD21" s="1711"/>
      <c r="CE21" s="1719"/>
      <c r="CF21" s="1719"/>
      <c r="CG21" s="1710" t="s">
        <v>70</v>
      </c>
      <c r="CH21" s="1711"/>
      <c r="CI21" s="1719"/>
      <c r="CJ21" s="1719"/>
      <c r="CK21" s="1710"/>
      <c r="CL21" s="1711"/>
      <c r="CM21" s="1719"/>
      <c r="CN21" s="1719"/>
      <c r="CO21" s="1720"/>
      <c r="CP21" s="1711"/>
      <c r="CQ21" s="1719"/>
      <c r="CR21" s="1719"/>
      <c r="CS21" s="1720"/>
      <c r="CT21" s="1711"/>
      <c r="CU21" s="1719"/>
      <c r="CV21" s="1719"/>
      <c r="CW21" s="1720"/>
      <c r="CX21" s="1711"/>
      <c r="CY21" s="1719"/>
      <c r="CZ21" s="1719"/>
      <c r="DA21" s="1720"/>
      <c r="DB21" s="1711"/>
      <c r="DC21" s="1719"/>
      <c r="DD21" s="1719"/>
      <c r="DE21" s="1720"/>
      <c r="DF21" s="1711"/>
      <c r="DG21" s="1719"/>
      <c r="DH21" s="1719"/>
      <c r="DI21" s="1720"/>
      <c r="DJ21" s="1711"/>
      <c r="DK21" s="1719"/>
      <c r="DL21" s="1719"/>
      <c r="DM21" s="1720"/>
      <c r="DN21" s="1711"/>
      <c r="DO21" s="1719"/>
      <c r="DP21" s="1719"/>
      <c r="DQ21" s="1720"/>
      <c r="DR21" s="1711"/>
      <c r="DS21" s="1719"/>
      <c r="DT21" s="1719"/>
      <c r="DU21" s="1710"/>
      <c r="DV21" s="1711"/>
      <c r="DW21" s="1719">
        <v>926.57000492633927</v>
      </c>
      <c r="DX21" s="1688" t="s">
        <v>71</v>
      </c>
      <c r="DY21" s="1688" t="s">
        <v>72</v>
      </c>
      <c r="DZ21" s="1710" t="s">
        <v>177</v>
      </c>
      <c r="EA21" s="1717" t="s">
        <v>2513</v>
      </c>
      <c r="EB21" s="1688" t="s">
        <v>179</v>
      </c>
      <c r="EC21" s="1725" t="s">
        <v>2514</v>
      </c>
      <c r="ED21" s="1688" t="s">
        <v>168</v>
      </c>
      <c r="EE21" s="1688" t="s">
        <v>169</v>
      </c>
      <c r="EF21" s="1688" t="s">
        <v>170</v>
      </c>
      <c r="EG21" s="1710" t="s">
        <v>171</v>
      </c>
      <c r="EH21" s="1710">
        <v>5159111</v>
      </c>
      <c r="EI21" s="1723" t="s">
        <v>172</v>
      </c>
    </row>
    <row r="22" spans="1:139" customFormat="1" ht="35.1" customHeight="1">
      <c r="A22" s="1706" t="s">
        <v>54</v>
      </c>
      <c r="B22" s="1707"/>
      <c r="C22" s="1708" t="s">
        <v>157</v>
      </c>
      <c r="D22" s="1709"/>
      <c r="E22" s="1730" t="s">
        <v>836</v>
      </c>
      <c r="F22" s="1628" t="s">
        <v>837</v>
      </c>
      <c r="G22" s="1688" t="s">
        <v>111</v>
      </c>
      <c r="H22" s="1688" t="s">
        <v>68</v>
      </c>
      <c r="I22" s="1688" t="s">
        <v>60</v>
      </c>
      <c r="J22" s="1711"/>
      <c r="K22" s="1731">
        <v>0.69599999999999995</v>
      </c>
      <c r="L22" s="1688">
        <v>2015</v>
      </c>
      <c r="M22" s="1688">
        <v>2019</v>
      </c>
      <c r="N22" s="1688">
        <v>2034</v>
      </c>
      <c r="O22" s="1732">
        <f>K22+0.3%</f>
        <v>0.69899999999999995</v>
      </c>
      <c r="P22" s="1732" t="s">
        <v>838</v>
      </c>
      <c r="Q22" s="1732">
        <v>0.70199999999999996</v>
      </c>
      <c r="R22" s="1732" t="s">
        <v>839</v>
      </c>
      <c r="S22" s="1732">
        <v>0.70499999999999996</v>
      </c>
      <c r="T22" s="1732" t="s">
        <v>840</v>
      </c>
      <c r="U22" s="1732">
        <v>0.70799999999999996</v>
      </c>
      <c r="V22" s="1732" t="s">
        <v>841</v>
      </c>
      <c r="W22" s="1732">
        <v>0.71099999999999997</v>
      </c>
      <c r="X22" s="1732" t="s">
        <v>842</v>
      </c>
      <c r="Y22" s="1732">
        <v>0.71399999999999997</v>
      </c>
      <c r="Z22" s="1732" t="s">
        <v>843</v>
      </c>
      <c r="AA22" s="1732">
        <v>0.71699999999999997</v>
      </c>
      <c r="AB22" s="1732" t="s">
        <v>844</v>
      </c>
      <c r="AC22" s="1732">
        <v>0.72</v>
      </c>
      <c r="AD22" s="1732" t="s">
        <v>845</v>
      </c>
      <c r="AE22" s="1733">
        <v>0.72</v>
      </c>
      <c r="AF22" s="1714" t="s">
        <v>173</v>
      </c>
      <c r="AG22" s="1715">
        <v>1.0800000000000001E-2</v>
      </c>
      <c r="AH22" s="1628" t="s">
        <v>853</v>
      </c>
      <c r="AI22" s="1628" t="s">
        <v>854</v>
      </c>
      <c r="AJ22" s="1710" t="s">
        <v>796</v>
      </c>
      <c r="AK22" s="1716" t="s">
        <v>789</v>
      </c>
      <c r="AL22" s="1710" t="s">
        <v>58</v>
      </c>
      <c r="AM22" s="1636" t="s">
        <v>83</v>
      </c>
      <c r="AN22" s="1710" t="s">
        <v>60</v>
      </c>
      <c r="AO22" s="1728"/>
      <c r="AP22" s="1736">
        <v>74</v>
      </c>
      <c r="AQ22" s="1688">
        <v>2018</v>
      </c>
      <c r="AR22" s="1688">
        <v>2021</v>
      </c>
      <c r="AS22" s="1688">
        <v>2024</v>
      </c>
      <c r="AT22" s="1710"/>
      <c r="AU22" s="1710"/>
      <c r="AV22" s="1710">
        <v>80</v>
      </c>
      <c r="AW22" s="1710">
        <v>80</v>
      </c>
      <c r="AX22" s="1710">
        <v>80</v>
      </c>
      <c r="AY22" s="1710">
        <v>80</v>
      </c>
      <c r="AZ22" s="1710"/>
      <c r="BA22" s="1710"/>
      <c r="BB22" s="1710"/>
      <c r="BC22" s="1710"/>
      <c r="BD22" s="1710"/>
      <c r="BE22" s="1710"/>
      <c r="BF22" s="1710"/>
      <c r="BG22" s="1710"/>
      <c r="BH22" s="1710"/>
      <c r="BI22" s="1710"/>
      <c r="BJ22" s="1710">
        <v>320</v>
      </c>
      <c r="BK22" s="1719"/>
      <c r="BL22" s="1719"/>
      <c r="BM22" s="1710"/>
      <c r="BN22" s="1711"/>
      <c r="BO22" s="1719"/>
      <c r="BP22" s="1719"/>
      <c r="BQ22" s="1710"/>
      <c r="BR22" s="1711"/>
      <c r="BS22" s="1719">
        <v>472.94716887114527</v>
      </c>
      <c r="BT22" s="1719">
        <v>1131</v>
      </c>
      <c r="BU22" s="1710" t="s">
        <v>70</v>
      </c>
      <c r="BV22" s="1711"/>
      <c r="BW22" s="1719">
        <v>493.09471826505603</v>
      </c>
      <c r="BX22" s="1719"/>
      <c r="BY22" s="1710" t="s">
        <v>70</v>
      </c>
      <c r="BZ22" s="1711"/>
      <c r="CA22" s="1719">
        <v>514.10055326314739</v>
      </c>
      <c r="CB22" s="1719"/>
      <c r="CC22" s="1710" t="s">
        <v>70</v>
      </c>
      <c r="CD22" s="1711"/>
      <c r="CE22" s="1719">
        <v>536.00123683215747</v>
      </c>
      <c r="CF22" s="1719"/>
      <c r="CG22" s="1710" t="s">
        <v>70</v>
      </c>
      <c r="CH22" s="1711"/>
      <c r="CI22" s="1719"/>
      <c r="CJ22" s="1719"/>
      <c r="CK22" s="1710"/>
      <c r="CL22" s="1711"/>
      <c r="CM22" s="1719"/>
      <c r="CN22" s="1719"/>
      <c r="CO22" s="1720"/>
      <c r="CP22" s="1711"/>
      <c r="CQ22" s="1719"/>
      <c r="CR22" s="1719"/>
      <c r="CS22" s="1720"/>
      <c r="CT22" s="1711"/>
      <c r="CU22" s="1719"/>
      <c r="CV22" s="1719"/>
      <c r="CW22" s="1720"/>
      <c r="CX22" s="1711"/>
      <c r="CY22" s="1719"/>
      <c r="CZ22" s="1719"/>
      <c r="DA22" s="1720"/>
      <c r="DB22" s="1711"/>
      <c r="DC22" s="1719"/>
      <c r="DD22" s="1719"/>
      <c r="DE22" s="1720"/>
      <c r="DF22" s="1711"/>
      <c r="DG22" s="1719"/>
      <c r="DH22" s="1719"/>
      <c r="DI22" s="1720"/>
      <c r="DJ22" s="1711"/>
      <c r="DK22" s="1719"/>
      <c r="DL22" s="1719"/>
      <c r="DM22" s="1720"/>
      <c r="DN22" s="1711"/>
      <c r="DO22" s="1719"/>
      <c r="DP22" s="1719"/>
      <c r="DQ22" s="1720"/>
      <c r="DR22" s="1711"/>
      <c r="DS22" s="1719"/>
      <c r="DT22" s="1719"/>
      <c r="DU22" s="1710"/>
      <c r="DV22" s="1711"/>
      <c r="DW22" s="1719">
        <v>2016.1436772315062</v>
      </c>
      <c r="DX22" s="1688" t="s">
        <v>71</v>
      </c>
      <c r="DY22" s="1688" t="s">
        <v>72</v>
      </c>
      <c r="DZ22" s="1710" t="s">
        <v>177</v>
      </c>
      <c r="EA22" s="1717" t="s">
        <v>2513</v>
      </c>
      <c r="EB22" s="1688" t="s">
        <v>179</v>
      </c>
      <c r="EC22" s="1725" t="s">
        <v>2514</v>
      </c>
      <c r="ED22" s="1688" t="s">
        <v>71</v>
      </c>
      <c r="EE22" s="1688" t="s">
        <v>181</v>
      </c>
      <c r="EF22" s="1688" t="s">
        <v>191</v>
      </c>
      <c r="EG22" s="1710" t="s">
        <v>855</v>
      </c>
      <c r="EH22" s="1710" t="s">
        <v>856</v>
      </c>
      <c r="EI22" s="1723" t="s">
        <v>194</v>
      </c>
    </row>
    <row r="23" spans="1:139" customFormat="1" ht="35.1" customHeight="1">
      <c r="A23" s="1706" t="s">
        <v>54</v>
      </c>
      <c r="B23" s="1707"/>
      <c r="C23" s="1708" t="s">
        <v>157</v>
      </c>
      <c r="D23" s="1709"/>
      <c r="E23" s="1730" t="s">
        <v>836</v>
      </c>
      <c r="F23" s="1628" t="s">
        <v>837</v>
      </c>
      <c r="G23" s="1688" t="s">
        <v>111</v>
      </c>
      <c r="H23" s="1688" t="s">
        <v>68</v>
      </c>
      <c r="I23" s="1688" t="s">
        <v>60</v>
      </c>
      <c r="J23" s="1711"/>
      <c r="K23" s="1731">
        <v>0.69599999999999995</v>
      </c>
      <c r="L23" s="1688">
        <v>2015</v>
      </c>
      <c r="M23" s="1688">
        <v>2019</v>
      </c>
      <c r="N23" s="1688">
        <v>2034</v>
      </c>
      <c r="O23" s="1732">
        <f>K23+0.3%</f>
        <v>0.69899999999999995</v>
      </c>
      <c r="P23" s="1732" t="s">
        <v>838</v>
      </c>
      <c r="Q23" s="1732">
        <v>0.70199999999999996</v>
      </c>
      <c r="R23" s="1732" t="s">
        <v>839</v>
      </c>
      <c r="S23" s="1732">
        <v>0.70499999999999996</v>
      </c>
      <c r="T23" s="1732" t="s">
        <v>840</v>
      </c>
      <c r="U23" s="1732">
        <v>0.70799999999999996</v>
      </c>
      <c r="V23" s="1732" t="s">
        <v>841</v>
      </c>
      <c r="W23" s="1732">
        <v>0.71099999999999997</v>
      </c>
      <c r="X23" s="1732" t="s">
        <v>842</v>
      </c>
      <c r="Y23" s="1732">
        <v>0.71399999999999997</v>
      </c>
      <c r="Z23" s="1732" t="s">
        <v>843</v>
      </c>
      <c r="AA23" s="1732">
        <v>0.71699999999999997</v>
      </c>
      <c r="AB23" s="1732" t="s">
        <v>844</v>
      </c>
      <c r="AC23" s="1732">
        <v>0.72</v>
      </c>
      <c r="AD23" s="1732" t="s">
        <v>845</v>
      </c>
      <c r="AE23" s="1733">
        <v>0.72</v>
      </c>
      <c r="AF23" s="1714" t="s">
        <v>182</v>
      </c>
      <c r="AG23" s="1715">
        <v>1.9E-2</v>
      </c>
      <c r="AH23" s="1628" t="s">
        <v>183</v>
      </c>
      <c r="AI23" s="1628" t="s">
        <v>2515</v>
      </c>
      <c r="AJ23" s="1710" t="s">
        <v>796</v>
      </c>
      <c r="AK23" s="1716" t="s">
        <v>789</v>
      </c>
      <c r="AL23" s="1710" t="s">
        <v>58</v>
      </c>
      <c r="AM23" s="1636" t="s">
        <v>137</v>
      </c>
      <c r="AN23" s="1710" t="s">
        <v>60</v>
      </c>
      <c r="AO23" s="1728"/>
      <c r="AP23" s="1717" t="s">
        <v>61</v>
      </c>
      <c r="AQ23" s="1717" t="s">
        <v>61</v>
      </c>
      <c r="AR23" s="1688">
        <v>2019</v>
      </c>
      <c r="AS23" s="1688">
        <v>2034</v>
      </c>
      <c r="AT23" s="1734">
        <v>1</v>
      </c>
      <c r="AU23" s="1734">
        <v>1</v>
      </c>
      <c r="AV23" s="1734">
        <v>1</v>
      </c>
      <c r="AW23" s="1734">
        <v>1</v>
      </c>
      <c r="AX23" s="1734">
        <v>1</v>
      </c>
      <c r="AY23" s="1734">
        <v>1</v>
      </c>
      <c r="AZ23" s="1734">
        <v>1</v>
      </c>
      <c r="BA23" s="1734">
        <v>1</v>
      </c>
      <c r="BB23" s="1734">
        <v>1</v>
      </c>
      <c r="BC23" s="1734">
        <v>1</v>
      </c>
      <c r="BD23" s="1734">
        <v>1</v>
      </c>
      <c r="BE23" s="1734">
        <v>1</v>
      </c>
      <c r="BF23" s="1734">
        <v>1</v>
      </c>
      <c r="BG23" s="1734">
        <v>1</v>
      </c>
      <c r="BH23" s="1734">
        <v>1</v>
      </c>
      <c r="BI23" s="1734">
        <v>1</v>
      </c>
      <c r="BJ23" s="1734">
        <v>1</v>
      </c>
      <c r="BK23" s="1719">
        <v>769.62343157400005</v>
      </c>
      <c r="BL23" s="1719">
        <v>769.62343157400005</v>
      </c>
      <c r="BM23" s="1710" t="s">
        <v>70</v>
      </c>
      <c r="BN23" s="1711">
        <v>1131</v>
      </c>
      <c r="BO23" s="1719">
        <v>782.53409233439993</v>
      </c>
      <c r="BP23" s="1719">
        <v>267.5</v>
      </c>
      <c r="BQ23" s="1710" t="s">
        <v>70</v>
      </c>
      <c r="BR23" s="1711">
        <v>1131</v>
      </c>
      <c r="BS23" s="1719">
        <v>815.87004466784538</v>
      </c>
      <c r="BT23" s="1719">
        <v>1131</v>
      </c>
      <c r="BU23" s="1710" t="s">
        <v>70</v>
      </c>
      <c r="BV23" s="1711"/>
      <c r="BW23" s="1719">
        <v>850.62610857069558</v>
      </c>
      <c r="BX23" s="1719"/>
      <c r="BY23" s="1710" t="s">
        <v>70</v>
      </c>
      <c r="BZ23" s="1711"/>
      <c r="CA23" s="1719">
        <v>886.86278079580723</v>
      </c>
      <c r="CB23" s="1719"/>
      <c r="CC23" s="1710" t="s">
        <v>70</v>
      </c>
      <c r="CD23" s="1711"/>
      <c r="CE23" s="1719">
        <v>924.64313525770865</v>
      </c>
      <c r="CF23" s="1719"/>
      <c r="CG23" s="1710" t="s">
        <v>70</v>
      </c>
      <c r="CH23" s="1711"/>
      <c r="CI23" s="1719">
        <v>964.03293281968706</v>
      </c>
      <c r="CJ23" s="1719"/>
      <c r="CK23" s="1710" t="s">
        <v>70</v>
      </c>
      <c r="CL23" s="1711"/>
      <c r="CM23" s="1719">
        <v>1005.1007357578058</v>
      </c>
      <c r="CN23" s="1719"/>
      <c r="CO23" s="1720" t="s">
        <v>70</v>
      </c>
      <c r="CP23" s="1711"/>
      <c r="CQ23" s="1719">
        <v>1047.9180271010882</v>
      </c>
      <c r="CR23" s="1719"/>
      <c r="CS23" s="1720" t="s">
        <v>70</v>
      </c>
      <c r="CT23" s="1711"/>
      <c r="CU23" s="1719">
        <v>1092.5593350555946</v>
      </c>
      <c r="CV23" s="1719"/>
      <c r="CW23" s="1720" t="s">
        <v>70</v>
      </c>
      <c r="CX23" s="1711"/>
      <c r="CY23" s="1719">
        <v>1139.1023627289628</v>
      </c>
      <c r="CZ23" s="1719"/>
      <c r="DA23" s="1720" t="s">
        <v>70</v>
      </c>
      <c r="DB23" s="1711"/>
      <c r="DC23" s="1719">
        <v>1187.6281233812167</v>
      </c>
      <c r="DD23" s="1719"/>
      <c r="DE23" s="1720" t="s">
        <v>70</v>
      </c>
      <c r="DF23" s="1711"/>
      <c r="DG23" s="1719">
        <v>1238.2210814372565</v>
      </c>
      <c r="DH23" s="1719"/>
      <c r="DI23" s="1720" t="s">
        <v>70</v>
      </c>
      <c r="DJ23" s="1711"/>
      <c r="DK23" s="1719">
        <v>1290.9692995064836</v>
      </c>
      <c r="DL23" s="1719"/>
      <c r="DM23" s="1720" t="s">
        <v>70</v>
      </c>
      <c r="DN23" s="1711"/>
      <c r="DO23" s="1719">
        <v>1345.9645916654597</v>
      </c>
      <c r="DP23" s="1719"/>
      <c r="DQ23" s="1720" t="s">
        <v>70</v>
      </c>
      <c r="DR23" s="1711"/>
      <c r="DS23" s="1719">
        <v>1403.3026832704084</v>
      </c>
      <c r="DT23" s="1719"/>
      <c r="DU23" s="1710" t="s">
        <v>70</v>
      </c>
      <c r="DV23" s="1711"/>
      <c r="DW23" s="1719">
        <v>16744.958765924421</v>
      </c>
      <c r="DX23" s="1688" t="s">
        <v>71</v>
      </c>
      <c r="DY23" s="1688" t="s">
        <v>72</v>
      </c>
      <c r="DZ23" s="1710" t="s">
        <v>177</v>
      </c>
      <c r="EA23" s="1717" t="s">
        <v>2513</v>
      </c>
      <c r="EB23" s="1688" t="s">
        <v>179</v>
      </c>
      <c r="EC23" s="1725" t="s">
        <v>2514</v>
      </c>
      <c r="ED23" s="1688" t="s">
        <v>71</v>
      </c>
      <c r="EE23" s="1688" t="s">
        <v>181</v>
      </c>
      <c r="EF23" s="1688" t="s">
        <v>191</v>
      </c>
      <c r="EG23" s="1710" t="s">
        <v>855</v>
      </c>
      <c r="EH23" s="1710" t="s">
        <v>856</v>
      </c>
      <c r="EI23" s="1723" t="s">
        <v>194</v>
      </c>
    </row>
    <row r="24" spans="1:139" customFormat="1" ht="35.1" customHeight="1">
      <c r="A24" s="1706" t="s">
        <v>54</v>
      </c>
      <c r="B24" s="1707"/>
      <c r="C24" s="1708" t="s">
        <v>157</v>
      </c>
      <c r="D24" s="1709"/>
      <c r="E24" s="1730" t="s">
        <v>836</v>
      </c>
      <c r="F24" s="1628" t="s">
        <v>837</v>
      </c>
      <c r="G24" s="1688" t="s">
        <v>111</v>
      </c>
      <c r="H24" s="1688" t="s">
        <v>68</v>
      </c>
      <c r="I24" s="1688" t="s">
        <v>60</v>
      </c>
      <c r="J24" s="1711"/>
      <c r="K24" s="1731">
        <v>0.69599999999999995</v>
      </c>
      <c r="L24" s="1688">
        <v>2015</v>
      </c>
      <c r="M24" s="1688">
        <v>2019</v>
      </c>
      <c r="N24" s="1688">
        <v>2034</v>
      </c>
      <c r="O24" s="1732">
        <f>K24+0.3%</f>
        <v>0.69899999999999995</v>
      </c>
      <c r="P24" s="1732" t="s">
        <v>838</v>
      </c>
      <c r="Q24" s="1732">
        <v>0.70199999999999996</v>
      </c>
      <c r="R24" s="1732" t="s">
        <v>839</v>
      </c>
      <c r="S24" s="1732">
        <v>0.70499999999999996</v>
      </c>
      <c r="T24" s="1732" t="s">
        <v>840</v>
      </c>
      <c r="U24" s="1732">
        <v>0.70799999999999996</v>
      </c>
      <c r="V24" s="1732" t="s">
        <v>841</v>
      </c>
      <c r="W24" s="1732">
        <v>0.71099999999999997</v>
      </c>
      <c r="X24" s="1732" t="s">
        <v>842</v>
      </c>
      <c r="Y24" s="1732">
        <v>0.71399999999999997</v>
      </c>
      <c r="Z24" s="1732" t="s">
        <v>843</v>
      </c>
      <c r="AA24" s="1732">
        <v>0.71699999999999997</v>
      </c>
      <c r="AB24" s="1732" t="s">
        <v>844</v>
      </c>
      <c r="AC24" s="1732">
        <v>0.72</v>
      </c>
      <c r="AD24" s="1732" t="s">
        <v>845</v>
      </c>
      <c r="AE24" s="1733">
        <v>0.72</v>
      </c>
      <c r="AF24" s="1714" t="s">
        <v>860</v>
      </c>
      <c r="AG24" s="1715">
        <v>1.9E-2</v>
      </c>
      <c r="AH24" s="1628" t="s">
        <v>862</v>
      </c>
      <c r="AI24" s="1628" t="s">
        <v>863</v>
      </c>
      <c r="AJ24" s="1710" t="s">
        <v>796</v>
      </c>
      <c r="AK24" s="1716" t="s">
        <v>789</v>
      </c>
      <c r="AL24" s="1710" t="s">
        <v>58</v>
      </c>
      <c r="AM24" s="1636" t="s">
        <v>68</v>
      </c>
      <c r="AN24" s="1710" t="s">
        <v>60</v>
      </c>
      <c r="AO24" s="1728"/>
      <c r="AP24" s="1717" t="s">
        <v>61</v>
      </c>
      <c r="AQ24" s="1717" t="s">
        <v>61</v>
      </c>
      <c r="AR24" s="1688">
        <v>2020</v>
      </c>
      <c r="AS24" s="1688">
        <v>2022</v>
      </c>
      <c r="AT24" s="1734"/>
      <c r="AU24" s="1737">
        <v>0.2</v>
      </c>
      <c r="AV24" s="1737">
        <v>0.5</v>
      </c>
      <c r="AW24" s="1737">
        <v>1</v>
      </c>
      <c r="AX24" s="1737"/>
      <c r="AY24" s="1737"/>
      <c r="AZ24" s="1710"/>
      <c r="BA24" s="1710"/>
      <c r="BB24" s="1710"/>
      <c r="BC24" s="1710"/>
      <c r="BD24" s="1710"/>
      <c r="BE24" s="1710"/>
      <c r="BF24" s="1710"/>
      <c r="BG24" s="1710"/>
      <c r="BH24" s="1710"/>
      <c r="BI24" s="1710"/>
      <c r="BJ24" s="1734">
        <v>1</v>
      </c>
      <c r="BK24" s="1719"/>
      <c r="BL24" s="1719"/>
      <c r="BM24" s="1710"/>
      <c r="BN24" s="1711"/>
      <c r="BO24" s="1719">
        <v>226.811418</v>
      </c>
      <c r="BP24" s="1719">
        <v>254</v>
      </c>
      <c r="BQ24" s="1710" t="s">
        <v>70</v>
      </c>
      <c r="BR24" s="1711">
        <v>1131</v>
      </c>
      <c r="BS24" s="1719">
        <v>472.9471688136</v>
      </c>
      <c r="BT24" s="1719">
        <v>1131</v>
      </c>
      <c r="BU24" s="1710" t="s">
        <v>70</v>
      </c>
      <c r="BV24" s="1711"/>
      <c r="BW24" s="1719">
        <v>493.09471820505934</v>
      </c>
      <c r="BX24" s="1719">
        <v>1131</v>
      </c>
      <c r="BY24" s="1710" t="s">
        <v>70</v>
      </c>
      <c r="BZ24" s="1711"/>
      <c r="CA24" s="1719"/>
      <c r="CB24" s="1719"/>
      <c r="CC24" s="1710" t="s">
        <v>70</v>
      </c>
      <c r="CD24" s="1711"/>
      <c r="CE24" s="1719"/>
      <c r="CF24" s="1719"/>
      <c r="CG24" s="1710" t="s">
        <v>70</v>
      </c>
      <c r="CH24" s="1711"/>
      <c r="CI24" s="1719">
        <v>0</v>
      </c>
      <c r="CJ24" s="1719"/>
      <c r="CK24" s="1710" t="s">
        <v>70</v>
      </c>
      <c r="CL24" s="1711"/>
      <c r="CM24" s="1719">
        <v>0</v>
      </c>
      <c r="CN24" s="1719"/>
      <c r="CO24" s="1720" t="s">
        <v>70</v>
      </c>
      <c r="CP24" s="1711"/>
      <c r="CQ24" s="1719">
        <v>0</v>
      </c>
      <c r="CR24" s="1719"/>
      <c r="CS24" s="1720" t="s">
        <v>70</v>
      </c>
      <c r="CT24" s="1711"/>
      <c r="CU24" s="1719">
        <v>0</v>
      </c>
      <c r="CV24" s="1719"/>
      <c r="CW24" s="1720" t="s">
        <v>70</v>
      </c>
      <c r="CX24" s="1711"/>
      <c r="CY24" s="1719">
        <v>0</v>
      </c>
      <c r="CZ24" s="1719"/>
      <c r="DA24" s="1720" t="s">
        <v>70</v>
      </c>
      <c r="DB24" s="1711"/>
      <c r="DC24" s="1719">
        <v>0</v>
      </c>
      <c r="DD24" s="1719"/>
      <c r="DE24" s="1720" t="s">
        <v>70</v>
      </c>
      <c r="DF24" s="1711"/>
      <c r="DG24" s="1719">
        <v>0</v>
      </c>
      <c r="DH24" s="1719"/>
      <c r="DI24" s="1720" t="s">
        <v>70</v>
      </c>
      <c r="DJ24" s="1711"/>
      <c r="DK24" s="1719">
        <v>0</v>
      </c>
      <c r="DL24" s="1719"/>
      <c r="DM24" s="1720" t="s">
        <v>70</v>
      </c>
      <c r="DN24" s="1711"/>
      <c r="DO24" s="1719">
        <v>0</v>
      </c>
      <c r="DP24" s="1719"/>
      <c r="DQ24" s="1720" t="s">
        <v>70</v>
      </c>
      <c r="DR24" s="1711"/>
      <c r="DS24" s="1719"/>
      <c r="DT24" s="1719"/>
      <c r="DU24" s="1710" t="s">
        <v>70</v>
      </c>
      <c r="DV24" s="1711"/>
      <c r="DW24" s="1719">
        <v>1192.8533050186593</v>
      </c>
      <c r="DX24" s="1688" t="s">
        <v>71</v>
      </c>
      <c r="DY24" s="1688" t="s">
        <v>72</v>
      </c>
      <c r="DZ24" s="1710" t="s">
        <v>177</v>
      </c>
      <c r="EA24" s="1717" t="s">
        <v>2513</v>
      </c>
      <c r="EB24" s="1688" t="s">
        <v>179</v>
      </c>
      <c r="EC24" s="1725" t="s">
        <v>2514</v>
      </c>
      <c r="ED24" s="1688"/>
      <c r="EE24" s="1688"/>
      <c r="EF24" s="1688"/>
      <c r="EG24" s="1710"/>
      <c r="EH24" s="1710"/>
      <c r="EI24" s="1710"/>
    </row>
    <row r="25" spans="1:139" customFormat="1" ht="35.1" customHeight="1">
      <c r="A25" s="1706" t="s">
        <v>54</v>
      </c>
      <c r="B25" s="1707"/>
      <c r="C25" s="1708" t="s">
        <v>157</v>
      </c>
      <c r="D25" s="1709"/>
      <c r="E25" s="1730" t="s">
        <v>836</v>
      </c>
      <c r="F25" s="1628" t="s">
        <v>837</v>
      </c>
      <c r="G25" s="1688" t="s">
        <v>111</v>
      </c>
      <c r="H25" s="1688" t="s">
        <v>68</v>
      </c>
      <c r="I25" s="1688" t="s">
        <v>60</v>
      </c>
      <c r="J25" s="1711"/>
      <c r="K25" s="1731">
        <v>0.69599999999999995</v>
      </c>
      <c r="L25" s="1688">
        <v>2015</v>
      </c>
      <c r="M25" s="1688">
        <v>2019</v>
      </c>
      <c r="N25" s="1688">
        <v>2034</v>
      </c>
      <c r="O25" s="1732">
        <f>K25+0.3%</f>
        <v>0.69899999999999995</v>
      </c>
      <c r="P25" s="1732" t="s">
        <v>838</v>
      </c>
      <c r="Q25" s="1732">
        <v>0.70199999999999996</v>
      </c>
      <c r="R25" s="1732" t="s">
        <v>839</v>
      </c>
      <c r="S25" s="1732">
        <v>0.70499999999999996</v>
      </c>
      <c r="T25" s="1732" t="s">
        <v>840</v>
      </c>
      <c r="U25" s="1732">
        <v>0.70799999999999996</v>
      </c>
      <c r="V25" s="1732" t="s">
        <v>841</v>
      </c>
      <c r="W25" s="1732">
        <v>0.71099999999999997</v>
      </c>
      <c r="X25" s="1732" t="s">
        <v>842</v>
      </c>
      <c r="Y25" s="1732">
        <v>0.71399999999999997</v>
      </c>
      <c r="Z25" s="1732" t="s">
        <v>843</v>
      </c>
      <c r="AA25" s="1732">
        <v>0.71699999999999997</v>
      </c>
      <c r="AB25" s="1732" t="s">
        <v>844</v>
      </c>
      <c r="AC25" s="1732">
        <v>0.72</v>
      </c>
      <c r="AD25" s="1732" t="s">
        <v>845</v>
      </c>
      <c r="AE25" s="1733">
        <v>0.72</v>
      </c>
      <c r="AF25" s="1714" t="s">
        <v>188</v>
      </c>
      <c r="AG25" s="1715">
        <v>1.9E-2</v>
      </c>
      <c r="AH25" s="1730" t="s">
        <v>189</v>
      </c>
      <c r="AI25" s="1628" t="s">
        <v>190</v>
      </c>
      <c r="AJ25" s="1710" t="s">
        <v>788</v>
      </c>
      <c r="AK25" s="1716" t="s">
        <v>789</v>
      </c>
      <c r="AL25" s="1710" t="s">
        <v>99</v>
      </c>
      <c r="AM25" s="1636" t="s">
        <v>83</v>
      </c>
      <c r="AN25" s="1710" t="s">
        <v>482</v>
      </c>
      <c r="AO25" s="1717">
        <v>381</v>
      </c>
      <c r="AP25" s="1736">
        <v>2</v>
      </c>
      <c r="AQ25" s="1688">
        <v>2018</v>
      </c>
      <c r="AR25" s="1688">
        <v>2019</v>
      </c>
      <c r="AS25" s="1688">
        <v>2034</v>
      </c>
      <c r="AT25" s="1688">
        <v>2</v>
      </c>
      <c r="AU25" s="1688">
        <v>2</v>
      </c>
      <c r="AV25" s="1688">
        <v>2</v>
      </c>
      <c r="AW25" s="1688">
        <v>2</v>
      </c>
      <c r="AX25" s="1688">
        <v>2</v>
      </c>
      <c r="AY25" s="1688">
        <v>2</v>
      </c>
      <c r="AZ25" s="1688">
        <v>2</v>
      </c>
      <c r="BA25" s="1688">
        <v>2</v>
      </c>
      <c r="BB25" s="1688">
        <v>2</v>
      </c>
      <c r="BC25" s="1688">
        <v>2</v>
      </c>
      <c r="BD25" s="1688">
        <v>2</v>
      </c>
      <c r="BE25" s="1688">
        <v>2</v>
      </c>
      <c r="BF25" s="1688">
        <v>2</v>
      </c>
      <c r="BG25" s="1688">
        <v>2</v>
      </c>
      <c r="BH25" s="1688">
        <v>2</v>
      </c>
      <c r="BI25" s="1688">
        <v>2</v>
      </c>
      <c r="BJ25" s="1688">
        <v>32</v>
      </c>
      <c r="BK25" s="1719">
        <v>6</v>
      </c>
      <c r="BL25" s="1719">
        <v>6</v>
      </c>
      <c r="BM25" s="1710" t="s">
        <v>70</v>
      </c>
      <c r="BN25" s="1710">
        <v>1014</v>
      </c>
      <c r="BO25" s="1719">
        <v>6</v>
      </c>
      <c r="BP25" s="1719">
        <v>6</v>
      </c>
      <c r="BQ25" s="1710" t="s">
        <v>70</v>
      </c>
      <c r="BR25" s="1710">
        <v>1014</v>
      </c>
      <c r="BS25" s="1719">
        <v>6.3000000000000007</v>
      </c>
      <c r="BT25" s="1719"/>
      <c r="BU25" s="1710" t="s">
        <v>70</v>
      </c>
      <c r="BV25" s="1711"/>
      <c r="BW25" s="1719">
        <v>6.6150000000000011</v>
      </c>
      <c r="BX25" s="1719"/>
      <c r="BY25" s="1710" t="s">
        <v>70</v>
      </c>
      <c r="BZ25" s="1711"/>
      <c r="CA25" s="1719">
        <v>6.9457500000000012</v>
      </c>
      <c r="CB25" s="1719"/>
      <c r="CC25" s="1710" t="s">
        <v>70</v>
      </c>
      <c r="CD25" s="1711"/>
      <c r="CE25" s="1719">
        <v>7.2930375000000014</v>
      </c>
      <c r="CF25" s="1719"/>
      <c r="CG25" s="1710" t="s">
        <v>70</v>
      </c>
      <c r="CH25" s="1711"/>
      <c r="CI25" s="1719">
        <v>7.6576893750000021</v>
      </c>
      <c r="CJ25" s="1719"/>
      <c r="CK25" s="1710" t="s">
        <v>70</v>
      </c>
      <c r="CL25" s="1711"/>
      <c r="CM25" s="1719">
        <v>8.0405738437500034</v>
      </c>
      <c r="CN25" s="1719"/>
      <c r="CO25" s="1720" t="s">
        <v>70</v>
      </c>
      <c r="CP25" s="1711"/>
      <c r="CQ25" s="1719">
        <v>8.0445941306718787</v>
      </c>
      <c r="CR25" s="1719"/>
      <c r="CS25" s="1720" t="s">
        <v>70</v>
      </c>
      <c r="CT25" s="1711"/>
      <c r="CU25" s="1719">
        <v>8.0486164277372136</v>
      </c>
      <c r="CV25" s="1719"/>
      <c r="CW25" s="1720" t="s">
        <v>70</v>
      </c>
      <c r="CX25" s="1711"/>
      <c r="CY25" s="1719">
        <v>8.0526407359510817</v>
      </c>
      <c r="CZ25" s="1719"/>
      <c r="DA25" s="1720" t="s">
        <v>70</v>
      </c>
      <c r="DB25" s="1711"/>
      <c r="DC25" s="1719">
        <v>8.056667056319057</v>
      </c>
      <c r="DD25" s="1719"/>
      <c r="DE25" s="1720" t="s">
        <v>70</v>
      </c>
      <c r="DF25" s="1711"/>
      <c r="DG25" s="1719">
        <v>8.0606953898472167</v>
      </c>
      <c r="DH25" s="1719"/>
      <c r="DI25" s="1720" t="s">
        <v>70</v>
      </c>
      <c r="DJ25" s="1711"/>
      <c r="DK25" s="1719">
        <v>8.0647257375421404</v>
      </c>
      <c r="DL25" s="1719"/>
      <c r="DM25" s="1720" t="s">
        <v>70</v>
      </c>
      <c r="DN25" s="1711"/>
      <c r="DO25" s="1719">
        <v>8.0687581004109106</v>
      </c>
      <c r="DP25" s="1719"/>
      <c r="DQ25" s="1720" t="s">
        <v>70</v>
      </c>
      <c r="DR25" s="1711"/>
      <c r="DS25" s="1719">
        <v>8.0727924794611159</v>
      </c>
      <c r="DT25" s="1719"/>
      <c r="DU25" s="1710" t="s">
        <v>70</v>
      </c>
      <c r="DV25" s="1711"/>
      <c r="DW25" s="1719">
        <v>119.32154077669064</v>
      </c>
      <c r="DX25" s="1688" t="s">
        <v>71</v>
      </c>
      <c r="DY25" s="1688" t="s">
        <v>181</v>
      </c>
      <c r="DZ25" s="1710" t="s">
        <v>191</v>
      </c>
      <c r="EA25" s="1710" t="s">
        <v>855</v>
      </c>
      <c r="EB25" s="1710" t="s">
        <v>856</v>
      </c>
      <c r="EC25" s="1723" t="s">
        <v>194</v>
      </c>
      <c r="ED25" s="1688"/>
      <c r="EE25" s="1688"/>
      <c r="EF25" s="1688"/>
      <c r="EG25" s="1688"/>
      <c r="EH25" s="1688"/>
      <c r="EI25" s="1688"/>
    </row>
    <row r="26" spans="1:139" customFormat="1" ht="35.1" customHeight="1">
      <c r="A26" s="1706" t="s">
        <v>54</v>
      </c>
      <c r="B26" s="1707"/>
      <c r="C26" s="1708" t="s">
        <v>195</v>
      </c>
      <c r="D26" s="1709" t="s">
        <v>2516</v>
      </c>
      <c r="E26" s="1628" t="s">
        <v>196</v>
      </c>
      <c r="F26" s="1628" t="s">
        <v>197</v>
      </c>
      <c r="G26" s="1710" t="s">
        <v>58</v>
      </c>
      <c r="H26" s="1710" t="s">
        <v>59</v>
      </c>
      <c r="I26" s="1710" t="s">
        <v>60</v>
      </c>
      <c r="J26" s="1711"/>
      <c r="K26" s="1710">
        <v>230</v>
      </c>
      <c r="L26" s="1710">
        <v>2018</v>
      </c>
      <c r="M26" s="1688">
        <v>2019</v>
      </c>
      <c r="N26" s="1710">
        <v>2034</v>
      </c>
      <c r="O26" s="1710">
        <v>229</v>
      </c>
      <c r="P26" s="1710">
        <v>228</v>
      </c>
      <c r="Q26" s="1710">
        <v>227</v>
      </c>
      <c r="R26" s="1710">
        <v>226</v>
      </c>
      <c r="S26" s="1710">
        <v>225</v>
      </c>
      <c r="T26" s="1710">
        <v>224</v>
      </c>
      <c r="U26" s="1710">
        <v>223</v>
      </c>
      <c r="V26" s="1710">
        <v>222</v>
      </c>
      <c r="W26" s="1710">
        <v>221</v>
      </c>
      <c r="X26" s="1710">
        <v>220</v>
      </c>
      <c r="Y26" s="1710">
        <v>219</v>
      </c>
      <c r="Z26" s="1710">
        <v>218</v>
      </c>
      <c r="AA26" s="1710">
        <v>217</v>
      </c>
      <c r="AB26" s="1710">
        <v>216</v>
      </c>
      <c r="AC26" s="1710">
        <v>215</v>
      </c>
      <c r="AD26" s="1710">
        <v>214</v>
      </c>
      <c r="AE26" s="1710">
        <v>214</v>
      </c>
      <c r="AF26" s="1714" t="s">
        <v>198</v>
      </c>
      <c r="AG26" s="1715">
        <v>5.7999999999999996E-3</v>
      </c>
      <c r="AH26" s="1628" t="s">
        <v>199</v>
      </c>
      <c r="AI26" s="1628" t="s">
        <v>200</v>
      </c>
      <c r="AJ26" s="1710" t="s">
        <v>796</v>
      </c>
      <c r="AK26" s="1716" t="s">
        <v>789</v>
      </c>
      <c r="AL26" s="1710" t="s">
        <v>58</v>
      </c>
      <c r="AM26" s="1738" t="s">
        <v>83</v>
      </c>
      <c r="AN26" s="1710" t="s">
        <v>60</v>
      </c>
      <c r="AO26" s="1728"/>
      <c r="AP26" s="1717" t="s">
        <v>61</v>
      </c>
      <c r="AQ26" s="1717" t="s">
        <v>61</v>
      </c>
      <c r="AR26" s="1688">
        <v>2020</v>
      </c>
      <c r="AS26" s="1710">
        <v>2034</v>
      </c>
      <c r="AT26" s="1710"/>
      <c r="AU26" s="1710">
        <v>1</v>
      </c>
      <c r="AV26" s="1710">
        <v>1</v>
      </c>
      <c r="AW26" s="1710">
        <v>1</v>
      </c>
      <c r="AX26" s="1710">
        <v>1</v>
      </c>
      <c r="AY26" s="1710">
        <v>1</v>
      </c>
      <c r="AZ26" s="1710">
        <v>1</v>
      </c>
      <c r="BA26" s="1710">
        <v>1</v>
      </c>
      <c r="BB26" s="1710">
        <v>1</v>
      </c>
      <c r="BC26" s="1710">
        <v>1</v>
      </c>
      <c r="BD26" s="1710">
        <v>1</v>
      </c>
      <c r="BE26" s="1710">
        <v>1</v>
      </c>
      <c r="BF26" s="1710">
        <v>1</v>
      </c>
      <c r="BG26" s="1710">
        <v>1</v>
      </c>
      <c r="BH26" s="1710">
        <v>1</v>
      </c>
      <c r="BI26" s="1710">
        <v>1</v>
      </c>
      <c r="BJ26" s="1710">
        <v>15</v>
      </c>
      <c r="BK26" s="1719"/>
      <c r="BL26" s="1719"/>
      <c r="BM26" s="1710"/>
      <c r="BN26" s="1711"/>
      <c r="BO26" s="1719">
        <v>30</v>
      </c>
      <c r="BP26" s="1719">
        <v>17.2</v>
      </c>
      <c r="BQ26" s="1710" t="s">
        <v>70</v>
      </c>
      <c r="BR26" s="1711">
        <v>1131</v>
      </c>
      <c r="BS26" s="1719">
        <v>31.5</v>
      </c>
      <c r="BT26" s="1719">
        <v>1131</v>
      </c>
      <c r="BU26" s="1710" t="s">
        <v>70</v>
      </c>
      <c r="BV26" s="1711"/>
      <c r="BW26" s="1719">
        <v>33.075000000000003</v>
      </c>
      <c r="BX26" s="1719">
        <v>1131</v>
      </c>
      <c r="BY26" s="1710" t="s">
        <v>70</v>
      </c>
      <c r="BZ26" s="1711"/>
      <c r="CA26" s="1719">
        <v>34.728750000000005</v>
      </c>
      <c r="CB26" s="1719"/>
      <c r="CC26" s="1710" t="s">
        <v>70</v>
      </c>
      <c r="CD26" s="1711"/>
      <c r="CE26" s="1719">
        <v>36.465187500000006</v>
      </c>
      <c r="CF26" s="1719"/>
      <c r="CG26" s="1710" t="s">
        <v>70</v>
      </c>
      <c r="CH26" s="1711"/>
      <c r="CI26" s="1719">
        <v>38.288446875000005</v>
      </c>
      <c r="CJ26" s="1719"/>
      <c r="CK26" s="1710" t="s">
        <v>70</v>
      </c>
      <c r="CL26" s="1711"/>
      <c r="CM26" s="1719">
        <v>40.202869218750003</v>
      </c>
      <c r="CN26" s="1719"/>
      <c r="CO26" s="1720" t="s">
        <v>70</v>
      </c>
      <c r="CP26" s="1711"/>
      <c r="CQ26" s="1719">
        <v>42.213012679687502</v>
      </c>
      <c r="CR26" s="1719"/>
      <c r="CS26" s="1720" t="s">
        <v>70</v>
      </c>
      <c r="CT26" s="1711"/>
      <c r="CU26" s="1719">
        <v>44.323663313671879</v>
      </c>
      <c r="CV26" s="1719"/>
      <c r="CW26" s="1720" t="s">
        <v>70</v>
      </c>
      <c r="CX26" s="1711"/>
      <c r="CY26" s="1719">
        <v>46.539846479355475</v>
      </c>
      <c r="CZ26" s="1719"/>
      <c r="DA26" s="1720" t="s">
        <v>70</v>
      </c>
      <c r="DB26" s="1711"/>
      <c r="DC26" s="1719">
        <v>48.866838803323247</v>
      </c>
      <c r="DD26" s="1719"/>
      <c r="DE26" s="1720" t="s">
        <v>70</v>
      </c>
      <c r="DF26" s="1711"/>
      <c r="DG26" s="1719">
        <v>51.310180743489411</v>
      </c>
      <c r="DH26" s="1719"/>
      <c r="DI26" s="1720" t="s">
        <v>70</v>
      </c>
      <c r="DJ26" s="1711"/>
      <c r="DK26" s="1719">
        <v>53.875689780663883</v>
      </c>
      <c r="DL26" s="1719"/>
      <c r="DM26" s="1720" t="s">
        <v>70</v>
      </c>
      <c r="DN26" s="1711"/>
      <c r="DO26" s="1719">
        <v>56.569474269697075</v>
      </c>
      <c r="DP26" s="1719"/>
      <c r="DQ26" s="1720" t="s">
        <v>70</v>
      </c>
      <c r="DR26" s="1711"/>
      <c r="DS26" s="1719">
        <v>59.397947983181929</v>
      </c>
      <c r="DT26" s="1719"/>
      <c r="DU26" s="1710" t="s">
        <v>70</v>
      </c>
      <c r="DV26" s="1711"/>
      <c r="DW26" s="1719">
        <v>647.35690764682045</v>
      </c>
      <c r="DX26" s="1688" t="s">
        <v>71</v>
      </c>
      <c r="DY26" s="1688" t="s">
        <v>72</v>
      </c>
      <c r="DZ26" s="1710" t="s">
        <v>177</v>
      </c>
      <c r="EA26" s="1717" t="s">
        <v>2513</v>
      </c>
      <c r="EB26" s="1688" t="s">
        <v>179</v>
      </c>
      <c r="EC26" s="1725" t="s">
        <v>2514</v>
      </c>
      <c r="ED26" s="1688" t="s">
        <v>71</v>
      </c>
      <c r="EE26" s="1688" t="s">
        <v>181</v>
      </c>
      <c r="EF26" s="1688" t="s">
        <v>191</v>
      </c>
      <c r="EG26" s="1710" t="s">
        <v>855</v>
      </c>
      <c r="EH26" s="1710" t="s">
        <v>856</v>
      </c>
      <c r="EI26" s="1723" t="s">
        <v>194</v>
      </c>
    </row>
    <row r="27" spans="1:139" customFormat="1" ht="35.1" customHeight="1">
      <c r="A27" s="1706" t="s">
        <v>54</v>
      </c>
      <c r="B27" s="1707"/>
      <c r="C27" s="1708" t="s">
        <v>195</v>
      </c>
      <c r="D27" s="1709"/>
      <c r="E27" s="1628" t="s">
        <v>196</v>
      </c>
      <c r="F27" s="1628" t="s">
        <v>197</v>
      </c>
      <c r="G27" s="1710" t="s">
        <v>58</v>
      </c>
      <c r="H27" s="1710" t="s">
        <v>59</v>
      </c>
      <c r="I27" s="1710" t="s">
        <v>60</v>
      </c>
      <c r="J27" s="1711"/>
      <c r="K27" s="1710">
        <v>230</v>
      </c>
      <c r="L27" s="1710">
        <v>2018</v>
      </c>
      <c r="M27" s="1688">
        <v>2019</v>
      </c>
      <c r="N27" s="1710">
        <v>2034</v>
      </c>
      <c r="O27" s="1710">
        <v>229</v>
      </c>
      <c r="P27" s="1710">
        <v>228</v>
      </c>
      <c r="Q27" s="1710">
        <v>227</v>
      </c>
      <c r="R27" s="1710">
        <v>226</v>
      </c>
      <c r="S27" s="1710">
        <v>225</v>
      </c>
      <c r="T27" s="1710">
        <v>224</v>
      </c>
      <c r="U27" s="1710">
        <v>223</v>
      </c>
      <c r="V27" s="1710">
        <v>222</v>
      </c>
      <c r="W27" s="1710">
        <v>221</v>
      </c>
      <c r="X27" s="1710">
        <v>220</v>
      </c>
      <c r="Y27" s="1710">
        <v>219</v>
      </c>
      <c r="Z27" s="1710">
        <v>218</v>
      </c>
      <c r="AA27" s="1710">
        <v>217</v>
      </c>
      <c r="AB27" s="1710">
        <v>216</v>
      </c>
      <c r="AC27" s="1710">
        <v>215</v>
      </c>
      <c r="AD27" s="1710">
        <v>214</v>
      </c>
      <c r="AE27" s="1710">
        <v>214</v>
      </c>
      <c r="AF27" s="1714" t="s">
        <v>202</v>
      </c>
      <c r="AG27" s="1715">
        <v>1.0800000000000001E-2</v>
      </c>
      <c r="AH27" s="1628" t="s">
        <v>203</v>
      </c>
      <c r="AI27" s="1628" t="s">
        <v>204</v>
      </c>
      <c r="AJ27" s="1710" t="s">
        <v>996</v>
      </c>
      <c r="AK27" s="1716" t="s">
        <v>997</v>
      </c>
      <c r="AL27" s="1710" t="s">
        <v>58</v>
      </c>
      <c r="AM27" s="1724" t="s">
        <v>83</v>
      </c>
      <c r="AN27" s="1710" t="s">
        <v>60</v>
      </c>
      <c r="AO27" s="1728"/>
      <c r="AP27" s="1710">
        <v>279</v>
      </c>
      <c r="AQ27" s="1710">
        <v>2018</v>
      </c>
      <c r="AR27" s="1688">
        <v>2019</v>
      </c>
      <c r="AS27" s="1710">
        <v>2034</v>
      </c>
      <c r="AT27" s="1710">
        <v>40</v>
      </c>
      <c r="AU27" s="1710">
        <v>40</v>
      </c>
      <c r="AV27" s="1710">
        <v>40</v>
      </c>
      <c r="AW27" s="1710">
        <v>40</v>
      </c>
      <c r="AX27" s="1710">
        <v>40</v>
      </c>
      <c r="AY27" s="1710">
        <v>40</v>
      </c>
      <c r="AZ27" s="1710">
        <v>40</v>
      </c>
      <c r="BA27" s="1710">
        <v>40</v>
      </c>
      <c r="BB27" s="1710">
        <v>40</v>
      </c>
      <c r="BC27" s="1710">
        <v>40</v>
      </c>
      <c r="BD27" s="1710">
        <v>40</v>
      </c>
      <c r="BE27" s="1710">
        <v>40</v>
      </c>
      <c r="BF27" s="1710">
        <v>40</v>
      </c>
      <c r="BG27" s="1710">
        <v>40</v>
      </c>
      <c r="BH27" s="1710">
        <v>40</v>
      </c>
      <c r="BI27" s="1710">
        <v>40</v>
      </c>
      <c r="BJ27" s="1710">
        <v>640</v>
      </c>
      <c r="BK27" s="1719">
        <v>90.665999999999997</v>
      </c>
      <c r="BL27" s="1719">
        <v>90.665999999999997</v>
      </c>
      <c r="BM27" s="1710" t="s">
        <v>70</v>
      </c>
      <c r="BN27" s="1711">
        <v>1014</v>
      </c>
      <c r="BO27" s="1719">
        <v>90.665999999999997</v>
      </c>
      <c r="BP27" s="1719">
        <v>90.665999999999997</v>
      </c>
      <c r="BQ27" s="1710" t="s">
        <v>70</v>
      </c>
      <c r="BR27" s="1711">
        <v>1014</v>
      </c>
      <c r="BS27" s="1719">
        <v>90.665999999999997</v>
      </c>
      <c r="BT27" s="1719"/>
      <c r="BU27" s="1710" t="s">
        <v>70</v>
      </c>
      <c r="BV27" s="1711"/>
      <c r="BW27" s="1719">
        <v>90.665999999999997</v>
      </c>
      <c r="BX27" s="1719"/>
      <c r="BY27" s="1710" t="s">
        <v>70</v>
      </c>
      <c r="BZ27" s="1711"/>
      <c r="CA27" s="1719">
        <v>90.665999999999997</v>
      </c>
      <c r="CB27" s="1719"/>
      <c r="CC27" s="1710" t="s">
        <v>70</v>
      </c>
      <c r="CD27" s="1711"/>
      <c r="CE27" s="1719">
        <v>90.665999999999997</v>
      </c>
      <c r="CF27" s="1719"/>
      <c r="CG27" s="1710" t="s">
        <v>70</v>
      </c>
      <c r="CH27" s="1711"/>
      <c r="CI27" s="1719">
        <v>90.665999999999997</v>
      </c>
      <c r="CJ27" s="1719"/>
      <c r="CK27" s="1710" t="s">
        <v>70</v>
      </c>
      <c r="CL27" s="1711"/>
      <c r="CM27" s="1719">
        <v>90.665999999999997</v>
      </c>
      <c r="CN27" s="1719"/>
      <c r="CO27" s="1720" t="s">
        <v>70</v>
      </c>
      <c r="CP27" s="1711"/>
      <c r="CQ27" s="1719">
        <v>90.665999999999997</v>
      </c>
      <c r="CR27" s="1719"/>
      <c r="CS27" s="1720" t="s">
        <v>70</v>
      </c>
      <c r="CT27" s="1711"/>
      <c r="CU27" s="1719">
        <v>90.665999999999997</v>
      </c>
      <c r="CV27" s="1719"/>
      <c r="CW27" s="1720" t="s">
        <v>70</v>
      </c>
      <c r="CX27" s="1711"/>
      <c r="CY27" s="1719">
        <v>90.665999999999997</v>
      </c>
      <c r="CZ27" s="1719"/>
      <c r="DA27" s="1720" t="s">
        <v>70</v>
      </c>
      <c r="DB27" s="1711"/>
      <c r="DC27" s="1719">
        <v>90.665999999999997</v>
      </c>
      <c r="DD27" s="1719"/>
      <c r="DE27" s="1720" t="s">
        <v>70</v>
      </c>
      <c r="DF27" s="1711"/>
      <c r="DG27" s="1719">
        <v>90.665999999999997</v>
      </c>
      <c r="DH27" s="1719"/>
      <c r="DI27" s="1720" t="s">
        <v>70</v>
      </c>
      <c r="DJ27" s="1711"/>
      <c r="DK27" s="1719">
        <v>90.665999999999997</v>
      </c>
      <c r="DL27" s="1719"/>
      <c r="DM27" s="1720" t="s">
        <v>70</v>
      </c>
      <c r="DN27" s="1711"/>
      <c r="DO27" s="1719">
        <v>90.665999999999997</v>
      </c>
      <c r="DP27" s="1719"/>
      <c r="DQ27" s="1720" t="s">
        <v>70</v>
      </c>
      <c r="DR27" s="1711"/>
      <c r="DS27" s="1719">
        <v>90.665999999999997</v>
      </c>
      <c r="DT27" s="1719"/>
      <c r="DU27" s="1710" t="s">
        <v>70</v>
      </c>
      <c r="DV27" s="1711"/>
      <c r="DW27" s="1719">
        <v>1450.6559999999995</v>
      </c>
      <c r="DX27" s="1688" t="s">
        <v>71</v>
      </c>
      <c r="DY27" s="1688" t="s">
        <v>181</v>
      </c>
      <c r="DZ27" s="1710" t="s">
        <v>206</v>
      </c>
      <c r="EA27" s="1710" t="s">
        <v>870</v>
      </c>
      <c r="EB27" s="1710" t="s">
        <v>208</v>
      </c>
      <c r="EC27" s="1723" t="s">
        <v>871</v>
      </c>
      <c r="ED27" s="1688"/>
      <c r="EE27" s="1688"/>
      <c r="EF27" s="1688"/>
      <c r="EG27" s="1710"/>
      <c r="EH27" s="1710"/>
      <c r="EI27" s="1710"/>
    </row>
    <row r="28" spans="1:139" customFormat="1" ht="35.1" customHeight="1">
      <c r="A28" s="1706" t="s">
        <v>210</v>
      </c>
      <c r="B28" s="1739" t="s">
        <v>2517</v>
      </c>
      <c r="C28" s="1628" t="s">
        <v>211</v>
      </c>
      <c r="D28" s="1709" t="s">
        <v>2518</v>
      </c>
      <c r="E28" s="1730" t="s">
        <v>212</v>
      </c>
      <c r="F28" s="1730" t="s">
        <v>213</v>
      </c>
      <c r="G28" s="1688" t="s">
        <v>58</v>
      </c>
      <c r="H28" s="1688" t="s">
        <v>68</v>
      </c>
      <c r="I28" s="1688" t="s">
        <v>60</v>
      </c>
      <c r="J28" s="1711"/>
      <c r="K28" s="1740">
        <v>0.8</v>
      </c>
      <c r="L28" s="1688">
        <v>2017</v>
      </c>
      <c r="M28" s="1688">
        <v>2019</v>
      </c>
      <c r="N28" s="1710">
        <v>2034</v>
      </c>
      <c r="O28" s="1741">
        <v>0.80030000000000001</v>
      </c>
      <c r="P28" s="1741">
        <v>0.80059999999999998</v>
      </c>
      <c r="Q28" s="1741">
        <v>0.80089999999999995</v>
      </c>
      <c r="R28" s="1741">
        <v>0.80120000000000002</v>
      </c>
      <c r="S28" s="1741">
        <v>0.80149999999999999</v>
      </c>
      <c r="T28" s="1741">
        <v>0.80179999999999996</v>
      </c>
      <c r="U28" s="1741">
        <v>0.80210000000000004</v>
      </c>
      <c r="V28" s="1741">
        <v>0.8024</v>
      </c>
      <c r="W28" s="1741">
        <v>0.80269999999999997</v>
      </c>
      <c r="X28" s="1741">
        <v>0.80300000000000005</v>
      </c>
      <c r="Y28" s="1741">
        <v>0.80330000000000001</v>
      </c>
      <c r="Z28" s="1741">
        <v>0.80359999999999998</v>
      </c>
      <c r="AA28" s="1741">
        <v>0.80389999999999995</v>
      </c>
      <c r="AB28" s="1741">
        <v>0.80420000000000003</v>
      </c>
      <c r="AC28" s="1741">
        <v>0.80449999999999999</v>
      </c>
      <c r="AD28" s="1741">
        <v>0.80479999999999996</v>
      </c>
      <c r="AE28" s="1741">
        <v>0.80479999999999996</v>
      </c>
      <c r="AF28" s="1714" t="s">
        <v>872</v>
      </c>
      <c r="AG28" s="1715">
        <v>5.7999999999999996E-3</v>
      </c>
      <c r="AH28" s="1730" t="s">
        <v>2519</v>
      </c>
      <c r="AI28" s="1730" t="s">
        <v>1497</v>
      </c>
      <c r="AJ28" s="1710" t="s">
        <v>875</v>
      </c>
      <c r="AK28" s="1716" t="s">
        <v>876</v>
      </c>
      <c r="AL28" s="1710" t="s">
        <v>58</v>
      </c>
      <c r="AM28" s="1636" t="s">
        <v>68</v>
      </c>
      <c r="AN28" s="1688" t="s">
        <v>60</v>
      </c>
      <c r="AO28" s="1728"/>
      <c r="AP28" s="1740" t="s">
        <v>61</v>
      </c>
      <c r="AQ28" s="1688" t="s">
        <v>61</v>
      </c>
      <c r="AR28" s="1688">
        <v>2020</v>
      </c>
      <c r="AS28" s="1710">
        <v>2022</v>
      </c>
      <c r="AT28" s="1734"/>
      <c r="AU28" s="1718">
        <v>0.05</v>
      </c>
      <c r="AV28" s="1734">
        <v>0.5</v>
      </c>
      <c r="AW28" s="1734">
        <v>1</v>
      </c>
      <c r="AX28" s="1734"/>
      <c r="AY28" s="1734"/>
      <c r="AZ28" s="1734"/>
      <c r="BA28" s="1734"/>
      <c r="BB28" s="1734"/>
      <c r="BC28" s="1734"/>
      <c r="BD28" s="1734"/>
      <c r="BE28" s="1734"/>
      <c r="BF28" s="1734"/>
      <c r="BG28" s="1734"/>
      <c r="BH28" s="1734"/>
      <c r="BI28" s="1734"/>
      <c r="BJ28" s="1718">
        <v>1</v>
      </c>
      <c r="BK28" s="1719"/>
      <c r="BL28" s="1719"/>
      <c r="BM28" s="1710"/>
      <c r="BN28" s="1711"/>
      <c r="BO28" s="1719">
        <v>1</v>
      </c>
      <c r="BP28" s="1719">
        <v>1</v>
      </c>
      <c r="BQ28" s="1710" t="s">
        <v>70</v>
      </c>
      <c r="BR28" s="1711">
        <v>7525</v>
      </c>
      <c r="BS28" s="1719">
        <v>19</v>
      </c>
      <c r="BT28" s="1719"/>
      <c r="BU28" s="1710" t="s">
        <v>70</v>
      </c>
      <c r="BV28" s="1711"/>
      <c r="BW28" s="1719">
        <v>19</v>
      </c>
      <c r="BX28" s="1719"/>
      <c r="BY28" s="1710" t="s">
        <v>70</v>
      </c>
      <c r="BZ28" s="1711"/>
      <c r="CA28" s="1719"/>
      <c r="CB28" s="1719"/>
      <c r="CC28" s="1710"/>
      <c r="CD28" s="1711"/>
      <c r="CE28" s="1719"/>
      <c r="CF28" s="1719"/>
      <c r="CG28" s="1710"/>
      <c r="CH28" s="1711"/>
      <c r="CI28" s="1719"/>
      <c r="CJ28" s="1719"/>
      <c r="CK28" s="1710"/>
      <c r="CL28" s="1711"/>
      <c r="CM28" s="1719"/>
      <c r="CN28" s="1719"/>
      <c r="CO28" s="1720"/>
      <c r="CP28" s="1711"/>
      <c r="CQ28" s="1719"/>
      <c r="CR28" s="1719"/>
      <c r="CS28" s="1720"/>
      <c r="CT28" s="1711"/>
      <c r="CU28" s="1719"/>
      <c r="CV28" s="1719"/>
      <c r="CW28" s="1720"/>
      <c r="CX28" s="1711"/>
      <c r="CY28" s="1719"/>
      <c r="CZ28" s="1719"/>
      <c r="DA28" s="1720"/>
      <c r="DB28" s="1711"/>
      <c r="DC28" s="1719"/>
      <c r="DD28" s="1719"/>
      <c r="DE28" s="1720"/>
      <c r="DF28" s="1711"/>
      <c r="DG28" s="1719"/>
      <c r="DH28" s="1719"/>
      <c r="DI28" s="1720"/>
      <c r="DJ28" s="1711"/>
      <c r="DK28" s="1719"/>
      <c r="DL28" s="1719"/>
      <c r="DM28" s="1720"/>
      <c r="DN28" s="1711"/>
      <c r="DO28" s="1719"/>
      <c r="DP28" s="1719"/>
      <c r="DQ28" s="1720"/>
      <c r="DR28" s="1711"/>
      <c r="DS28" s="1719"/>
      <c r="DT28" s="1719"/>
      <c r="DU28" s="1710"/>
      <c r="DV28" s="1711"/>
      <c r="DW28" s="1719">
        <v>39</v>
      </c>
      <c r="DX28" s="1688" t="s">
        <v>219</v>
      </c>
      <c r="DY28" s="1688" t="s">
        <v>220</v>
      </c>
      <c r="DZ28" s="1688" t="s">
        <v>221</v>
      </c>
      <c r="EA28" s="1688" t="s">
        <v>877</v>
      </c>
      <c r="EB28" s="1688">
        <v>3017932069</v>
      </c>
      <c r="EC28" s="1723" t="s">
        <v>878</v>
      </c>
      <c r="ED28" s="1688" t="s">
        <v>2520</v>
      </c>
      <c r="EE28" s="1742" t="s">
        <v>880</v>
      </c>
      <c r="EF28" s="1688" t="s">
        <v>881</v>
      </c>
      <c r="EG28" s="1688" t="s">
        <v>2521</v>
      </c>
      <c r="EH28" s="1688" t="s">
        <v>883</v>
      </c>
      <c r="EI28" s="1726" t="s">
        <v>884</v>
      </c>
    </row>
    <row r="29" spans="1:139" customFormat="1" ht="33.6" customHeight="1">
      <c r="A29" s="1706" t="s">
        <v>210</v>
      </c>
      <c r="B29" s="1739"/>
      <c r="C29" s="1628" t="s">
        <v>211</v>
      </c>
      <c r="D29" s="1709"/>
      <c r="E29" s="1730" t="s">
        <v>212</v>
      </c>
      <c r="F29" s="1730" t="s">
        <v>213</v>
      </c>
      <c r="G29" s="1688" t="s">
        <v>58</v>
      </c>
      <c r="H29" s="1688" t="s">
        <v>68</v>
      </c>
      <c r="I29" s="1688" t="s">
        <v>60</v>
      </c>
      <c r="J29" s="1711"/>
      <c r="K29" s="1740">
        <v>0.8</v>
      </c>
      <c r="L29" s="1688">
        <v>2017</v>
      </c>
      <c r="M29" s="1688">
        <v>2019</v>
      </c>
      <c r="N29" s="1710">
        <v>2034</v>
      </c>
      <c r="O29" s="1741">
        <v>0.80030000000000001</v>
      </c>
      <c r="P29" s="1741">
        <v>0.80059999999999998</v>
      </c>
      <c r="Q29" s="1741">
        <v>0.80089999999999995</v>
      </c>
      <c r="R29" s="1741">
        <v>0.80120000000000002</v>
      </c>
      <c r="S29" s="1741">
        <v>0.80149999999999999</v>
      </c>
      <c r="T29" s="1741">
        <v>0.80179999999999996</v>
      </c>
      <c r="U29" s="1741">
        <v>0.80210000000000004</v>
      </c>
      <c r="V29" s="1741">
        <v>0.8024</v>
      </c>
      <c r="W29" s="1741">
        <v>0.80269999999999997</v>
      </c>
      <c r="X29" s="1741">
        <v>0.80300000000000005</v>
      </c>
      <c r="Y29" s="1741">
        <v>0.80330000000000001</v>
      </c>
      <c r="Z29" s="1741">
        <v>0.80359999999999998</v>
      </c>
      <c r="AA29" s="1741">
        <v>0.80389999999999995</v>
      </c>
      <c r="AB29" s="1741">
        <v>0.80420000000000003</v>
      </c>
      <c r="AC29" s="1741">
        <v>0.80449999999999999</v>
      </c>
      <c r="AD29" s="1741">
        <v>0.80479999999999996</v>
      </c>
      <c r="AE29" s="1741">
        <v>0.80479999999999996</v>
      </c>
      <c r="AF29" s="1714" t="s">
        <v>885</v>
      </c>
      <c r="AG29" s="1715">
        <v>5.7999999999999996E-3</v>
      </c>
      <c r="AH29" s="1730" t="s">
        <v>886</v>
      </c>
      <c r="AI29" s="1730" t="s">
        <v>887</v>
      </c>
      <c r="AJ29" s="1710" t="s">
        <v>888</v>
      </c>
      <c r="AK29" s="1716" t="s">
        <v>876</v>
      </c>
      <c r="AL29" s="1710" t="s">
        <v>58</v>
      </c>
      <c r="AM29" s="1636" t="s">
        <v>83</v>
      </c>
      <c r="AN29" s="1688" t="s">
        <v>60</v>
      </c>
      <c r="AO29" s="1711"/>
      <c r="AP29" s="1740" t="s">
        <v>61</v>
      </c>
      <c r="AQ29" s="1688" t="s">
        <v>61</v>
      </c>
      <c r="AR29" s="1688">
        <v>2022</v>
      </c>
      <c r="AS29" s="1710">
        <v>2034</v>
      </c>
      <c r="AT29" s="1710"/>
      <c r="AU29" s="1710"/>
      <c r="AV29" s="1710"/>
      <c r="AW29" s="1710">
        <v>180</v>
      </c>
      <c r="AX29" s="1710">
        <v>360</v>
      </c>
      <c r="AY29" s="1710">
        <v>360</v>
      </c>
      <c r="AZ29" s="1710">
        <v>360</v>
      </c>
      <c r="BA29" s="1710">
        <v>360</v>
      </c>
      <c r="BB29" s="1710">
        <v>360</v>
      </c>
      <c r="BC29" s="1710">
        <v>360</v>
      </c>
      <c r="BD29" s="1710">
        <v>360</v>
      </c>
      <c r="BE29" s="1710">
        <v>360</v>
      </c>
      <c r="BF29" s="1710">
        <v>360</v>
      </c>
      <c r="BG29" s="1710">
        <v>360</v>
      </c>
      <c r="BH29" s="1710">
        <v>360</v>
      </c>
      <c r="BI29" s="1710">
        <v>360</v>
      </c>
      <c r="BJ29" s="1710">
        <v>4500</v>
      </c>
      <c r="BK29" s="1719"/>
      <c r="BL29" s="1719"/>
      <c r="BM29" s="1710"/>
      <c r="BN29" s="1711"/>
      <c r="BO29" s="1719"/>
      <c r="BP29" s="1719"/>
      <c r="BQ29" s="1710"/>
      <c r="BR29" s="1711"/>
      <c r="BS29" s="1719"/>
      <c r="BT29" s="1719"/>
      <c r="BU29" s="1710"/>
      <c r="BV29" s="1711"/>
      <c r="BW29" s="1719">
        <v>18.792000000000002</v>
      </c>
      <c r="BX29" s="1719"/>
      <c r="BY29" s="1710" t="s">
        <v>70</v>
      </c>
      <c r="BZ29" s="1711"/>
      <c r="CA29" s="1719">
        <v>18.792000000000002</v>
      </c>
      <c r="CB29" s="1719"/>
      <c r="CC29" s="1710" t="s">
        <v>70</v>
      </c>
      <c r="CD29" s="1711"/>
      <c r="CE29" s="1719">
        <v>18.792000000000002</v>
      </c>
      <c r="CF29" s="1719"/>
      <c r="CG29" s="1710" t="s">
        <v>70</v>
      </c>
      <c r="CH29" s="1711"/>
      <c r="CI29" s="1719">
        <v>18.792000000000002</v>
      </c>
      <c r="CJ29" s="1719"/>
      <c r="CK29" s="1710" t="s">
        <v>70</v>
      </c>
      <c r="CL29" s="1711"/>
      <c r="CM29" s="1719">
        <v>18.792000000000002</v>
      </c>
      <c r="CN29" s="1719"/>
      <c r="CO29" s="1720" t="s">
        <v>70</v>
      </c>
      <c r="CP29" s="1711"/>
      <c r="CQ29" s="1719">
        <v>18.792000000000002</v>
      </c>
      <c r="CR29" s="1719"/>
      <c r="CS29" s="1720" t="s">
        <v>70</v>
      </c>
      <c r="CT29" s="1711"/>
      <c r="CU29" s="1719">
        <v>18.792000000000002</v>
      </c>
      <c r="CV29" s="1719"/>
      <c r="CW29" s="1720" t="s">
        <v>70</v>
      </c>
      <c r="CX29" s="1711"/>
      <c r="CY29" s="1719">
        <v>18.792000000000002</v>
      </c>
      <c r="CZ29" s="1719"/>
      <c r="DA29" s="1720" t="s">
        <v>70</v>
      </c>
      <c r="DB29" s="1711"/>
      <c r="DC29" s="1719">
        <v>18.792000000000002</v>
      </c>
      <c r="DD29" s="1719"/>
      <c r="DE29" s="1720" t="s">
        <v>70</v>
      </c>
      <c r="DF29" s="1711"/>
      <c r="DG29" s="1719">
        <v>18.792000000000002</v>
      </c>
      <c r="DH29" s="1719"/>
      <c r="DI29" s="1720" t="s">
        <v>70</v>
      </c>
      <c r="DJ29" s="1711"/>
      <c r="DK29" s="1719">
        <v>18.792000000000002</v>
      </c>
      <c r="DL29" s="1719"/>
      <c r="DM29" s="1720" t="s">
        <v>70</v>
      </c>
      <c r="DN29" s="1711"/>
      <c r="DO29" s="1719">
        <v>18.792000000000002</v>
      </c>
      <c r="DP29" s="1719"/>
      <c r="DQ29" s="1720" t="s">
        <v>70</v>
      </c>
      <c r="DR29" s="1711"/>
      <c r="DS29" s="1719">
        <v>18.792000000000002</v>
      </c>
      <c r="DT29" s="1719"/>
      <c r="DU29" s="1710" t="s">
        <v>70</v>
      </c>
      <c r="DV29" s="1711"/>
      <c r="DW29" s="1719">
        <v>244.29600000000002</v>
      </c>
      <c r="DX29" s="1688" t="s">
        <v>219</v>
      </c>
      <c r="DY29" s="1688" t="s">
        <v>220</v>
      </c>
      <c r="DZ29" s="1688" t="s">
        <v>221</v>
      </c>
      <c r="EA29" s="1688" t="s">
        <v>877</v>
      </c>
      <c r="EB29" s="1688">
        <v>3017932069</v>
      </c>
      <c r="EC29" s="1723" t="s">
        <v>878</v>
      </c>
      <c r="ED29" s="1688" t="s">
        <v>224</v>
      </c>
      <c r="EE29" s="1742" t="s">
        <v>225</v>
      </c>
      <c r="EF29" s="1688" t="s">
        <v>73</v>
      </c>
      <c r="EG29" s="1688" t="s">
        <v>2522</v>
      </c>
      <c r="EH29" s="1688" t="s">
        <v>227</v>
      </c>
      <c r="EI29" s="1723" t="s">
        <v>889</v>
      </c>
    </row>
    <row r="30" spans="1:139" customFormat="1" ht="59.1" customHeight="1">
      <c r="A30" s="1706" t="s">
        <v>210</v>
      </c>
      <c r="B30" s="1739"/>
      <c r="C30" s="1628" t="s">
        <v>211</v>
      </c>
      <c r="D30" s="1709"/>
      <c r="E30" s="1730" t="s">
        <v>212</v>
      </c>
      <c r="F30" s="1730" t="s">
        <v>232</v>
      </c>
      <c r="G30" s="1688" t="s">
        <v>58</v>
      </c>
      <c r="H30" s="1688" t="s">
        <v>68</v>
      </c>
      <c r="I30" s="1688" t="s">
        <v>60</v>
      </c>
      <c r="J30" s="1743"/>
      <c r="K30" s="1740">
        <v>0.8</v>
      </c>
      <c r="L30" s="1688">
        <v>2017</v>
      </c>
      <c r="M30" s="1688">
        <v>2019</v>
      </c>
      <c r="N30" s="1710">
        <v>2034</v>
      </c>
      <c r="O30" s="1741">
        <v>0.80030000000000001</v>
      </c>
      <c r="P30" s="1741">
        <v>0.80059999999999998</v>
      </c>
      <c r="Q30" s="1741">
        <v>0.80089999999999995</v>
      </c>
      <c r="R30" s="1741">
        <v>0.80120000000000002</v>
      </c>
      <c r="S30" s="1741">
        <v>0.80149999999999999</v>
      </c>
      <c r="T30" s="1741">
        <v>0.80179999999999996</v>
      </c>
      <c r="U30" s="1741">
        <v>0.80210000000000004</v>
      </c>
      <c r="V30" s="1741">
        <v>0.8024</v>
      </c>
      <c r="W30" s="1741">
        <v>0.80269999999999997</v>
      </c>
      <c r="X30" s="1741">
        <v>0.80300000000000005</v>
      </c>
      <c r="Y30" s="1741">
        <v>0.80330000000000001</v>
      </c>
      <c r="Z30" s="1741">
        <v>0.80359999999999998</v>
      </c>
      <c r="AA30" s="1741">
        <v>0.80389999999999995</v>
      </c>
      <c r="AB30" s="1741">
        <v>0.80420000000000003</v>
      </c>
      <c r="AC30" s="1741">
        <v>0.80449999999999999</v>
      </c>
      <c r="AD30" s="1741">
        <v>0.80479999999999996</v>
      </c>
      <c r="AE30" s="1741">
        <v>0.80479999999999996</v>
      </c>
      <c r="AF30" s="1714" t="s">
        <v>890</v>
      </c>
      <c r="AG30" s="1715">
        <v>1.0800000000000001E-2</v>
      </c>
      <c r="AH30" s="1628" t="s">
        <v>2523</v>
      </c>
      <c r="AI30" s="1628" t="s">
        <v>2524</v>
      </c>
      <c r="AJ30" s="1710" t="s">
        <v>875</v>
      </c>
      <c r="AK30" s="1716" t="s">
        <v>876</v>
      </c>
      <c r="AL30" s="1688" t="s">
        <v>236</v>
      </c>
      <c r="AM30" s="1636" t="s">
        <v>68</v>
      </c>
      <c r="AN30" s="1688" t="s">
        <v>60</v>
      </c>
      <c r="AO30" s="1743"/>
      <c r="AP30" s="1634" t="s">
        <v>61</v>
      </c>
      <c r="AQ30" s="1688" t="s">
        <v>61</v>
      </c>
      <c r="AR30" s="1688">
        <v>2021</v>
      </c>
      <c r="AS30" s="1710">
        <v>2025</v>
      </c>
      <c r="AT30" s="1688"/>
      <c r="AU30" s="1744"/>
      <c r="AV30" s="1744">
        <v>0.25</v>
      </c>
      <c r="AW30" s="1744">
        <v>0.5</v>
      </c>
      <c r="AX30" s="1744">
        <v>0.75</v>
      </c>
      <c r="AY30" s="1744">
        <v>1</v>
      </c>
      <c r="AZ30" s="1744"/>
      <c r="BA30" s="1745"/>
      <c r="BB30" s="1745"/>
      <c r="BC30" s="1745"/>
      <c r="BD30" s="1745"/>
      <c r="BE30" s="1745"/>
      <c r="BF30" s="1745"/>
      <c r="BG30" s="1745"/>
      <c r="BH30" s="1745"/>
      <c r="BI30" s="1745"/>
      <c r="BJ30" s="1744">
        <v>1</v>
      </c>
      <c r="BK30" s="1719"/>
      <c r="BL30" s="1719"/>
      <c r="BM30" s="1688"/>
      <c r="BN30" s="1743"/>
      <c r="BO30" s="1719"/>
      <c r="BP30" s="1719"/>
      <c r="BQ30" s="1710"/>
      <c r="BR30" s="1743"/>
      <c r="BS30" s="1719">
        <v>90</v>
      </c>
      <c r="BT30" s="1719"/>
      <c r="BU30" s="1710" t="s">
        <v>70</v>
      </c>
      <c r="BV30" s="1743"/>
      <c r="BW30" s="1719">
        <v>165</v>
      </c>
      <c r="BX30" s="1719"/>
      <c r="BY30" s="1710" t="s">
        <v>70</v>
      </c>
      <c r="BZ30" s="1743"/>
      <c r="CA30" s="1719">
        <v>200</v>
      </c>
      <c r="CB30" s="1719"/>
      <c r="CC30" s="1710" t="s">
        <v>70</v>
      </c>
      <c r="CD30" s="1743"/>
      <c r="CE30" s="1719">
        <v>200</v>
      </c>
      <c r="CF30" s="1719"/>
      <c r="CG30" s="1710" t="s">
        <v>70</v>
      </c>
      <c r="CH30" s="1743"/>
      <c r="CI30" s="1719"/>
      <c r="CJ30" s="1719"/>
      <c r="CK30" s="1710"/>
      <c r="CL30" s="1743"/>
      <c r="CM30" s="1719"/>
      <c r="CN30" s="1719"/>
      <c r="CO30" s="1746"/>
      <c r="CP30" s="1743"/>
      <c r="CQ30" s="1719"/>
      <c r="CR30" s="1719"/>
      <c r="CS30" s="1746"/>
      <c r="CT30" s="1743"/>
      <c r="CU30" s="1719"/>
      <c r="CV30" s="1719"/>
      <c r="CW30" s="1746"/>
      <c r="CX30" s="1743"/>
      <c r="CY30" s="1719"/>
      <c r="CZ30" s="1719"/>
      <c r="DA30" s="1746"/>
      <c r="DB30" s="1743"/>
      <c r="DC30" s="1719"/>
      <c r="DD30" s="1719"/>
      <c r="DE30" s="1746"/>
      <c r="DF30" s="1743"/>
      <c r="DG30" s="1719"/>
      <c r="DH30" s="1719"/>
      <c r="DI30" s="1746"/>
      <c r="DJ30" s="1743"/>
      <c r="DK30" s="1719"/>
      <c r="DL30" s="1719"/>
      <c r="DM30" s="1746"/>
      <c r="DN30" s="1743"/>
      <c r="DO30" s="1719"/>
      <c r="DP30" s="1719"/>
      <c r="DQ30" s="1746"/>
      <c r="DR30" s="1743"/>
      <c r="DS30" s="1719"/>
      <c r="DT30" s="1719"/>
      <c r="DU30" s="1710"/>
      <c r="DV30" s="1743"/>
      <c r="DW30" s="1719">
        <v>655</v>
      </c>
      <c r="DX30" s="1688" t="s">
        <v>237</v>
      </c>
      <c r="DY30" s="1688" t="s">
        <v>238</v>
      </c>
      <c r="DZ30" s="1710" t="s">
        <v>901</v>
      </c>
      <c r="EA30" s="1688" t="s">
        <v>902</v>
      </c>
      <c r="EB30" s="1710" t="s">
        <v>2525</v>
      </c>
      <c r="EC30" s="1747" t="s">
        <v>895</v>
      </c>
      <c r="ED30" s="1710" t="s">
        <v>219</v>
      </c>
      <c r="EE30" s="1688" t="s">
        <v>220</v>
      </c>
      <c r="EF30" s="1688" t="s">
        <v>221</v>
      </c>
      <c r="EG30" s="1748" t="s">
        <v>896</v>
      </c>
      <c r="EH30" s="1688">
        <v>3017932069</v>
      </c>
      <c r="EI30" s="1725" t="s">
        <v>897</v>
      </c>
    </row>
    <row r="31" spans="1:139" s="1687" customFormat="1" ht="35.1" customHeight="1">
      <c r="A31" s="1567" t="s">
        <v>210</v>
      </c>
      <c r="B31" s="1689"/>
      <c r="C31" s="1568" t="s">
        <v>211</v>
      </c>
      <c r="D31" s="1690"/>
      <c r="E31" s="1569" t="s">
        <v>212</v>
      </c>
      <c r="F31" s="1569" t="s">
        <v>232</v>
      </c>
      <c r="G31" s="1570" t="s">
        <v>58</v>
      </c>
      <c r="H31" s="1570" t="s">
        <v>68</v>
      </c>
      <c r="I31" s="1570" t="s">
        <v>60</v>
      </c>
      <c r="J31" s="1691"/>
      <c r="K31" s="1576">
        <v>0.8</v>
      </c>
      <c r="L31" s="1570">
        <v>2017</v>
      </c>
      <c r="M31" s="1570">
        <v>2019</v>
      </c>
      <c r="N31" s="1577">
        <v>2034</v>
      </c>
      <c r="O31" s="1571">
        <v>0.80030000000000001</v>
      </c>
      <c r="P31" s="1571">
        <v>0.80059999999999998</v>
      </c>
      <c r="Q31" s="1571">
        <v>0.80089999999999995</v>
      </c>
      <c r="R31" s="1571">
        <v>0.80120000000000002</v>
      </c>
      <c r="S31" s="1571">
        <v>0.80149999999999999</v>
      </c>
      <c r="T31" s="1571">
        <v>0.80179999999999996</v>
      </c>
      <c r="U31" s="1571">
        <v>0.80210000000000004</v>
      </c>
      <c r="V31" s="1571">
        <v>0.8024</v>
      </c>
      <c r="W31" s="1571">
        <v>0.80269999999999997</v>
      </c>
      <c r="X31" s="1571">
        <v>0.80300000000000005</v>
      </c>
      <c r="Y31" s="1571">
        <v>0.80330000000000001</v>
      </c>
      <c r="Z31" s="1571">
        <v>0.80359999999999998</v>
      </c>
      <c r="AA31" s="1571">
        <v>0.80389999999999995</v>
      </c>
      <c r="AB31" s="1571">
        <v>0.80420000000000003</v>
      </c>
      <c r="AC31" s="1571">
        <v>0.80449999999999999</v>
      </c>
      <c r="AD31" s="1571">
        <v>0.80479999999999996</v>
      </c>
      <c r="AE31" s="1571">
        <v>0.80479999999999996</v>
      </c>
      <c r="AF31" s="1572" t="s">
        <v>246</v>
      </c>
      <c r="AG31" s="1573">
        <v>5.7999999999999996E-3</v>
      </c>
      <c r="AH31" s="1568" t="s">
        <v>247</v>
      </c>
      <c r="AI31" s="1568" t="s">
        <v>2526</v>
      </c>
      <c r="AJ31" s="1577" t="s">
        <v>875</v>
      </c>
      <c r="AK31" s="1574" t="s">
        <v>876</v>
      </c>
      <c r="AL31" s="1570" t="s">
        <v>236</v>
      </c>
      <c r="AM31" s="1575" t="s">
        <v>376</v>
      </c>
      <c r="AN31" s="1570" t="s">
        <v>60</v>
      </c>
      <c r="AO31" s="1691"/>
      <c r="AP31" s="1576" t="s">
        <v>61</v>
      </c>
      <c r="AQ31" s="1570" t="s">
        <v>61</v>
      </c>
      <c r="AR31" s="1570">
        <v>2020</v>
      </c>
      <c r="AS31" s="1577">
        <v>2034</v>
      </c>
      <c r="AT31" s="1570"/>
      <c r="AU31" s="1692">
        <v>0.5</v>
      </c>
      <c r="AV31" s="1693">
        <v>1</v>
      </c>
      <c r="AW31" s="1693">
        <v>1</v>
      </c>
      <c r="AX31" s="1693">
        <v>1</v>
      </c>
      <c r="AY31" s="1693">
        <v>1</v>
      </c>
      <c r="AZ31" s="1693">
        <v>1</v>
      </c>
      <c r="BA31" s="1693">
        <v>1</v>
      </c>
      <c r="BB31" s="1693">
        <v>1</v>
      </c>
      <c r="BC31" s="1693">
        <v>1</v>
      </c>
      <c r="BD31" s="1693">
        <v>1</v>
      </c>
      <c r="BE31" s="1693">
        <v>1</v>
      </c>
      <c r="BF31" s="1693">
        <v>1</v>
      </c>
      <c r="BG31" s="1693">
        <v>1</v>
      </c>
      <c r="BH31" s="1693">
        <v>1</v>
      </c>
      <c r="BI31" s="1693">
        <v>1</v>
      </c>
      <c r="BJ31" s="1692">
        <v>1</v>
      </c>
      <c r="BK31" s="1694"/>
      <c r="BL31" s="1694"/>
      <c r="BM31" s="1570"/>
      <c r="BN31" s="1691"/>
      <c r="BO31" s="1694">
        <v>60.569600000000001</v>
      </c>
      <c r="BP31" s="1694">
        <v>0</v>
      </c>
      <c r="BQ31" s="1577" t="s">
        <v>70</v>
      </c>
      <c r="BR31" s="1691"/>
      <c r="BS31" s="1694">
        <v>62.992384000000001</v>
      </c>
      <c r="BT31" s="1694"/>
      <c r="BU31" s="1577" t="s">
        <v>70</v>
      </c>
      <c r="BV31" s="1691"/>
      <c r="BW31" s="1694">
        <v>65.512079360000001</v>
      </c>
      <c r="BX31" s="1694"/>
      <c r="BY31" s="1577" t="s">
        <v>70</v>
      </c>
      <c r="BZ31" s="1691"/>
      <c r="CA31" s="1694">
        <v>68.132562534400009</v>
      </c>
      <c r="CB31" s="1694"/>
      <c r="CC31" s="1577" t="s">
        <v>70</v>
      </c>
      <c r="CD31" s="1691"/>
      <c r="CE31" s="1694">
        <v>70.857865035776015</v>
      </c>
      <c r="CF31" s="1694"/>
      <c r="CG31" s="1577" t="s">
        <v>70</v>
      </c>
      <c r="CH31" s="1691"/>
      <c r="CI31" s="1694">
        <v>73.692179637207062</v>
      </c>
      <c r="CJ31" s="1694"/>
      <c r="CK31" s="1577" t="s">
        <v>70</v>
      </c>
      <c r="CL31" s="1691"/>
      <c r="CM31" s="1694">
        <v>76.639866822695353</v>
      </c>
      <c r="CN31" s="1694"/>
      <c r="CO31" s="1695" t="s">
        <v>70</v>
      </c>
      <c r="CP31" s="1691"/>
      <c r="CQ31" s="1694">
        <v>79.705461495603174</v>
      </c>
      <c r="CR31" s="1694"/>
      <c r="CS31" s="1695" t="s">
        <v>70</v>
      </c>
      <c r="CT31" s="1691"/>
      <c r="CU31" s="1694">
        <v>82.893679955427302</v>
      </c>
      <c r="CV31" s="1694"/>
      <c r="CW31" s="1695" t="s">
        <v>70</v>
      </c>
      <c r="CX31" s="1691"/>
      <c r="CY31" s="1694">
        <v>86.209427153644398</v>
      </c>
      <c r="CZ31" s="1694"/>
      <c r="DA31" s="1695" t="s">
        <v>70</v>
      </c>
      <c r="DB31" s="1691"/>
      <c r="DC31" s="1694">
        <v>89.657804239790181</v>
      </c>
      <c r="DD31" s="1694"/>
      <c r="DE31" s="1695" t="s">
        <v>70</v>
      </c>
      <c r="DF31" s="1691"/>
      <c r="DG31" s="1694">
        <v>93.244116409381789</v>
      </c>
      <c r="DH31" s="1694"/>
      <c r="DI31" s="1695" t="s">
        <v>70</v>
      </c>
      <c r="DJ31" s="1691"/>
      <c r="DK31" s="1694">
        <v>96.97388106575707</v>
      </c>
      <c r="DL31" s="1694"/>
      <c r="DM31" s="1695" t="s">
        <v>70</v>
      </c>
      <c r="DN31" s="1691"/>
      <c r="DO31" s="1694">
        <v>100.85283630838735</v>
      </c>
      <c r="DP31" s="1694"/>
      <c r="DQ31" s="1695" t="s">
        <v>70</v>
      </c>
      <c r="DR31" s="1691"/>
      <c r="DS31" s="1694">
        <v>104.88694976072286</v>
      </c>
      <c r="DT31" s="1694"/>
      <c r="DU31" s="1577" t="s">
        <v>70</v>
      </c>
      <c r="DV31" s="1691"/>
      <c r="DW31" s="1696">
        <v>1212.8206937787925</v>
      </c>
      <c r="DX31" s="1570" t="s">
        <v>237</v>
      </c>
      <c r="DY31" s="1570" t="s">
        <v>238</v>
      </c>
      <c r="DZ31" s="1577" t="s">
        <v>901</v>
      </c>
      <c r="EA31" s="1577" t="s">
        <v>902</v>
      </c>
      <c r="EB31" s="1577" t="s">
        <v>251</v>
      </c>
      <c r="EC31" s="1705" t="s">
        <v>895</v>
      </c>
      <c r="ED31" s="1577" t="s">
        <v>219</v>
      </c>
      <c r="EE31" s="1570" t="s">
        <v>220</v>
      </c>
      <c r="EF31" s="1570" t="s">
        <v>221</v>
      </c>
      <c r="EG31" s="1697" t="s">
        <v>896</v>
      </c>
      <c r="EH31" s="1570">
        <v>3017932069</v>
      </c>
      <c r="EI31" s="1578" t="s">
        <v>897</v>
      </c>
    </row>
    <row r="32" spans="1:139" customFormat="1" ht="35.1" customHeight="1">
      <c r="A32" s="1706" t="s">
        <v>210</v>
      </c>
      <c r="B32" s="1739"/>
      <c r="C32" s="1628" t="s">
        <v>254</v>
      </c>
      <c r="D32" s="1709" t="s">
        <v>2527</v>
      </c>
      <c r="E32" s="1730" t="s">
        <v>2528</v>
      </c>
      <c r="F32" s="1730" t="s">
        <v>256</v>
      </c>
      <c r="G32" s="1688" t="s">
        <v>58</v>
      </c>
      <c r="H32" s="1688" t="s">
        <v>68</v>
      </c>
      <c r="I32" s="1688" t="s">
        <v>69</v>
      </c>
      <c r="J32" s="1749">
        <v>408</v>
      </c>
      <c r="K32" s="1750">
        <v>6074</v>
      </c>
      <c r="L32" s="1688">
        <v>2017</v>
      </c>
      <c r="M32" s="1688">
        <v>2019</v>
      </c>
      <c r="N32" s="1710">
        <v>2034</v>
      </c>
      <c r="O32" s="1750">
        <f>K32+50</f>
        <v>6124</v>
      </c>
      <c r="P32" s="1750">
        <f t="shared" ref="P32:AD32" si="0">O32+50</f>
        <v>6174</v>
      </c>
      <c r="Q32" s="1750">
        <f t="shared" si="0"/>
        <v>6224</v>
      </c>
      <c r="R32" s="1750">
        <f t="shared" si="0"/>
        <v>6274</v>
      </c>
      <c r="S32" s="1750">
        <f t="shared" si="0"/>
        <v>6324</v>
      </c>
      <c r="T32" s="1750">
        <f t="shared" si="0"/>
        <v>6374</v>
      </c>
      <c r="U32" s="1750">
        <f t="shared" si="0"/>
        <v>6424</v>
      </c>
      <c r="V32" s="1750">
        <f t="shared" si="0"/>
        <v>6474</v>
      </c>
      <c r="W32" s="1750">
        <f t="shared" si="0"/>
        <v>6524</v>
      </c>
      <c r="X32" s="1750">
        <f t="shared" si="0"/>
        <v>6574</v>
      </c>
      <c r="Y32" s="1750">
        <f t="shared" si="0"/>
        <v>6624</v>
      </c>
      <c r="Z32" s="1750">
        <f t="shared" si="0"/>
        <v>6674</v>
      </c>
      <c r="AA32" s="1750">
        <f t="shared" si="0"/>
        <v>6724</v>
      </c>
      <c r="AB32" s="1750">
        <f t="shared" si="0"/>
        <v>6774</v>
      </c>
      <c r="AC32" s="1750">
        <f t="shared" si="0"/>
        <v>6824</v>
      </c>
      <c r="AD32" s="1750">
        <f t="shared" si="0"/>
        <v>6874</v>
      </c>
      <c r="AE32" s="1750">
        <f>AD32</f>
        <v>6874</v>
      </c>
      <c r="AF32" s="1729" t="s">
        <v>257</v>
      </c>
      <c r="AG32" s="1715">
        <v>5.7999999999999996E-3</v>
      </c>
      <c r="AH32" s="1730" t="s">
        <v>258</v>
      </c>
      <c r="AI32" s="1730" t="s">
        <v>259</v>
      </c>
      <c r="AJ32" s="1710" t="s">
        <v>1009</v>
      </c>
      <c r="AK32" s="1751" t="s">
        <v>1553</v>
      </c>
      <c r="AL32" s="1688" t="s">
        <v>58</v>
      </c>
      <c r="AM32" s="1636" t="s">
        <v>83</v>
      </c>
      <c r="AN32" s="1710" t="s">
        <v>482</v>
      </c>
      <c r="AO32" s="1749">
        <v>408</v>
      </c>
      <c r="AP32" s="1750">
        <v>2</v>
      </c>
      <c r="AQ32" s="1688">
        <v>2018</v>
      </c>
      <c r="AR32" s="1688">
        <v>2019</v>
      </c>
      <c r="AS32" s="1710">
        <v>2034</v>
      </c>
      <c r="AT32" s="1710">
        <v>2</v>
      </c>
      <c r="AU32" s="1710">
        <v>2</v>
      </c>
      <c r="AV32" s="1710">
        <v>2</v>
      </c>
      <c r="AW32" s="1710">
        <v>2</v>
      </c>
      <c r="AX32" s="1710">
        <v>2</v>
      </c>
      <c r="AY32" s="1710">
        <v>2</v>
      </c>
      <c r="AZ32" s="1710">
        <v>2</v>
      </c>
      <c r="BA32" s="1710">
        <v>2</v>
      </c>
      <c r="BB32" s="1710">
        <v>2</v>
      </c>
      <c r="BC32" s="1710">
        <v>2</v>
      </c>
      <c r="BD32" s="1710">
        <v>2</v>
      </c>
      <c r="BE32" s="1710">
        <v>2</v>
      </c>
      <c r="BF32" s="1710">
        <v>2</v>
      </c>
      <c r="BG32" s="1710">
        <v>2</v>
      </c>
      <c r="BH32" s="1710">
        <v>2</v>
      </c>
      <c r="BI32" s="1710">
        <v>2</v>
      </c>
      <c r="BJ32" s="1710">
        <f>SUM(AT32:BI32)</f>
        <v>32</v>
      </c>
      <c r="BK32" s="1719">
        <v>17390.436000000002</v>
      </c>
      <c r="BL32" s="1719">
        <v>17390.436000000002</v>
      </c>
      <c r="BM32" s="1688" t="s">
        <v>70</v>
      </c>
      <c r="BN32" s="1743"/>
      <c r="BO32" s="1719">
        <v>18253.882000000001</v>
      </c>
      <c r="BP32" s="1719">
        <v>18253.882000000001</v>
      </c>
      <c r="BQ32" s="1688" t="s">
        <v>70</v>
      </c>
      <c r="BR32" s="1743"/>
      <c r="BS32" s="1719">
        <v>19160.187000000002</v>
      </c>
      <c r="BT32" s="1719"/>
      <c r="BU32" s="1688" t="s">
        <v>70</v>
      </c>
      <c r="BV32" s="1743"/>
      <c r="BW32" s="1719">
        <v>20111.491000000002</v>
      </c>
      <c r="BX32" s="1719"/>
      <c r="BY32" s="1688" t="s">
        <v>70</v>
      </c>
      <c r="BZ32" s="1743"/>
      <c r="CA32" s="1719">
        <v>21110.026000000002</v>
      </c>
      <c r="CB32" s="1719"/>
      <c r="CC32" s="1688" t="s">
        <v>70</v>
      </c>
      <c r="CD32" s="1743"/>
      <c r="CE32" s="1719">
        <v>22158.138999999999</v>
      </c>
      <c r="CF32" s="1719"/>
      <c r="CG32" s="1688" t="s">
        <v>70</v>
      </c>
      <c r="CH32" s="1743"/>
      <c r="CI32" s="1719">
        <v>23258.291000000001</v>
      </c>
      <c r="CJ32" s="1719"/>
      <c r="CK32" s="1688" t="s">
        <v>70</v>
      </c>
      <c r="CL32" s="1743"/>
      <c r="CM32" s="1719">
        <v>24413.064999999999</v>
      </c>
      <c r="CN32" s="1719"/>
      <c r="CO32" s="1746" t="s">
        <v>70</v>
      </c>
      <c r="CP32" s="1743"/>
      <c r="CQ32" s="1719">
        <v>25625.173999999999</v>
      </c>
      <c r="CR32" s="1719"/>
      <c r="CS32" s="1746" t="s">
        <v>70</v>
      </c>
      <c r="CT32" s="1743"/>
      <c r="CU32" s="1719">
        <v>26897.463</v>
      </c>
      <c r="CV32" s="1719"/>
      <c r="CW32" s="1746" t="s">
        <v>70</v>
      </c>
      <c r="CX32" s="1743"/>
      <c r="CY32" s="1719">
        <v>28232.922999999999</v>
      </c>
      <c r="CZ32" s="1719"/>
      <c r="DA32" s="1746" t="s">
        <v>70</v>
      </c>
      <c r="DB32" s="1743"/>
      <c r="DC32" s="1719">
        <v>29634.687000000002</v>
      </c>
      <c r="DD32" s="1719"/>
      <c r="DE32" s="1746" t="s">
        <v>70</v>
      </c>
      <c r="DF32" s="1743"/>
      <c r="DG32" s="1719">
        <v>31106.048999999999</v>
      </c>
      <c r="DH32" s="1719"/>
      <c r="DI32" s="1746" t="s">
        <v>70</v>
      </c>
      <c r="DJ32" s="1743"/>
      <c r="DK32" s="1719">
        <v>32650.465</v>
      </c>
      <c r="DL32" s="1719"/>
      <c r="DM32" s="1746" t="s">
        <v>70</v>
      </c>
      <c r="DN32" s="1743"/>
      <c r="DO32" s="1719">
        <v>34271.56</v>
      </c>
      <c r="DP32" s="1719"/>
      <c r="DQ32" s="1746" t="s">
        <v>70</v>
      </c>
      <c r="DR32" s="1743"/>
      <c r="DS32" s="1719">
        <v>35973.142999999996</v>
      </c>
      <c r="DT32" s="1719"/>
      <c r="DU32" s="1688" t="s">
        <v>70</v>
      </c>
      <c r="DV32" s="1743"/>
      <c r="DW32" s="1752">
        <v>410246.98100000003</v>
      </c>
      <c r="DX32" s="1710" t="s">
        <v>262</v>
      </c>
      <c r="DY32" s="1710" t="s">
        <v>113</v>
      </c>
      <c r="DZ32" s="1710" t="s">
        <v>263</v>
      </c>
      <c r="EA32" s="1710" t="s">
        <v>2529</v>
      </c>
      <c r="EB32" s="1710" t="s">
        <v>2530</v>
      </c>
      <c r="EC32" s="1723" t="s">
        <v>2531</v>
      </c>
      <c r="ED32" s="1688"/>
      <c r="EE32" s="1688"/>
      <c r="EF32" s="1688"/>
      <c r="EG32" s="1688"/>
      <c r="EH32" s="1688"/>
      <c r="EI32" s="1688"/>
    </row>
    <row r="33" spans="1:139" customFormat="1" ht="35.1" customHeight="1">
      <c r="A33" s="1706" t="s">
        <v>210</v>
      </c>
      <c r="B33" s="1739"/>
      <c r="C33" s="1628" t="s">
        <v>267</v>
      </c>
      <c r="D33" s="1709" t="s">
        <v>2516</v>
      </c>
      <c r="E33" s="1730" t="s">
        <v>268</v>
      </c>
      <c r="F33" s="1730" t="s">
        <v>269</v>
      </c>
      <c r="G33" s="1688" t="s">
        <v>58</v>
      </c>
      <c r="H33" s="1688" t="s">
        <v>68</v>
      </c>
      <c r="I33" s="1688" t="s">
        <v>69</v>
      </c>
      <c r="J33" s="1749" t="s">
        <v>914</v>
      </c>
      <c r="K33" s="1688">
        <v>6.95</v>
      </c>
      <c r="L33" s="1688">
        <v>2017</v>
      </c>
      <c r="M33" s="1688">
        <v>2019</v>
      </c>
      <c r="N33" s="1710">
        <v>2034</v>
      </c>
      <c r="O33" s="1688">
        <v>7.08</v>
      </c>
      <c r="P33" s="1688">
        <v>7.21</v>
      </c>
      <c r="Q33" s="1688">
        <v>7.34</v>
      </c>
      <c r="R33" s="1688">
        <v>7.47</v>
      </c>
      <c r="S33" s="1688">
        <v>7.6</v>
      </c>
      <c r="T33" s="1688">
        <v>7.73</v>
      </c>
      <c r="U33" s="1688">
        <v>7.86</v>
      </c>
      <c r="V33" s="1688">
        <v>7.99</v>
      </c>
      <c r="W33" s="1688">
        <v>8.1199999999999992</v>
      </c>
      <c r="X33" s="1688">
        <v>8.25</v>
      </c>
      <c r="Y33" s="1688">
        <v>8.3800000000000008</v>
      </c>
      <c r="Z33" s="1688">
        <v>8.51</v>
      </c>
      <c r="AA33" s="1688">
        <v>8.64</v>
      </c>
      <c r="AB33" s="1688">
        <v>8.77</v>
      </c>
      <c r="AC33" s="1688">
        <v>8.9</v>
      </c>
      <c r="AD33" s="1688">
        <v>9.0299999999999994</v>
      </c>
      <c r="AE33" s="1688">
        <v>9.0299999999999994</v>
      </c>
      <c r="AF33" s="1714" t="s">
        <v>270</v>
      </c>
      <c r="AG33" s="1715">
        <v>1.0800000000000001E-2</v>
      </c>
      <c r="AH33" s="1628" t="s">
        <v>271</v>
      </c>
      <c r="AI33" s="1628" t="s">
        <v>272</v>
      </c>
      <c r="AJ33" s="1710" t="s">
        <v>1009</v>
      </c>
      <c r="AK33" s="1751" t="s">
        <v>1553</v>
      </c>
      <c r="AL33" s="1688" t="s">
        <v>58</v>
      </c>
      <c r="AM33" s="1636" t="s">
        <v>83</v>
      </c>
      <c r="AN33" s="1710" t="s">
        <v>482</v>
      </c>
      <c r="AO33" s="1749">
        <v>385</v>
      </c>
      <c r="AP33" s="1688">
        <v>1</v>
      </c>
      <c r="AQ33" s="1688">
        <v>2018</v>
      </c>
      <c r="AR33" s="1688">
        <v>2019</v>
      </c>
      <c r="AS33" s="1710">
        <v>2034</v>
      </c>
      <c r="AT33" s="1710">
        <v>1</v>
      </c>
      <c r="AU33" s="1710">
        <v>1</v>
      </c>
      <c r="AV33" s="1710">
        <v>1</v>
      </c>
      <c r="AW33" s="1710">
        <v>1</v>
      </c>
      <c r="AX33" s="1710">
        <v>1</v>
      </c>
      <c r="AY33" s="1710">
        <v>1</v>
      </c>
      <c r="AZ33" s="1710">
        <v>1</v>
      </c>
      <c r="BA33" s="1710">
        <v>1</v>
      </c>
      <c r="BB33" s="1710">
        <v>1</v>
      </c>
      <c r="BC33" s="1710">
        <v>1</v>
      </c>
      <c r="BD33" s="1710">
        <v>1</v>
      </c>
      <c r="BE33" s="1710">
        <v>1</v>
      </c>
      <c r="BF33" s="1710">
        <v>1</v>
      </c>
      <c r="BG33" s="1710">
        <v>1</v>
      </c>
      <c r="BH33" s="1710">
        <v>1</v>
      </c>
      <c r="BI33" s="1710">
        <v>1</v>
      </c>
      <c r="BJ33" s="1710">
        <f>SUBTOTAL(9,AT33:BI33)</f>
        <v>16</v>
      </c>
      <c r="BK33" s="1719">
        <v>80.25</v>
      </c>
      <c r="BL33" s="1719">
        <v>80.25</v>
      </c>
      <c r="BM33" s="1710" t="s">
        <v>70</v>
      </c>
      <c r="BN33" s="1743"/>
      <c r="BO33" s="1719">
        <v>85.867500000000007</v>
      </c>
      <c r="BP33" s="1719">
        <v>85.867500000000007</v>
      </c>
      <c r="BQ33" s="1710" t="s">
        <v>70</v>
      </c>
      <c r="BR33" s="1743"/>
      <c r="BS33" s="1719">
        <v>91.878225000000015</v>
      </c>
      <c r="BT33" s="1719"/>
      <c r="BU33" s="1710" t="s">
        <v>70</v>
      </c>
      <c r="BV33" s="1743"/>
      <c r="BW33" s="1719">
        <v>98.309700750000019</v>
      </c>
      <c r="BX33" s="1719"/>
      <c r="BY33" s="1710" t="s">
        <v>70</v>
      </c>
      <c r="BZ33" s="1743"/>
      <c r="CA33" s="1719">
        <v>105.19137980250002</v>
      </c>
      <c r="CB33" s="1719"/>
      <c r="CC33" s="1710" t="s">
        <v>70</v>
      </c>
      <c r="CD33" s="1743"/>
      <c r="CE33" s="1719">
        <v>112.55477638867502</v>
      </c>
      <c r="CF33" s="1719"/>
      <c r="CG33" s="1710" t="s">
        <v>70</v>
      </c>
      <c r="CH33" s="1743"/>
      <c r="CI33" s="1719">
        <v>120.43361073588227</v>
      </c>
      <c r="CJ33" s="1719"/>
      <c r="CK33" s="1710" t="s">
        <v>70</v>
      </c>
      <c r="CL33" s="1743"/>
      <c r="CM33" s="1719">
        <v>128.86396348739402</v>
      </c>
      <c r="CN33" s="1719"/>
      <c r="CO33" s="1746" t="s">
        <v>70</v>
      </c>
      <c r="CP33" s="1743"/>
      <c r="CQ33" s="1719">
        <v>137.88444093151159</v>
      </c>
      <c r="CR33" s="1719"/>
      <c r="CS33" s="1746" t="s">
        <v>70</v>
      </c>
      <c r="CT33" s="1743"/>
      <c r="CU33" s="1719">
        <v>147.53635179671741</v>
      </c>
      <c r="CV33" s="1719"/>
      <c r="CW33" s="1746" t="s">
        <v>70</v>
      </c>
      <c r="CX33" s="1743"/>
      <c r="CY33" s="1719">
        <v>157.86389642248764</v>
      </c>
      <c r="CZ33" s="1719"/>
      <c r="DA33" s="1746" t="s">
        <v>70</v>
      </c>
      <c r="DB33" s="1743"/>
      <c r="DC33" s="1719">
        <v>168.91436917206178</v>
      </c>
      <c r="DD33" s="1719"/>
      <c r="DE33" s="1746" t="s">
        <v>70</v>
      </c>
      <c r="DF33" s="1743"/>
      <c r="DG33" s="1719">
        <v>180.73837501410611</v>
      </c>
      <c r="DH33" s="1719"/>
      <c r="DI33" s="1746" t="s">
        <v>70</v>
      </c>
      <c r="DJ33" s="1743"/>
      <c r="DK33" s="1719">
        <v>193.39006126509355</v>
      </c>
      <c r="DL33" s="1719"/>
      <c r="DM33" s="1746" t="s">
        <v>70</v>
      </c>
      <c r="DN33" s="1743"/>
      <c r="DO33" s="1719">
        <v>206.92736555365011</v>
      </c>
      <c r="DP33" s="1719"/>
      <c r="DQ33" s="1746" t="s">
        <v>70</v>
      </c>
      <c r="DR33" s="1743"/>
      <c r="DS33" s="1719">
        <v>221.41228114240562</v>
      </c>
      <c r="DT33" s="1719"/>
      <c r="DU33" s="1710" t="s">
        <v>70</v>
      </c>
      <c r="DV33" s="1743"/>
      <c r="DW33" s="1752">
        <v>2238.016297462485</v>
      </c>
      <c r="DX33" s="1710" t="s">
        <v>262</v>
      </c>
      <c r="DY33" s="1710" t="s">
        <v>113</v>
      </c>
      <c r="DZ33" s="1710" t="s">
        <v>274</v>
      </c>
      <c r="EA33" s="1688" t="s">
        <v>275</v>
      </c>
      <c r="EB33" s="1710" t="s">
        <v>276</v>
      </c>
      <c r="EC33" s="1688" t="s">
        <v>277</v>
      </c>
      <c r="ED33" s="1688"/>
      <c r="EE33" s="1688"/>
      <c r="EF33" s="1688"/>
      <c r="EG33" s="1688"/>
      <c r="EH33" s="1688"/>
      <c r="EI33" s="1688"/>
    </row>
    <row r="34" spans="1:139" customFormat="1" ht="35.1" customHeight="1">
      <c r="A34" s="1706" t="s">
        <v>210</v>
      </c>
      <c r="B34" s="1739"/>
      <c r="C34" s="1628" t="s">
        <v>267</v>
      </c>
      <c r="D34" s="1709"/>
      <c r="E34" s="1730" t="s">
        <v>268</v>
      </c>
      <c r="F34" s="1730" t="s">
        <v>269</v>
      </c>
      <c r="G34" s="1688" t="s">
        <v>58</v>
      </c>
      <c r="H34" s="1688" t="s">
        <v>68</v>
      </c>
      <c r="I34" s="1688" t="s">
        <v>69</v>
      </c>
      <c r="J34" s="1749" t="s">
        <v>914</v>
      </c>
      <c r="K34" s="1688">
        <v>6.95</v>
      </c>
      <c r="L34" s="1688">
        <v>2017</v>
      </c>
      <c r="M34" s="1688">
        <v>2019</v>
      </c>
      <c r="N34" s="1710">
        <v>2034</v>
      </c>
      <c r="O34" s="1688">
        <v>7.08</v>
      </c>
      <c r="P34" s="1688">
        <v>7.21</v>
      </c>
      <c r="Q34" s="1688">
        <v>7.34</v>
      </c>
      <c r="R34" s="1688">
        <v>7.47</v>
      </c>
      <c r="S34" s="1688">
        <v>7.6</v>
      </c>
      <c r="T34" s="1688">
        <v>7.73</v>
      </c>
      <c r="U34" s="1688">
        <v>7.86</v>
      </c>
      <c r="V34" s="1688">
        <v>7.99</v>
      </c>
      <c r="W34" s="1688">
        <v>8.1199999999999992</v>
      </c>
      <c r="X34" s="1688">
        <v>8.25</v>
      </c>
      <c r="Y34" s="1688">
        <v>8.3800000000000008</v>
      </c>
      <c r="Z34" s="1688">
        <v>8.51</v>
      </c>
      <c r="AA34" s="1688">
        <v>8.64</v>
      </c>
      <c r="AB34" s="1688">
        <v>8.77</v>
      </c>
      <c r="AC34" s="1688">
        <v>8.9</v>
      </c>
      <c r="AD34" s="1688">
        <v>9.0299999999999994</v>
      </c>
      <c r="AE34" s="1688">
        <v>9.0299999999999994</v>
      </c>
      <c r="AF34" s="1714" t="s">
        <v>917</v>
      </c>
      <c r="AG34" s="1715">
        <v>5.7999999999999996E-3</v>
      </c>
      <c r="AH34" s="1753" t="s">
        <v>918</v>
      </c>
      <c r="AI34" s="1753" t="s">
        <v>919</v>
      </c>
      <c r="AJ34" s="1710" t="s">
        <v>1009</v>
      </c>
      <c r="AK34" s="1751" t="s">
        <v>1010</v>
      </c>
      <c r="AL34" s="1688" t="s">
        <v>58</v>
      </c>
      <c r="AM34" s="1636" t="s">
        <v>68</v>
      </c>
      <c r="AN34" s="1710" t="s">
        <v>482</v>
      </c>
      <c r="AO34" s="1749">
        <v>389</v>
      </c>
      <c r="AP34" s="1754">
        <v>1</v>
      </c>
      <c r="AQ34" s="1754">
        <v>2017</v>
      </c>
      <c r="AR34" s="1688">
        <v>2020</v>
      </c>
      <c r="AS34" s="1710">
        <v>2034</v>
      </c>
      <c r="AT34" s="1710"/>
      <c r="AU34" s="1753">
        <v>10</v>
      </c>
      <c r="AV34" s="1753">
        <v>130</v>
      </c>
      <c r="AW34" s="1753">
        <v>264</v>
      </c>
      <c r="AX34" s="1753">
        <v>394</v>
      </c>
      <c r="AY34" s="1753">
        <v>399</v>
      </c>
      <c r="AZ34" s="1753">
        <v>399</v>
      </c>
      <c r="BA34" s="1753">
        <v>399</v>
      </c>
      <c r="BB34" s="1753">
        <v>399</v>
      </c>
      <c r="BC34" s="1753">
        <v>399</v>
      </c>
      <c r="BD34" s="1753">
        <v>399</v>
      </c>
      <c r="BE34" s="1753">
        <v>399</v>
      </c>
      <c r="BF34" s="1753">
        <v>399</v>
      </c>
      <c r="BG34" s="1753">
        <v>399</v>
      </c>
      <c r="BH34" s="1753">
        <v>399</v>
      </c>
      <c r="BI34" s="1753">
        <v>399</v>
      </c>
      <c r="BJ34" s="1753">
        <v>399</v>
      </c>
      <c r="BK34" s="1719"/>
      <c r="BL34" s="1719"/>
      <c r="BM34" s="1710"/>
      <c r="BN34" s="1743"/>
      <c r="BO34" s="1755">
        <v>159</v>
      </c>
      <c r="BP34" s="1755">
        <v>159</v>
      </c>
      <c r="BQ34" s="1753" t="s">
        <v>496</v>
      </c>
      <c r="BR34" s="1753">
        <v>7690</v>
      </c>
      <c r="BS34" s="1755">
        <v>164</v>
      </c>
      <c r="BT34" s="1755">
        <v>164</v>
      </c>
      <c r="BU34" s="1753" t="s">
        <v>496</v>
      </c>
      <c r="BV34" s="1753">
        <v>7690</v>
      </c>
      <c r="BW34" s="1755">
        <v>169</v>
      </c>
      <c r="BX34" s="1755">
        <v>169</v>
      </c>
      <c r="BY34" s="1753" t="s">
        <v>496</v>
      </c>
      <c r="BZ34" s="1753">
        <v>7690</v>
      </c>
      <c r="CA34" s="1755">
        <v>174</v>
      </c>
      <c r="CB34" s="1755">
        <v>174</v>
      </c>
      <c r="CC34" s="1753" t="s">
        <v>496</v>
      </c>
      <c r="CD34" s="1753">
        <v>7690</v>
      </c>
      <c r="CE34" s="1755">
        <v>179</v>
      </c>
      <c r="CF34" s="1755">
        <v>179</v>
      </c>
      <c r="CG34" s="1753" t="s">
        <v>496</v>
      </c>
      <c r="CH34" s="1753">
        <v>7690</v>
      </c>
      <c r="CI34" s="1755">
        <v>188</v>
      </c>
      <c r="CJ34" s="1755"/>
      <c r="CK34" s="1753" t="s">
        <v>496</v>
      </c>
      <c r="CL34" s="1743"/>
      <c r="CM34" s="1755">
        <v>194</v>
      </c>
      <c r="CN34" s="1755"/>
      <c r="CO34" s="1753" t="s">
        <v>496</v>
      </c>
      <c r="CP34" s="1743"/>
      <c r="CQ34" s="1755">
        <v>200</v>
      </c>
      <c r="CR34" s="1755"/>
      <c r="CS34" s="1753" t="s">
        <v>496</v>
      </c>
      <c r="CT34" s="1743"/>
      <c r="CU34" s="1755">
        <v>206</v>
      </c>
      <c r="CV34" s="1755"/>
      <c r="CW34" s="1753" t="s">
        <v>496</v>
      </c>
      <c r="CX34" s="1743"/>
      <c r="CY34" s="1755">
        <v>212</v>
      </c>
      <c r="CZ34" s="1755"/>
      <c r="DA34" s="1753" t="s">
        <v>496</v>
      </c>
      <c r="DB34" s="1743"/>
      <c r="DC34" s="1755">
        <v>218</v>
      </c>
      <c r="DD34" s="1755"/>
      <c r="DE34" s="1753" t="s">
        <v>496</v>
      </c>
      <c r="DF34" s="1743"/>
      <c r="DG34" s="1755">
        <v>225</v>
      </c>
      <c r="DH34" s="1755"/>
      <c r="DI34" s="1753" t="s">
        <v>496</v>
      </c>
      <c r="DJ34" s="1743"/>
      <c r="DK34" s="1755">
        <v>232</v>
      </c>
      <c r="DL34" s="1755"/>
      <c r="DM34" s="1753" t="s">
        <v>496</v>
      </c>
      <c r="DN34" s="1743"/>
      <c r="DO34" s="1755">
        <v>239</v>
      </c>
      <c r="DP34" s="1755"/>
      <c r="DQ34" s="1753" t="s">
        <v>496</v>
      </c>
      <c r="DR34" s="1743"/>
      <c r="DS34" s="1755">
        <v>246</v>
      </c>
      <c r="DT34" s="1755"/>
      <c r="DU34" s="1753" t="s">
        <v>496</v>
      </c>
      <c r="DV34" s="1743"/>
      <c r="DW34" s="1755">
        <v>3005</v>
      </c>
      <c r="DX34" s="1710" t="s">
        <v>112</v>
      </c>
      <c r="DY34" s="1710" t="s">
        <v>113</v>
      </c>
      <c r="DZ34" s="1710" t="s">
        <v>283</v>
      </c>
      <c r="EA34" s="1756" t="s">
        <v>921</v>
      </c>
      <c r="EB34" s="1688" t="s">
        <v>922</v>
      </c>
      <c r="EC34" s="1723" t="s">
        <v>923</v>
      </c>
      <c r="ED34" s="1688"/>
      <c r="EE34" s="1688"/>
      <c r="EF34" s="1688"/>
      <c r="EG34" s="1688"/>
      <c r="EH34" s="1688"/>
      <c r="EI34" s="1688"/>
    </row>
    <row r="35" spans="1:139" customFormat="1" ht="35.1" customHeight="1">
      <c r="A35" s="1706" t="s">
        <v>210</v>
      </c>
      <c r="B35" s="1739"/>
      <c r="C35" s="1628" t="s">
        <v>286</v>
      </c>
      <c r="D35" s="1709" t="s">
        <v>2532</v>
      </c>
      <c r="E35" s="1730" t="s">
        <v>287</v>
      </c>
      <c r="F35" s="1730" t="s">
        <v>288</v>
      </c>
      <c r="G35" s="1688" t="s">
        <v>58</v>
      </c>
      <c r="H35" s="1688" t="s">
        <v>59</v>
      </c>
      <c r="I35" s="1688" t="s">
        <v>69</v>
      </c>
      <c r="J35" s="1749">
        <v>397</v>
      </c>
      <c r="K35" s="1732">
        <v>1.6E-2</v>
      </c>
      <c r="L35" s="1688">
        <v>2017</v>
      </c>
      <c r="M35" s="1688">
        <v>2019</v>
      </c>
      <c r="N35" s="1710">
        <v>2034</v>
      </c>
      <c r="O35" s="1741">
        <v>1.55E-2</v>
      </c>
      <c r="P35" s="1741">
        <v>1.4999999999999999E-2</v>
      </c>
      <c r="Q35" s="1741">
        <v>1.4500000000000001E-2</v>
      </c>
      <c r="R35" s="1741">
        <v>1.4E-2</v>
      </c>
      <c r="S35" s="1741">
        <v>1.35E-2</v>
      </c>
      <c r="T35" s="1741">
        <v>1.2999999999999999E-2</v>
      </c>
      <c r="U35" s="1741">
        <v>1.2500000000000001E-2</v>
      </c>
      <c r="V35" s="1741">
        <v>1.2E-2</v>
      </c>
      <c r="W35" s="1741">
        <v>1.15E-2</v>
      </c>
      <c r="X35" s="1741">
        <v>1.0999999999999999E-2</v>
      </c>
      <c r="Y35" s="1741">
        <v>1.0500000000000001E-2</v>
      </c>
      <c r="Z35" s="1741">
        <v>0.01</v>
      </c>
      <c r="AA35" s="1741">
        <v>9.4999999999999998E-3</v>
      </c>
      <c r="AB35" s="1741">
        <v>8.9999999999999993E-3</v>
      </c>
      <c r="AC35" s="1741">
        <v>8.5000000000000006E-3</v>
      </c>
      <c r="AD35" s="1741">
        <v>8.0000000000000002E-3</v>
      </c>
      <c r="AE35" s="1741">
        <v>8.0000000000000002E-3</v>
      </c>
      <c r="AF35" s="1714" t="s">
        <v>289</v>
      </c>
      <c r="AG35" s="1715">
        <v>1.0800000000000001E-2</v>
      </c>
      <c r="AH35" s="1628" t="s">
        <v>290</v>
      </c>
      <c r="AI35" s="1628" t="s">
        <v>291</v>
      </c>
      <c r="AJ35" s="1710" t="s">
        <v>1009</v>
      </c>
      <c r="AK35" s="1751" t="s">
        <v>1010</v>
      </c>
      <c r="AL35" s="1688" t="s">
        <v>58</v>
      </c>
      <c r="AM35" s="1636" t="s">
        <v>83</v>
      </c>
      <c r="AN35" s="1710" t="s">
        <v>482</v>
      </c>
      <c r="AO35" s="1749">
        <v>398</v>
      </c>
      <c r="AP35" s="1754" t="s">
        <v>61</v>
      </c>
      <c r="AQ35" s="1754" t="s">
        <v>61</v>
      </c>
      <c r="AR35" s="1688">
        <v>2019</v>
      </c>
      <c r="AS35" s="1710">
        <v>2034</v>
      </c>
      <c r="AT35" s="1710">
        <v>10</v>
      </c>
      <c r="AU35" s="1710">
        <v>10</v>
      </c>
      <c r="AV35" s="1710">
        <v>10</v>
      </c>
      <c r="AW35" s="1710">
        <v>10</v>
      </c>
      <c r="AX35" s="1710">
        <v>10</v>
      </c>
      <c r="AY35" s="1710">
        <v>10</v>
      </c>
      <c r="AZ35" s="1710">
        <v>10</v>
      </c>
      <c r="BA35" s="1710">
        <v>10</v>
      </c>
      <c r="BB35" s="1710">
        <v>10</v>
      </c>
      <c r="BC35" s="1710">
        <v>10</v>
      </c>
      <c r="BD35" s="1710">
        <v>10</v>
      </c>
      <c r="BE35" s="1710">
        <v>10</v>
      </c>
      <c r="BF35" s="1710">
        <v>10</v>
      </c>
      <c r="BG35" s="1710">
        <v>10</v>
      </c>
      <c r="BH35" s="1710">
        <v>10</v>
      </c>
      <c r="BI35" s="1710">
        <v>10</v>
      </c>
      <c r="BJ35" s="1710">
        <f>SUM(AT35:BI35)</f>
        <v>160</v>
      </c>
      <c r="BK35" s="1719">
        <v>41.2</v>
      </c>
      <c r="BL35" s="1719">
        <v>0</v>
      </c>
      <c r="BM35" s="1710" t="s">
        <v>70</v>
      </c>
      <c r="BN35" s="1743"/>
      <c r="BO35" s="1719">
        <v>42.436000000000007</v>
      </c>
      <c r="BP35" s="1719">
        <v>3.12</v>
      </c>
      <c r="BQ35" s="1710" t="s">
        <v>70</v>
      </c>
      <c r="BR35" s="1743"/>
      <c r="BS35" s="1719">
        <v>43.709080000000007</v>
      </c>
      <c r="BT35" s="1719"/>
      <c r="BU35" s="1710" t="s">
        <v>70</v>
      </c>
      <c r="BV35" s="1743"/>
      <c r="BW35" s="1719">
        <v>45.020352400000007</v>
      </c>
      <c r="BX35" s="1719"/>
      <c r="BY35" s="1710" t="s">
        <v>70</v>
      </c>
      <c r="BZ35" s="1743"/>
      <c r="CA35" s="1719">
        <v>46.370962972000008</v>
      </c>
      <c r="CB35" s="1719"/>
      <c r="CC35" s="1710" t="s">
        <v>70</v>
      </c>
      <c r="CD35" s="1743"/>
      <c r="CE35" s="1719">
        <v>47.762091861160009</v>
      </c>
      <c r="CF35" s="1719"/>
      <c r="CG35" s="1710" t="s">
        <v>70</v>
      </c>
      <c r="CH35" s="1743"/>
      <c r="CI35" s="1719">
        <v>49.194954616994814</v>
      </c>
      <c r="CJ35" s="1719"/>
      <c r="CK35" s="1710" t="s">
        <v>70</v>
      </c>
      <c r="CL35" s="1743"/>
      <c r="CM35" s="1719">
        <v>50.670803255504659</v>
      </c>
      <c r="CN35" s="1719"/>
      <c r="CO35" s="1746" t="s">
        <v>70</v>
      </c>
      <c r="CP35" s="1743"/>
      <c r="CQ35" s="1719">
        <v>52.190927353169798</v>
      </c>
      <c r="CR35" s="1719"/>
      <c r="CS35" s="1746" t="s">
        <v>70</v>
      </c>
      <c r="CT35" s="1743"/>
      <c r="CU35" s="1719">
        <v>53.756655173764891</v>
      </c>
      <c r="CV35" s="1719"/>
      <c r="CW35" s="1746" t="s">
        <v>70</v>
      </c>
      <c r="CX35" s="1743"/>
      <c r="CY35" s="1719">
        <v>55.369354828977841</v>
      </c>
      <c r="CZ35" s="1719"/>
      <c r="DA35" s="1746" t="s">
        <v>70</v>
      </c>
      <c r="DB35" s="1743"/>
      <c r="DC35" s="1719">
        <v>57.030435473847177</v>
      </c>
      <c r="DD35" s="1719"/>
      <c r="DE35" s="1746" t="s">
        <v>70</v>
      </c>
      <c r="DF35" s="1743"/>
      <c r="DG35" s="1719">
        <v>58.741348538062596</v>
      </c>
      <c r="DH35" s="1719"/>
      <c r="DI35" s="1746" t="s">
        <v>70</v>
      </c>
      <c r="DJ35" s="1743"/>
      <c r="DK35" s="1719">
        <v>60.503588994204478</v>
      </c>
      <c r="DL35" s="1719"/>
      <c r="DM35" s="1746" t="s">
        <v>70</v>
      </c>
      <c r="DN35" s="1743"/>
      <c r="DO35" s="1719">
        <v>62.318696664030611</v>
      </c>
      <c r="DP35" s="1719"/>
      <c r="DQ35" s="1746" t="s">
        <v>70</v>
      </c>
      <c r="DR35" s="1743"/>
      <c r="DS35" s="1719">
        <v>64.188257563951538</v>
      </c>
      <c r="DT35" s="1719"/>
      <c r="DU35" s="1710" t="s">
        <v>70</v>
      </c>
      <c r="DV35" s="1743"/>
      <c r="DW35" s="1752">
        <v>830.46350969566856</v>
      </c>
      <c r="DX35" s="1710" t="s">
        <v>112</v>
      </c>
      <c r="DY35" s="1710" t="s">
        <v>113</v>
      </c>
      <c r="DZ35" s="1710" t="s">
        <v>293</v>
      </c>
      <c r="EA35" s="1688" t="s">
        <v>924</v>
      </c>
      <c r="EB35" s="1710" t="s">
        <v>295</v>
      </c>
      <c r="EC35" s="1723" t="s">
        <v>925</v>
      </c>
      <c r="ED35" s="1688"/>
      <c r="EE35" s="1688"/>
      <c r="EF35" s="1688"/>
      <c r="EG35" s="1688"/>
      <c r="EH35" s="1688"/>
      <c r="EI35" s="1688"/>
    </row>
    <row r="36" spans="1:139" customFormat="1" ht="35.1" customHeight="1">
      <c r="A36" s="1706" t="s">
        <v>210</v>
      </c>
      <c r="B36" s="1739"/>
      <c r="C36" s="1628" t="s">
        <v>297</v>
      </c>
      <c r="D36" s="1709" t="s">
        <v>2533</v>
      </c>
      <c r="E36" s="1730" t="s">
        <v>298</v>
      </c>
      <c r="F36" s="1730" t="s">
        <v>299</v>
      </c>
      <c r="G36" s="1688" t="s">
        <v>300</v>
      </c>
      <c r="H36" s="1688" t="s">
        <v>59</v>
      </c>
      <c r="I36" s="1688" t="s">
        <v>69</v>
      </c>
      <c r="J36" s="1749">
        <v>270</v>
      </c>
      <c r="K36" s="1688" t="s">
        <v>301</v>
      </c>
      <c r="L36" s="1688">
        <v>2018</v>
      </c>
      <c r="M36" s="1688">
        <v>2019</v>
      </c>
      <c r="N36" s="1710">
        <v>2032</v>
      </c>
      <c r="O36" s="1741">
        <v>0.40699999999999997</v>
      </c>
      <c r="P36" s="1741">
        <v>0.40200000000000002</v>
      </c>
      <c r="Q36" s="1741">
        <v>0.39700000000000002</v>
      </c>
      <c r="R36" s="1741">
        <v>0.39200000000000002</v>
      </c>
      <c r="S36" s="1741">
        <v>0.38700000000000001</v>
      </c>
      <c r="T36" s="1741">
        <v>0.38200000000000001</v>
      </c>
      <c r="U36" s="1741">
        <v>0.377</v>
      </c>
      <c r="V36" s="1741">
        <v>0.372</v>
      </c>
      <c r="W36" s="1741">
        <v>0.36699999999999999</v>
      </c>
      <c r="X36" s="1741">
        <v>0.36199999999999999</v>
      </c>
      <c r="Y36" s="1741">
        <v>0.35699999999999998</v>
      </c>
      <c r="Z36" s="1741">
        <v>0.35199999999999998</v>
      </c>
      <c r="AA36" s="1741">
        <v>0.34699999999999998</v>
      </c>
      <c r="AB36" s="1741">
        <v>0.34200000000000003</v>
      </c>
      <c r="AC36" s="1688"/>
      <c r="AD36" s="1688"/>
      <c r="AE36" s="1741">
        <v>0.34200000000000003</v>
      </c>
      <c r="AF36" s="1714" t="s">
        <v>302</v>
      </c>
      <c r="AG36" s="1715">
        <v>1.0800000000000001E-2</v>
      </c>
      <c r="AH36" s="1628" t="s">
        <v>303</v>
      </c>
      <c r="AI36" s="1628" t="s">
        <v>304</v>
      </c>
      <c r="AJ36" s="1710" t="s">
        <v>829</v>
      </c>
      <c r="AK36" s="1730" t="s">
        <v>926</v>
      </c>
      <c r="AL36" s="1710" t="s">
        <v>300</v>
      </c>
      <c r="AM36" s="1636" t="s">
        <v>83</v>
      </c>
      <c r="AN36" s="1710" t="s">
        <v>482</v>
      </c>
      <c r="AO36" s="1749">
        <v>290</v>
      </c>
      <c r="AP36" s="1688">
        <v>604</v>
      </c>
      <c r="AQ36" s="1688">
        <v>2018</v>
      </c>
      <c r="AR36" s="1688">
        <v>2019</v>
      </c>
      <c r="AS36" s="1710">
        <v>2034</v>
      </c>
      <c r="AT36" s="1717">
        <v>300</v>
      </c>
      <c r="AU36" s="1717">
        <v>300</v>
      </c>
      <c r="AV36" s="1717">
        <v>300</v>
      </c>
      <c r="AW36" s="1717">
        <v>300</v>
      </c>
      <c r="AX36" s="1717">
        <v>300</v>
      </c>
      <c r="AY36" s="1717">
        <v>300</v>
      </c>
      <c r="AZ36" s="1717">
        <v>300</v>
      </c>
      <c r="BA36" s="1717">
        <v>300</v>
      </c>
      <c r="BB36" s="1717">
        <v>300</v>
      </c>
      <c r="BC36" s="1717">
        <v>300</v>
      </c>
      <c r="BD36" s="1717">
        <v>300</v>
      </c>
      <c r="BE36" s="1717">
        <v>300</v>
      </c>
      <c r="BF36" s="1717">
        <v>300</v>
      </c>
      <c r="BG36" s="1717">
        <v>300</v>
      </c>
      <c r="BH36" s="1717">
        <v>300</v>
      </c>
      <c r="BI36" s="1717">
        <v>300</v>
      </c>
      <c r="BJ36" s="1717">
        <f>SUM(AT36:BI36)</f>
        <v>4800</v>
      </c>
      <c r="BK36" s="1719">
        <v>397</v>
      </c>
      <c r="BL36" s="1719">
        <v>397</v>
      </c>
      <c r="BM36" s="1710" t="s">
        <v>70</v>
      </c>
      <c r="BN36" s="1749">
        <v>1022</v>
      </c>
      <c r="BO36" s="1719">
        <v>391.58800000000002</v>
      </c>
      <c r="BP36" s="1719">
        <v>391.58800000000002</v>
      </c>
      <c r="BQ36" s="1710" t="s">
        <v>70</v>
      </c>
      <c r="BR36" s="1749">
        <v>1022</v>
      </c>
      <c r="BS36" s="1719">
        <v>398.56635199999999</v>
      </c>
      <c r="BT36" s="1719"/>
      <c r="BU36" s="1710" t="s">
        <v>70</v>
      </c>
      <c r="BV36" s="1743"/>
      <c r="BW36" s="1719">
        <v>400.16061740800001</v>
      </c>
      <c r="BX36" s="1719"/>
      <c r="BY36" s="1710" t="s">
        <v>70</v>
      </c>
      <c r="BZ36" s="1743"/>
      <c r="CA36" s="1719">
        <v>401.76125987763203</v>
      </c>
      <c r="CB36" s="1719"/>
      <c r="CC36" s="1710" t="s">
        <v>70</v>
      </c>
      <c r="CD36" s="1743"/>
      <c r="CE36" s="1719">
        <v>403.36830491714255</v>
      </c>
      <c r="CF36" s="1719"/>
      <c r="CG36" s="1710" t="s">
        <v>70</v>
      </c>
      <c r="CH36" s="1743"/>
      <c r="CI36" s="1719">
        <v>404.9817781368111</v>
      </c>
      <c r="CJ36" s="1719"/>
      <c r="CK36" s="1710" t="s">
        <v>70</v>
      </c>
      <c r="CL36" s="1743"/>
      <c r="CM36" s="1719">
        <v>406.60170524935836</v>
      </c>
      <c r="CN36" s="1719"/>
      <c r="CO36" s="1746" t="s">
        <v>70</v>
      </c>
      <c r="CP36" s="1743"/>
      <c r="CQ36" s="1719">
        <v>408.22811207035579</v>
      </c>
      <c r="CR36" s="1719"/>
      <c r="CS36" s="1746" t="s">
        <v>70</v>
      </c>
      <c r="CT36" s="1743"/>
      <c r="CU36" s="1719">
        <v>409.86102451863724</v>
      </c>
      <c r="CV36" s="1719"/>
      <c r="CW36" s="1746" t="s">
        <v>70</v>
      </c>
      <c r="CX36" s="1743"/>
      <c r="CY36" s="1719">
        <v>411.50046861671177</v>
      </c>
      <c r="CZ36" s="1719"/>
      <c r="DA36" s="1746" t="s">
        <v>70</v>
      </c>
      <c r="DB36" s="1743"/>
      <c r="DC36" s="1719">
        <v>413.1464704911786</v>
      </c>
      <c r="DD36" s="1719"/>
      <c r="DE36" s="1746" t="s">
        <v>70</v>
      </c>
      <c r="DF36" s="1743"/>
      <c r="DG36" s="1719">
        <v>414.79905637314334</v>
      </c>
      <c r="DH36" s="1719"/>
      <c r="DI36" s="1746" t="s">
        <v>70</v>
      </c>
      <c r="DJ36" s="1743"/>
      <c r="DK36" s="1719">
        <v>416.45825259863591</v>
      </c>
      <c r="DL36" s="1719"/>
      <c r="DM36" s="1746" t="s">
        <v>70</v>
      </c>
      <c r="DN36" s="1743"/>
      <c r="DO36" s="1719">
        <v>418.12408560903043</v>
      </c>
      <c r="DP36" s="1719"/>
      <c r="DQ36" s="1746" t="s">
        <v>70</v>
      </c>
      <c r="DR36" s="1743"/>
      <c r="DS36" s="1719">
        <v>419.79658195146658</v>
      </c>
      <c r="DT36" s="1719"/>
      <c r="DU36" s="1710" t="s">
        <v>70</v>
      </c>
      <c r="DV36" s="1743"/>
      <c r="DW36" s="1752">
        <v>6515.9420698181057</v>
      </c>
      <c r="DX36" s="1710" t="s">
        <v>307</v>
      </c>
      <c r="DY36" s="1710" t="s">
        <v>308</v>
      </c>
      <c r="DZ36" s="1710" t="s">
        <v>309</v>
      </c>
      <c r="EA36" s="1757" t="s">
        <v>927</v>
      </c>
      <c r="EB36" s="1717" t="s">
        <v>311</v>
      </c>
      <c r="EC36" s="1723" t="s">
        <v>928</v>
      </c>
      <c r="ED36" s="1717"/>
      <c r="EE36" s="1717"/>
      <c r="EF36" s="1710"/>
      <c r="EG36" s="1710"/>
      <c r="EH36" s="1710"/>
      <c r="EI36" s="1758"/>
    </row>
    <row r="37" spans="1:139" customFormat="1" ht="35.1" customHeight="1">
      <c r="A37" s="1706" t="s">
        <v>210</v>
      </c>
      <c r="B37" s="1739"/>
      <c r="C37" s="1628" t="s">
        <v>297</v>
      </c>
      <c r="D37" s="1709"/>
      <c r="E37" s="1730" t="s">
        <v>298</v>
      </c>
      <c r="F37" s="1730" t="s">
        <v>299</v>
      </c>
      <c r="G37" s="1688" t="s">
        <v>300</v>
      </c>
      <c r="H37" s="1688" t="s">
        <v>59</v>
      </c>
      <c r="I37" s="1688" t="s">
        <v>69</v>
      </c>
      <c r="J37" s="1749">
        <v>270</v>
      </c>
      <c r="K37" s="1688" t="s">
        <v>301</v>
      </c>
      <c r="L37" s="1688">
        <v>2018</v>
      </c>
      <c r="M37" s="1688">
        <v>2019</v>
      </c>
      <c r="N37" s="1710">
        <v>2032</v>
      </c>
      <c r="O37" s="1741">
        <v>0.40699999999999997</v>
      </c>
      <c r="P37" s="1741">
        <v>0.40200000000000002</v>
      </c>
      <c r="Q37" s="1741">
        <v>0.39700000000000002</v>
      </c>
      <c r="R37" s="1741">
        <v>0.39200000000000002</v>
      </c>
      <c r="S37" s="1741">
        <v>0.38700000000000001</v>
      </c>
      <c r="T37" s="1741">
        <v>0.38200000000000001</v>
      </c>
      <c r="U37" s="1741">
        <v>0.377</v>
      </c>
      <c r="V37" s="1741">
        <v>0.372</v>
      </c>
      <c r="W37" s="1741">
        <v>0.36699999999999999</v>
      </c>
      <c r="X37" s="1741">
        <v>0.36199999999999999</v>
      </c>
      <c r="Y37" s="1741">
        <v>0.35699999999999998</v>
      </c>
      <c r="Z37" s="1741">
        <v>0.35199999999999998</v>
      </c>
      <c r="AA37" s="1741">
        <v>0.34699999999999998</v>
      </c>
      <c r="AB37" s="1741">
        <v>0.34200000000000003</v>
      </c>
      <c r="AC37" s="1688"/>
      <c r="AD37" s="1688"/>
      <c r="AE37" s="1741">
        <v>0.34200000000000003</v>
      </c>
      <c r="AF37" s="1714" t="s">
        <v>313</v>
      </c>
      <c r="AG37" s="1715">
        <v>1.9E-2</v>
      </c>
      <c r="AH37" s="1628" t="s">
        <v>929</v>
      </c>
      <c r="AI37" s="1628" t="s">
        <v>315</v>
      </c>
      <c r="AJ37" s="1710" t="s">
        <v>829</v>
      </c>
      <c r="AK37" s="1759" t="s">
        <v>926</v>
      </c>
      <c r="AL37" s="1710" t="s">
        <v>300</v>
      </c>
      <c r="AM37" s="1749" t="s">
        <v>83</v>
      </c>
      <c r="AN37" s="1710" t="s">
        <v>482</v>
      </c>
      <c r="AO37" s="1749">
        <v>270</v>
      </c>
      <c r="AP37" s="1688">
        <v>1</v>
      </c>
      <c r="AQ37" s="1688">
        <v>2018</v>
      </c>
      <c r="AR37" s="1688">
        <v>2019</v>
      </c>
      <c r="AS37" s="1710">
        <v>2034</v>
      </c>
      <c r="AT37" s="1710">
        <v>2</v>
      </c>
      <c r="AU37" s="1710">
        <v>2</v>
      </c>
      <c r="AV37" s="1710">
        <v>2</v>
      </c>
      <c r="AW37" s="1710">
        <v>2</v>
      </c>
      <c r="AX37" s="1710">
        <v>2</v>
      </c>
      <c r="AY37" s="1710">
        <v>2</v>
      </c>
      <c r="AZ37" s="1710">
        <v>2</v>
      </c>
      <c r="BA37" s="1710">
        <v>2</v>
      </c>
      <c r="BB37" s="1710">
        <v>2</v>
      </c>
      <c r="BC37" s="1710">
        <v>2</v>
      </c>
      <c r="BD37" s="1710">
        <v>2</v>
      </c>
      <c r="BE37" s="1710">
        <v>2</v>
      </c>
      <c r="BF37" s="1710">
        <v>2</v>
      </c>
      <c r="BG37" s="1710">
        <v>2</v>
      </c>
      <c r="BH37" s="1710">
        <v>2</v>
      </c>
      <c r="BI37" s="1710">
        <v>2</v>
      </c>
      <c r="BJ37" s="1710">
        <v>32</v>
      </c>
      <c r="BK37" s="1719">
        <v>572.33333333333337</v>
      </c>
      <c r="BL37" s="1719">
        <v>572.33333333333337</v>
      </c>
      <c r="BM37" s="1710" t="s">
        <v>70</v>
      </c>
      <c r="BN37" s="1749">
        <v>1023</v>
      </c>
      <c r="BO37" s="1719">
        <v>600.66666666666663</v>
      </c>
      <c r="BP37" s="1719">
        <v>600.66666666666663</v>
      </c>
      <c r="BQ37" s="1710" t="s">
        <v>70</v>
      </c>
      <c r="BR37" s="1749">
        <v>1023</v>
      </c>
      <c r="BS37" s="1719">
        <v>631</v>
      </c>
      <c r="BT37" s="1719"/>
      <c r="BU37" s="1710" t="s">
        <v>70</v>
      </c>
      <c r="BV37" s="1743"/>
      <c r="BW37" s="1719">
        <v>662.66666666666663</v>
      </c>
      <c r="BX37" s="1719"/>
      <c r="BY37" s="1710" t="s">
        <v>70</v>
      </c>
      <c r="BZ37" s="1743"/>
      <c r="CA37" s="1719">
        <v>695.66666666666663</v>
      </c>
      <c r="CB37" s="1719"/>
      <c r="CC37" s="1710" t="s">
        <v>70</v>
      </c>
      <c r="CD37" s="1743"/>
      <c r="CE37" s="1719">
        <v>730.33333333333337</v>
      </c>
      <c r="CF37" s="1719"/>
      <c r="CG37" s="1710" t="s">
        <v>70</v>
      </c>
      <c r="CH37" s="1743"/>
      <c r="CI37" s="1719">
        <v>767</v>
      </c>
      <c r="CJ37" s="1719"/>
      <c r="CK37" s="1710" t="s">
        <v>70</v>
      </c>
      <c r="CL37" s="1743"/>
      <c r="CM37" s="1719">
        <v>805.33333333333337</v>
      </c>
      <c r="CN37" s="1719"/>
      <c r="CO37" s="1746" t="s">
        <v>70</v>
      </c>
      <c r="CP37" s="1743"/>
      <c r="CQ37" s="1719">
        <v>845.66666666666663</v>
      </c>
      <c r="CR37" s="1719"/>
      <c r="CS37" s="1746" t="s">
        <v>70</v>
      </c>
      <c r="CT37" s="1743"/>
      <c r="CU37" s="1719">
        <v>888</v>
      </c>
      <c r="CV37" s="1719"/>
      <c r="CW37" s="1746" t="s">
        <v>70</v>
      </c>
      <c r="CX37" s="1743"/>
      <c r="CY37" s="1719">
        <v>932.33333333333337</v>
      </c>
      <c r="CZ37" s="1719"/>
      <c r="DA37" s="1746" t="s">
        <v>70</v>
      </c>
      <c r="DB37" s="1743"/>
      <c r="DC37" s="1719">
        <v>979</v>
      </c>
      <c r="DD37" s="1719"/>
      <c r="DE37" s="1746" t="s">
        <v>70</v>
      </c>
      <c r="DF37" s="1743"/>
      <c r="DG37" s="1719">
        <v>1027.6666666666667</v>
      </c>
      <c r="DH37" s="1719"/>
      <c r="DI37" s="1746" t="s">
        <v>70</v>
      </c>
      <c r="DJ37" s="1743"/>
      <c r="DK37" s="1719">
        <v>1079.3333333333333</v>
      </c>
      <c r="DL37" s="1719"/>
      <c r="DM37" s="1746" t="s">
        <v>70</v>
      </c>
      <c r="DN37" s="1743"/>
      <c r="DO37" s="1719">
        <v>1133</v>
      </c>
      <c r="DP37" s="1719"/>
      <c r="DQ37" s="1746" t="s">
        <v>70</v>
      </c>
      <c r="DR37" s="1743"/>
      <c r="DS37" s="1719">
        <v>1189.6666666666667</v>
      </c>
      <c r="DT37" s="1719"/>
      <c r="DU37" s="1710" t="s">
        <v>70</v>
      </c>
      <c r="DV37" s="1743"/>
      <c r="DW37" s="1752">
        <v>13539.666666666666</v>
      </c>
      <c r="DX37" s="1710" t="s">
        <v>307</v>
      </c>
      <c r="DY37" s="1710" t="s">
        <v>308</v>
      </c>
      <c r="DZ37" s="1710" t="s">
        <v>309</v>
      </c>
      <c r="EA37" s="1710" t="s">
        <v>927</v>
      </c>
      <c r="EB37" s="1717" t="s">
        <v>311</v>
      </c>
      <c r="EC37" s="1725" t="s">
        <v>928</v>
      </c>
      <c r="ED37" s="1717"/>
      <c r="EE37" s="1717"/>
      <c r="EF37" s="1710"/>
      <c r="EG37" s="1710"/>
      <c r="EH37" s="1710"/>
      <c r="EI37" s="1758"/>
    </row>
    <row r="38" spans="1:139" customFormat="1" ht="35.1" customHeight="1">
      <c r="A38" s="1706" t="s">
        <v>210</v>
      </c>
      <c r="B38" s="1739"/>
      <c r="C38" s="1628" t="s">
        <v>297</v>
      </c>
      <c r="D38" s="1709"/>
      <c r="E38" s="1730" t="s">
        <v>298</v>
      </c>
      <c r="F38" s="1730" t="s">
        <v>299</v>
      </c>
      <c r="G38" s="1688" t="s">
        <v>58</v>
      </c>
      <c r="H38" s="1688" t="s">
        <v>59</v>
      </c>
      <c r="I38" s="1688" t="s">
        <v>69</v>
      </c>
      <c r="J38" s="1749">
        <v>270</v>
      </c>
      <c r="K38" s="1688" t="s">
        <v>301</v>
      </c>
      <c r="L38" s="1688">
        <v>2018</v>
      </c>
      <c r="M38" s="1688">
        <v>2019</v>
      </c>
      <c r="N38" s="1710">
        <v>2032</v>
      </c>
      <c r="O38" s="1741">
        <v>0.40699999999999997</v>
      </c>
      <c r="P38" s="1741">
        <v>0.40200000000000002</v>
      </c>
      <c r="Q38" s="1741">
        <v>0.39700000000000002</v>
      </c>
      <c r="R38" s="1741">
        <v>0.39200000000000002</v>
      </c>
      <c r="S38" s="1741">
        <v>0.38700000000000001</v>
      </c>
      <c r="T38" s="1741">
        <v>0.38200000000000001</v>
      </c>
      <c r="U38" s="1741">
        <v>0.377</v>
      </c>
      <c r="V38" s="1741">
        <v>0.372</v>
      </c>
      <c r="W38" s="1741">
        <v>0.36699999999999999</v>
      </c>
      <c r="X38" s="1741">
        <v>0.36199999999999999</v>
      </c>
      <c r="Y38" s="1741">
        <v>0.35699999999999998</v>
      </c>
      <c r="Z38" s="1741">
        <v>0.35199999999999998</v>
      </c>
      <c r="AA38" s="1741">
        <v>0.34699999999999998</v>
      </c>
      <c r="AB38" s="1741">
        <v>0.34200000000000003</v>
      </c>
      <c r="AC38" s="1688"/>
      <c r="AD38" s="1688"/>
      <c r="AE38" s="1741">
        <v>0.34200000000000003</v>
      </c>
      <c r="AF38" s="1714" t="s">
        <v>317</v>
      </c>
      <c r="AG38" s="1715">
        <v>1.9E-2</v>
      </c>
      <c r="AH38" s="1628" t="s">
        <v>318</v>
      </c>
      <c r="AI38" s="1628" t="s">
        <v>319</v>
      </c>
      <c r="AJ38" s="1710" t="s">
        <v>829</v>
      </c>
      <c r="AK38" s="1751" t="s">
        <v>926</v>
      </c>
      <c r="AL38" s="1710" t="s">
        <v>300</v>
      </c>
      <c r="AM38" s="1636" t="s">
        <v>83</v>
      </c>
      <c r="AN38" s="1710" t="s">
        <v>482</v>
      </c>
      <c r="AO38" s="1749">
        <v>290</v>
      </c>
      <c r="AP38" s="1688">
        <v>2518</v>
      </c>
      <c r="AQ38" s="1688">
        <v>2018</v>
      </c>
      <c r="AR38" s="1688">
        <v>2019</v>
      </c>
      <c r="AS38" s="1710">
        <v>2034</v>
      </c>
      <c r="AT38" s="1710">
        <v>2500</v>
      </c>
      <c r="AU38" s="1710">
        <v>1000</v>
      </c>
      <c r="AV38" s="1710">
        <v>1000</v>
      </c>
      <c r="AW38" s="1710">
        <v>1000</v>
      </c>
      <c r="AX38" s="1710">
        <v>1000</v>
      </c>
      <c r="AY38" s="1710">
        <v>1000</v>
      </c>
      <c r="AZ38" s="1710">
        <v>1000</v>
      </c>
      <c r="BA38" s="1710">
        <v>1000</v>
      </c>
      <c r="BB38" s="1710">
        <v>1000</v>
      </c>
      <c r="BC38" s="1710">
        <v>1000</v>
      </c>
      <c r="BD38" s="1710">
        <v>1000</v>
      </c>
      <c r="BE38" s="1710">
        <v>1000</v>
      </c>
      <c r="BF38" s="1710">
        <v>1000</v>
      </c>
      <c r="BG38" s="1710">
        <v>1000</v>
      </c>
      <c r="BH38" s="1710">
        <v>1000</v>
      </c>
      <c r="BI38" s="1710">
        <v>1000</v>
      </c>
      <c r="BJ38" s="1710">
        <f>SUM(AT38:BI38)</f>
        <v>17500</v>
      </c>
      <c r="BK38" s="1719">
        <v>390</v>
      </c>
      <c r="BL38" s="1719">
        <v>390</v>
      </c>
      <c r="BM38" s="1760" t="s">
        <v>70</v>
      </c>
      <c r="BN38" s="1749">
        <v>1022</v>
      </c>
      <c r="BO38" s="1719">
        <v>391.56</v>
      </c>
      <c r="BP38" s="1719">
        <v>391.56</v>
      </c>
      <c r="BQ38" s="1760" t="s">
        <v>70</v>
      </c>
      <c r="BR38" s="1749">
        <v>1022</v>
      </c>
      <c r="BS38" s="1719">
        <v>393.56623999999999</v>
      </c>
      <c r="BT38" s="1719"/>
      <c r="BU38" s="1760" t="s">
        <v>70</v>
      </c>
      <c r="BV38" s="1743"/>
      <c r="BW38" s="1719">
        <v>395.14050495999999</v>
      </c>
      <c r="BX38" s="1719"/>
      <c r="BY38" s="1760" t="s">
        <v>70</v>
      </c>
      <c r="BZ38" s="1743"/>
      <c r="CA38" s="1719">
        <v>396.72106697983997</v>
      </c>
      <c r="CB38" s="1719"/>
      <c r="CC38" s="1760" t="s">
        <v>70</v>
      </c>
      <c r="CD38" s="1743"/>
      <c r="CE38" s="1719">
        <v>398.30795124775932</v>
      </c>
      <c r="CF38" s="1719"/>
      <c r="CG38" s="1760" t="s">
        <v>70</v>
      </c>
      <c r="CH38" s="1743"/>
      <c r="CI38" s="1719">
        <v>399.90118305275035</v>
      </c>
      <c r="CJ38" s="1719"/>
      <c r="CK38" s="1760" t="s">
        <v>70</v>
      </c>
      <c r="CL38" s="1743"/>
      <c r="CM38" s="1719">
        <v>401.50078778496135</v>
      </c>
      <c r="CN38" s="1719"/>
      <c r="CO38" s="1746" t="s">
        <v>70</v>
      </c>
      <c r="CP38" s="1743"/>
      <c r="CQ38" s="1719">
        <v>403.10679093610122</v>
      </c>
      <c r="CR38" s="1719"/>
      <c r="CS38" s="1746" t="s">
        <v>70</v>
      </c>
      <c r="CT38" s="1743"/>
      <c r="CU38" s="1719">
        <v>404.71921809984565</v>
      </c>
      <c r="CV38" s="1719"/>
      <c r="CW38" s="1746" t="s">
        <v>70</v>
      </c>
      <c r="CX38" s="1743"/>
      <c r="CY38" s="1719">
        <v>406.33809497224502</v>
      </c>
      <c r="CZ38" s="1719"/>
      <c r="DA38" s="1746" t="s">
        <v>70</v>
      </c>
      <c r="DB38" s="1743"/>
      <c r="DC38" s="1719">
        <v>407.96344735213398</v>
      </c>
      <c r="DD38" s="1719"/>
      <c r="DE38" s="1746" t="s">
        <v>70</v>
      </c>
      <c r="DF38" s="1743"/>
      <c r="DG38" s="1719">
        <v>409.59530114154251</v>
      </c>
      <c r="DH38" s="1719"/>
      <c r="DI38" s="1746" t="s">
        <v>70</v>
      </c>
      <c r="DJ38" s="1743"/>
      <c r="DK38" s="1719">
        <v>411.22715493095103</v>
      </c>
      <c r="DL38" s="1719"/>
      <c r="DM38" s="1746" t="s">
        <v>70</v>
      </c>
      <c r="DN38" s="1743"/>
      <c r="DO38" s="1719">
        <v>412.87206355067485</v>
      </c>
      <c r="DP38" s="1719"/>
      <c r="DQ38" s="1746" t="s">
        <v>70</v>
      </c>
      <c r="DR38" s="1743"/>
      <c r="DS38" s="1719">
        <v>414.52355180487757</v>
      </c>
      <c r="DT38" s="1719"/>
      <c r="DU38" s="1760" t="s">
        <v>70</v>
      </c>
      <c r="DV38" s="1743"/>
      <c r="DW38" s="1752">
        <v>6437.0433568136823</v>
      </c>
      <c r="DX38" s="1710" t="s">
        <v>307</v>
      </c>
      <c r="DY38" s="1710" t="s">
        <v>308</v>
      </c>
      <c r="DZ38" s="1710" t="s">
        <v>309</v>
      </c>
      <c r="EA38" s="1710" t="s">
        <v>927</v>
      </c>
      <c r="EB38" s="1717" t="s">
        <v>311</v>
      </c>
      <c r="EC38" s="1725" t="s">
        <v>928</v>
      </c>
      <c r="ED38" s="1717"/>
      <c r="EE38" s="1717"/>
      <c r="EF38" s="1717"/>
      <c r="EG38" s="1717"/>
      <c r="EH38" s="1717"/>
      <c r="EI38" s="1761"/>
    </row>
    <row r="39" spans="1:139" customFormat="1" ht="35.1" customHeight="1">
      <c r="A39" s="1706" t="s">
        <v>210</v>
      </c>
      <c r="B39" s="1739"/>
      <c r="C39" s="1628" t="s">
        <v>297</v>
      </c>
      <c r="D39" s="1709"/>
      <c r="E39" s="1730" t="s">
        <v>298</v>
      </c>
      <c r="F39" s="1730" t="s">
        <v>299</v>
      </c>
      <c r="G39" s="1688" t="s">
        <v>58</v>
      </c>
      <c r="H39" s="1688" t="s">
        <v>59</v>
      </c>
      <c r="I39" s="1688" t="s">
        <v>69</v>
      </c>
      <c r="J39" s="1749">
        <v>270</v>
      </c>
      <c r="K39" s="1688" t="s">
        <v>301</v>
      </c>
      <c r="L39" s="1688">
        <v>2018</v>
      </c>
      <c r="M39" s="1688">
        <v>2019</v>
      </c>
      <c r="N39" s="1710">
        <v>2032</v>
      </c>
      <c r="O39" s="1741">
        <v>0.40699999999999997</v>
      </c>
      <c r="P39" s="1741">
        <v>0.40200000000000002</v>
      </c>
      <c r="Q39" s="1741">
        <v>0.39700000000000002</v>
      </c>
      <c r="R39" s="1741">
        <v>0.39200000000000002</v>
      </c>
      <c r="S39" s="1741">
        <v>0.38700000000000001</v>
      </c>
      <c r="T39" s="1741">
        <v>0.38200000000000001</v>
      </c>
      <c r="U39" s="1741">
        <v>0.377</v>
      </c>
      <c r="V39" s="1741">
        <v>0.372</v>
      </c>
      <c r="W39" s="1741">
        <v>0.36699999999999999</v>
      </c>
      <c r="X39" s="1741">
        <v>0.36199999999999999</v>
      </c>
      <c r="Y39" s="1741">
        <v>0.35699999999999998</v>
      </c>
      <c r="Z39" s="1741">
        <v>0.35199999999999998</v>
      </c>
      <c r="AA39" s="1741">
        <v>0.34699999999999998</v>
      </c>
      <c r="AB39" s="1741">
        <v>0.34200000000000003</v>
      </c>
      <c r="AC39" s="1688"/>
      <c r="AD39" s="1688"/>
      <c r="AE39" s="1741">
        <v>0.34200000000000003</v>
      </c>
      <c r="AF39" s="1714" t="s">
        <v>320</v>
      </c>
      <c r="AG39" s="1715">
        <v>5.7999999999999996E-3</v>
      </c>
      <c r="AH39" s="1628" t="s">
        <v>930</v>
      </c>
      <c r="AI39" s="1628" t="s">
        <v>931</v>
      </c>
      <c r="AJ39" s="1710" t="s">
        <v>932</v>
      </c>
      <c r="AK39" s="1751" t="s">
        <v>926</v>
      </c>
      <c r="AL39" s="1710" t="s">
        <v>300</v>
      </c>
      <c r="AM39" s="1636" t="s">
        <v>68</v>
      </c>
      <c r="AN39" s="1710" t="s">
        <v>482</v>
      </c>
      <c r="AO39" s="1749">
        <v>294</v>
      </c>
      <c r="AP39" s="1740">
        <v>0.25</v>
      </c>
      <c r="AQ39" s="1688">
        <v>2018</v>
      </c>
      <c r="AR39" s="1688">
        <v>2019</v>
      </c>
      <c r="AS39" s="1710">
        <v>2020</v>
      </c>
      <c r="AT39" s="1762">
        <v>0.5</v>
      </c>
      <c r="AU39" s="1762">
        <v>1</v>
      </c>
      <c r="AV39" s="1762"/>
      <c r="AW39" s="1762"/>
      <c r="AX39" s="1762"/>
      <c r="AY39" s="1762"/>
      <c r="AZ39" s="1762"/>
      <c r="BA39" s="1762"/>
      <c r="BB39" s="1762"/>
      <c r="BC39" s="1762"/>
      <c r="BD39" s="1762"/>
      <c r="BE39" s="1762"/>
      <c r="BF39" s="1762"/>
      <c r="BG39" s="1762"/>
      <c r="BH39" s="1762"/>
      <c r="BI39" s="1762"/>
      <c r="BJ39" s="1762">
        <v>1</v>
      </c>
      <c r="BK39" s="1719">
        <v>572.33333333333337</v>
      </c>
      <c r="BL39" s="1719">
        <v>572.33333333333337</v>
      </c>
      <c r="BM39" s="1710" t="s">
        <v>70</v>
      </c>
      <c r="BN39" s="1749">
        <v>1023</v>
      </c>
      <c r="BO39" s="1719">
        <v>600.66666666666663</v>
      </c>
      <c r="BP39" s="1719">
        <v>600.66666666666663</v>
      </c>
      <c r="BQ39" s="1710" t="s">
        <v>70</v>
      </c>
      <c r="BR39" s="1749">
        <v>1023</v>
      </c>
      <c r="BS39" s="1719"/>
      <c r="BT39" s="1719"/>
      <c r="BU39" s="1710"/>
      <c r="BV39" s="1743"/>
      <c r="BW39" s="1719"/>
      <c r="BX39" s="1719"/>
      <c r="BY39" s="1710"/>
      <c r="BZ39" s="1743"/>
      <c r="CA39" s="1719"/>
      <c r="CB39" s="1719"/>
      <c r="CC39" s="1710"/>
      <c r="CD39" s="1743"/>
      <c r="CE39" s="1719"/>
      <c r="CF39" s="1719"/>
      <c r="CG39" s="1710"/>
      <c r="CH39" s="1743"/>
      <c r="CI39" s="1719"/>
      <c r="CJ39" s="1719"/>
      <c r="CK39" s="1710"/>
      <c r="CL39" s="1743"/>
      <c r="CM39" s="1719"/>
      <c r="CN39" s="1719"/>
      <c r="CO39" s="1746"/>
      <c r="CP39" s="1743"/>
      <c r="CQ39" s="1719"/>
      <c r="CR39" s="1719"/>
      <c r="CS39" s="1746"/>
      <c r="CT39" s="1743"/>
      <c r="CU39" s="1719"/>
      <c r="CV39" s="1719"/>
      <c r="CW39" s="1746"/>
      <c r="CX39" s="1743"/>
      <c r="CY39" s="1719"/>
      <c r="CZ39" s="1719"/>
      <c r="DA39" s="1746"/>
      <c r="DB39" s="1743"/>
      <c r="DC39" s="1719"/>
      <c r="DD39" s="1719"/>
      <c r="DE39" s="1746"/>
      <c r="DF39" s="1743"/>
      <c r="DG39" s="1719"/>
      <c r="DH39" s="1719"/>
      <c r="DI39" s="1746"/>
      <c r="DJ39" s="1743"/>
      <c r="DK39" s="1719"/>
      <c r="DL39" s="1719"/>
      <c r="DM39" s="1746"/>
      <c r="DN39" s="1743"/>
      <c r="DO39" s="1719"/>
      <c r="DP39" s="1719"/>
      <c r="DQ39" s="1746"/>
      <c r="DR39" s="1743"/>
      <c r="DS39" s="1719"/>
      <c r="DT39" s="1719"/>
      <c r="DU39" s="1710"/>
      <c r="DV39" s="1743"/>
      <c r="DW39" s="1752">
        <v>1173</v>
      </c>
      <c r="DX39" s="1710" t="s">
        <v>307</v>
      </c>
      <c r="DY39" s="1710" t="s">
        <v>308</v>
      </c>
      <c r="DZ39" s="1710" t="s">
        <v>309</v>
      </c>
      <c r="EA39" s="1688" t="s">
        <v>927</v>
      </c>
      <c r="EB39" s="1717" t="s">
        <v>311</v>
      </c>
      <c r="EC39" s="1725" t="s">
        <v>928</v>
      </c>
      <c r="ED39" s="1717"/>
      <c r="EE39" s="1717"/>
      <c r="EF39" s="1710"/>
      <c r="EG39" s="1710"/>
      <c r="EH39" s="1710"/>
      <c r="EI39" s="1758"/>
    </row>
    <row r="40" spans="1:139" customFormat="1" ht="35.1" customHeight="1">
      <c r="A40" s="1706" t="s">
        <v>210</v>
      </c>
      <c r="B40" s="1739"/>
      <c r="C40" s="1628" t="s">
        <v>297</v>
      </c>
      <c r="D40" s="1709"/>
      <c r="E40" s="1730" t="s">
        <v>298</v>
      </c>
      <c r="F40" s="1730" t="s">
        <v>299</v>
      </c>
      <c r="G40" s="1688" t="s">
        <v>58</v>
      </c>
      <c r="H40" s="1688" t="s">
        <v>59</v>
      </c>
      <c r="I40" s="1688" t="s">
        <v>69</v>
      </c>
      <c r="J40" s="1749">
        <v>270</v>
      </c>
      <c r="K40" s="1688" t="s">
        <v>301</v>
      </c>
      <c r="L40" s="1688">
        <v>2018</v>
      </c>
      <c r="M40" s="1688">
        <v>2019</v>
      </c>
      <c r="N40" s="1710">
        <v>2032</v>
      </c>
      <c r="O40" s="1741">
        <v>0.40699999999999997</v>
      </c>
      <c r="P40" s="1741">
        <v>0.40200000000000002</v>
      </c>
      <c r="Q40" s="1741">
        <v>0.39700000000000002</v>
      </c>
      <c r="R40" s="1741">
        <v>0.39200000000000002</v>
      </c>
      <c r="S40" s="1741">
        <v>0.38700000000000001</v>
      </c>
      <c r="T40" s="1741">
        <v>0.38200000000000001</v>
      </c>
      <c r="U40" s="1741">
        <v>0.377</v>
      </c>
      <c r="V40" s="1741">
        <v>0.372</v>
      </c>
      <c r="W40" s="1741">
        <v>0.36699999999999999</v>
      </c>
      <c r="X40" s="1741">
        <v>0.36199999999999999</v>
      </c>
      <c r="Y40" s="1741">
        <v>0.35699999999999998</v>
      </c>
      <c r="Z40" s="1741">
        <v>0.35199999999999998</v>
      </c>
      <c r="AA40" s="1741">
        <v>0.34699999999999998</v>
      </c>
      <c r="AB40" s="1741">
        <v>0.34200000000000003</v>
      </c>
      <c r="AC40" s="1688"/>
      <c r="AD40" s="1688"/>
      <c r="AE40" s="1741">
        <v>0.34200000000000003</v>
      </c>
      <c r="AF40" s="1714" t="s">
        <v>327</v>
      </c>
      <c r="AG40" s="1715">
        <v>1.0800000000000001E-2</v>
      </c>
      <c r="AH40" s="1628" t="s">
        <v>328</v>
      </c>
      <c r="AI40" s="1628" t="s">
        <v>329</v>
      </c>
      <c r="AJ40" s="1710" t="s">
        <v>829</v>
      </c>
      <c r="AK40" s="1751" t="s">
        <v>926</v>
      </c>
      <c r="AL40" s="1710" t="s">
        <v>300</v>
      </c>
      <c r="AM40" s="1636" t="s">
        <v>137</v>
      </c>
      <c r="AN40" s="1710" t="s">
        <v>482</v>
      </c>
      <c r="AO40" s="1749">
        <v>294</v>
      </c>
      <c r="AP40" s="1688">
        <v>0</v>
      </c>
      <c r="AQ40" s="1688">
        <v>2018</v>
      </c>
      <c r="AR40" s="1688">
        <v>2021</v>
      </c>
      <c r="AS40" s="1710">
        <v>2034</v>
      </c>
      <c r="AT40" s="1710"/>
      <c r="AU40" s="1710"/>
      <c r="AV40" s="1710">
        <v>5</v>
      </c>
      <c r="AW40" s="1710">
        <v>5</v>
      </c>
      <c r="AX40" s="1710">
        <v>5</v>
      </c>
      <c r="AY40" s="1710">
        <v>5</v>
      </c>
      <c r="AZ40" s="1710">
        <v>5</v>
      </c>
      <c r="BA40" s="1710">
        <v>5</v>
      </c>
      <c r="BB40" s="1710">
        <v>5</v>
      </c>
      <c r="BC40" s="1710">
        <v>5</v>
      </c>
      <c r="BD40" s="1710">
        <v>5</v>
      </c>
      <c r="BE40" s="1710">
        <v>5</v>
      </c>
      <c r="BF40" s="1710">
        <v>5</v>
      </c>
      <c r="BG40" s="1710">
        <v>5</v>
      </c>
      <c r="BH40" s="1710">
        <v>5</v>
      </c>
      <c r="BI40" s="1710">
        <v>5</v>
      </c>
      <c r="BJ40" s="1710">
        <v>5</v>
      </c>
      <c r="BK40" s="1719"/>
      <c r="BL40" s="1719"/>
      <c r="BM40" s="1760"/>
      <c r="BN40" s="1749"/>
      <c r="BO40" s="1719"/>
      <c r="BP40" s="1719"/>
      <c r="BQ40" s="1710"/>
      <c r="BR40" s="1743"/>
      <c r="BS40" s="1719">
        <v>631</v>
      </c>
      <c r="BT40" s="1719"/>
      <c r="BU40" s="1710" t="s">
        <v>70</v>
      </c>
      <c r="BV40" s="1743"/>
      <c r="BW40" s="1719">
        <v>662.66666666666663</v>
      </c>
      <c r="BX40" s="1719"/>
      <c r="BY40" s="1710" t="s">
        <v>70</v>
      </c>
      <c r="BZ40" s="1743"/>
      <c r="CA40" s="1719">
        <v>695.66666666666663</v>
      </c>
      <c r="CB40" s="1719"/>
      <c r="CC40" s="1710" t="s">
        <v>70</v>
      </c>
      <c r="CD40" s="1743"/>
      <c r="CE40" s="1719">
        <v>730.33333333333337</v>
      </c>
      <c r="CF40" s="1719"/>
      <c r="CG40" s="1710" t="s">
        <v>70</v>
      </c>
      <c r="CH40" s="1743"/>
      <c r="CI40" s="1719">
        <v>767</v>
      </c>
      <c r="CJ40" s="1719"/>
      <c r="CK40" s="1710" t="s">
        <v>70</v>
      </c>
      <c r="CL40" s="1743"/>
      <c r="CM40" s="1719">
        <v>805.33333333333337</v>
      </c>
      <c r="CN40" s="1719"/>
      <c r="CO40" s="1746" t="s">
        <v>70</v>
      </c>
      <c r="CP40" s="1743"/>
      <c r="CQ40" s="1719">
        <v>845.66666666666663</v>
      </c>
      <c r="CR40" s="1719"/>
      <c r="CS40" s="1746" t="s">
        <v>70</v>
      </c>
      <c r="CT40" s="1743"/>
      <c r="CU40" s="1719">
        <v>888</v>
      </c>
      <c r="CV40" s="1719"/>
      <c r="CW40" s="1746" t="s">
        <v>70</v>
      </c>
      <c r="CX40" s="1743"/>
      <c r="CY40" s="1719">
        <v>932.33333333333337</v>
      </c>
      <c r="CZ40" s="1719"/>
      <c r="DA40" s="1746" t="s">
        <v>70</v>
      </c>
      <c r="DB40" s="1743"/>
      <c r="DC40" s="1719">
        <v>979</v>
      </c>
      <c r="DD40" s="1719"/>
      <c r="DE40" s="1746" t="s">
        <v>70</v>
      </c>
      <c r="DF40" s="1743"/>
      <c r="DG40" s="1719">
        <v>1027.6666666666667</v>
      </c>
      <c r="DH40" s="1719"/>
      <c r="DI40" s="1746" t="s">
        <v>70</v>
      </c>
      <c r="DJ40" s="1743"/>
      <c r="DK40" s="1719">
        <v>1079.3333333333333</v>
      </c>
      <c r="DL40" s="1719"/>
      <c r="DM40" s="1746" t="s">
        <v>70</v>
      </c>
      <c r="DN40" s="1743"/>
      <c r="DO40" s="1719">
        <v>1133</v>
      </c>
      <c r="DP40" s="1719"/>
      <c r="DQ40" s="1746" t="s">
        <v>70</v>
      </c>
      <c r="DR40" s="1743"/>
      <c r="DS40" s="1719">
        <v>1189.6666666666667</v>
      </c>
      <c r="DT40" s="1719"/>
      <c r="DU40" s="1710" t="s">
        <v>70</v>
      </c>
      <c r="DV40" s="1743"/>
      <c r="DW40" s="1752">
        <v>12366.666666666666</v>
      </c>
      <c r="DX40" s="1710" t="s">
        <v>307</v>
      </c>
      <c r="DY40" s="1710" t="s">
        <v>308</v>
      </c>
      <c r="DZ40" s="1710" t="s">
        <v>309</v>
      </c>
      <c r="EA40" s="1710" t="s">
        <v>927</v>
      </c>
      <c r="EB40" s="1717" t="s">
        <v>311</v>
      </c>
      <c r="EC40" s="1725" t="s">
        <v>928</v>
      </c>
      <c r="ED40" s="1717"/>
      <c r="EE40" s="1717"/>
      <c r="EF40" s="1710"/>
      <c r="EG40" s="1710"/>
      <c r="EH40" s="1710"/>
      <c r="EI40" s="1758"/>
    </row>
    <row r="41" spans="1:139" customFormat="1" ht="35.1" customHeight="1">
      <c r="A41" s="1706" t="s">
        <v>210</v>
      </c>
      <c r="B41" s="1739"/>
      <c r="C41" s="1628" t="s">
        <v>330</v>
      </c>
      <c r="D41" s="1709" t="s">
        <v>2516</v>
      </c>
      <c r="E41" s="1730" t="s">
        <v>331</v>
      </c>
      <c r="F41" s="1730" t="s">
        <v>933</v>
      </c>
      <c r="G41" s="1688" t="s">
        <v>58</v>
      </c>
      <c r="H41" s="1688" t="s">
        <v>59</v>
      </c>
      <c r="I41" s="1688" t="s">
        <v>69</v>
      </c>
      <c r="J41" s="1749">
        <v>173</v>
      </c>
      <c r="K41" s="1798">
        <v>0.14099999999999999</v>
      </c>
      <c r="L41" s="1725">
        <v>2018</v>
      </c>
      <c r="M41" s="1688">
        <v>2020</v>
      </c>
      <c r="N41" s="1710">
        <v>2030</v>
      </c>
      <c r="O41" s="1732"/>
      <c r="P41" s="1797">
        <v>0.13709093725883026</v>
      </c>
      <c r="Q41" s="1797">
        <v>0.13354548271337571</v>
      </c>
      <c r="R41" s="1797">
        <v>0.13000002816792117</v>
      </c>
      <c r="S41" s="1797">
        <v>0.12645457362246662</v>
      </c>
      <c r="T41" s="1797">
        <v>0.12290911907701207</v>
      </c>
      <c r="U41" s="1797">
        <v>0.11936366453155753</v>
      </c>
      <c r="V41" s="1797">
        <v>0.11581820998610298</v>
      </c>
      <c r="W41" s="1797">
        <v>0.11227275544064844</v>
      </c>
      <c r="X41" s="1797">
        <v>0.10872730089519389</v>
      </c>
      <c r="Y41" s="1797">
        <v>0.10518184634973934</v>
      </c>
      <c r="Z41" s="1797">
        <v>0.1016363918042848</v>
      </c>
      <c r="AA41" s="1732"/>
      <c r="AB41" s="1732"/>
      <c r="AC41" s="1732"/>
      <c r="AD41" s="1732"/>
      <c r="AE41" s="1732">
        <v>0.1016363918042848</v>
      </c>
      <c r="AF41" s="1714" t="s">
        <v>333</v>
      </c>
      <c r="AG41" s="1715">
        <v>1.0800000000000001E-2</v>
      </c>
      <c r="AH41" s="1628" t="s">
        <v>934</v>
      </c>
      <c r="AI41" s="1628" t="s">
        <v>935</v>
      </c>
      <c r="AJ41" s="1710" t="s">
        <v>936</v>
      </c>
      <c r="AK41" s="1751" t="s">
        <v>937</v>
      </c>
      <c r="AL41" s="1710" t="s">
        <v>58</v>
      </c>
      <c r="AM41" s="1636" t="s">
        <v>137</v>
      </c>
      <c r="AN41" s="1710" t="s">
        <v>60</v>
      </c>
      <c r="AO41" s="1743"/>
      <c r="AP41" s="1798" t="s">
        <v>61</v>
      </c>
      <c r="AQ41" s="1799" t="s">
        <v>61</v>
      </c>
      <c r="AR41" s="1688">
        <v>2020</v>
      </c>
      <c r="AS41" s="1710">
        <v>2030</v>
      </c>
      <c r="AT41" s="1688"/>
      <c r="AU41" s="1740">
        <v>1</v>
      </c>
      <c r="AV41" s="1740">
        <v>1</v>
      </c>
      <c r="AW41" s="1740">
        <v>1</v>
      </c>
      <c r="AX41" s="1740">
        <v>1</v>
      </c>
      <c r="AY41" s="1740">
        <v>1</v>
      </c>
      <c r="AZ41" s="1740">
        <v>1</v>
      </c>
      <c r="BA41" s="1740">
        <v>1</v>
      </c>
      <c r="BB41" s="1740">
        <v>1</v>
      </c>
      <c r="BC41" s="1740">
        <v>1</v>
      </c>
      <c r="BD41" s="1740">
        <v>1</v>
      </c>
      <c r="BE41" s="1740">
        <v>1</v>
      </c>
      <c r="BF41" s="1737"/>
      <c r="BG41" s="1737"/>
      <c r="BH41" s="1737"/>
      <c r="BI41" s="1737"/>
      <c r="BJ41" s="1737">
        <v>1</v>
      </c>
      <c r="BK41" s="1719"/>
      <c r="BL41" s="1719"/>
      <c r="BM41" s="1763"/>
      <c r="BN41" s="1743"/>
      <c r="BO41" s="1719">
        <v>141</v>
      </c>
      <c r="BP41" s="1719">
        <v>69</v>
      </c>
      <c r="BQ41" s="1764" t="s">
        <v>70</v>
      </c>
      <c r="BR41" s="1765">
        <v>7823</v>
      </c>
      <c r="BS41" s="1719">
        <v>148.05000000000001</v>
      </c>
      <c r="BT41" s="1719">
        <v>130</v>
      </c>
      <c r="BU41" s="1766" t="s">
        <v>70</v>
      </c>
      <c r="BV41" s="1743">
        <v>7823</v>
      </c>
      <c r="BW41" s="1719">
        <v>155.45250000000001</v>
      </c>
      <c r="BX41" s="1719">
        <v>134</v>
      </c>
      <c r="BY41" s="1764" t="s">
        <v>70</v>
      </c>
      <c r="BZ41" s="1743">
        <v>7823</v>
      </c>
      <c r="CA41" s="1719">
        <v>163.22512500000002</v>
      </c>
      <c r="CB41" s="1719">
        <v>138</v>
      </c>
      <c r="CC41" s="1766" t="s">
        <v>938</v>
      </c>
      <c r="CD41" s="1743">
        <v>7823</v>
      </c>
      <c r="CE41" s="1719">
        <v>171.38638125000003</v>
      </c>
      <c r="CF41" s="1719"/>
      <c r="CG41" s="1764" t="s">
        <v>938</v>
      </c>
      <c r="CH41" s="1743"/>
      <c r="CI41" s="1719">
        <v>179.95570031250003</v>
      </c>
      <c r="CJ41" s="1719"/>
      <c r="CK41" s="1764" t="s">
        <v>938</v>
      </c>
      <c r="CL41" s="1743"/>
      <c r="CM41" s="1719">
        <v>188.95348532812503</v>
      </c>
      <c r="CN41" s="1719"/>
      <c r="CO41" s="1746" t="s">
        <v>938</v>
      </c>
      <c r="CP41" s="1743"/>
      <c r="CQ41" s="1719">
        <v>198.40115959453129</v>
      </c>
      <c r="CR41" s="1719"/>
      <c r="CS41" s="1746" t="s">
        <v>938</v>
      </c>
      <c r="CT41" s="1743"/>
      <c r="CU41" s="1719">
        <v>208.32121757425787</v>
      </c>
      <c r="CV41" s="1719"/>
      <c r="CW41" s="1746" t="s">
        <v>938</v>
      </c>
      <c r="CX41" s="1743"/>
      <c r="CY41" s="1719">
        <v>218.73727845297077</v>
      </c>
      <c r="CZ41" s="1719"/>
      <c r="DA41" s="1746" t="s">
        <v>938</v>
      </c>
      <c r="DB41" s="1743"/>
      <c r="DC41" s="1719">
        <v>229.67414237561931</v>
      </c>
      <c r="DD41" s="1719"/>
      <c r="DE41" s="1746" t="s">
        <v>938</v>
      </c>
      <c r="DF41" s="1743"/>
      <c r="DG41" s="1719"/>
      <c r="DH41" s="1719"/>
      <c r="DI41" s="1746"/>
      <c r="DJ41" s="1743"/>
      <c r="DK41" s="1719"/>
      <c r="DL41" s="1719"/>
      <c r="DM41" s="1746"/>
      <c r="DN41" s="1743"/>
      <c r="DO41" s="1719"/>
      <c r="DP41" s="1719"/>
      <c r="DQ41" s="1746"/>
      <c r="DR41" s="1743"/>
      <c r="DS41" s="1719"/>
      <c r="DT41" s="1719"/>
      <c r="DU41" s="1764"/>
      <c r="DV41" s="1743"/>
      <c r="DW41" s="1752">
        <v>2003.1569898880043</v>
      </c>
      <c r="DX41" s="1688" t="s">
        <v>339</v>
      </c>
      <c r="DY41" s="1688" t="s">
        <v>340</v>
      </c>
      <c r="DZ41" s="1710" t="s">
        <v>939</v>
      </c>
      <c r="EA41" s="1710" t="s">
        <v>940</v>
      </c>
      <c r="EB41" s="1710">
        <v>3581600</v>
      </c>
      <c r="EC41" s="1726" t="s">
        <v>941</v>
      </c>
      <c r="ED41" s="1688"/>
      <c r="EE41" s="1688"/>
      <c r="EF41" s="1688"/>
      <c r="EG41" s="1688"/>
      <c r="EH41" s="1688"/>
      <c r="EI41" s="1688"/>
    </row>
    <row r="42" spans="1:139" customFormat="1" ht="35.1" customHeight="1">
      <c r="A42" s="1706" t="s">
        <v>210</v>
      </c>
      <c r="B42" s="1739"/>
      <c r="C42" s="1628" t="s">
        <v>330</v>
      </c>
      <c r="D42" s="1709"/>
      <c r="E42" s="1730" t="s">
        <v>331</v>
      </c>
      <c r="F42" s="1730" t="s">
        <v>933</v>
      </c>
      <c r="G42" s="1688" t="s">
        <v>58</v>
      </c>
      <c r="H42" s="1688" t="s">
        <v>59</v>
      </c>
      <c r="I42" s="1688" t="s">
        <v>69</v>
      </c>
      <c r="J42" s="1749">
        <v>173</v>
      </c>
      <c r="K42" s="1798">
        <v>0.14099999999999999</v>
      </c>
      <c r="L42" s="1725">
        <v>2018</v>
      </c>
      <c r="M42" s="1688">
        <v>2020</v>
      </c>
      <c r="N42" s="1710">
        <v>2030</v>
      </c>
      <c r="O42" s="1732"/>
      <c r="P42" s="1797">
        <v>0.13709093725883026</v>
      </c>
      <c r="Q42" s="1797">
        <v>0.13354548271337571</v>
      </c>
      <c r="R42" s="1797">
        <v>0.13000002816792117</v>
      </c>
      <c r="S42" s="1797">
        <v>0.12645457362246662</v>
      </c>
      <c r="T42" s="1797">
        <v>0.12290911907701207</v>
      </c>
      <c r="U42" s="1797">
        <v>0.11936366453155753</v>
      </c>
      <c r="V42" s="1797">
        <v>0.11581820998610298</v>
      </c>
      <c r="W42" s="1797">
        <v>0.11227275544064844</v>
      </c>
      <c r="X42" s="1797">
        <v>0.10872730089519389</v>
      </c>
      <c r="Y42" s="1797">
        <v>0.10518184634973934</v>
      </c>
      <c r="Z42" s="1797">
        <v>0.1016363918042848</v>
      </c>
      <c r="AA42" s="1732"/>
      <c r="AB42" s="1732"/>
      <c r="AC42" s="1732"/>
      <c r="AD42" s="1732"/>
      <c r="AE42" s="1732">
        <v>0.1016363918042848</v>
      </c>
      <c r="AF42" s="1714" t="s">
        <v>344</v>
      </c>
      <c r="AG42" s="1715">
        <v>5.7999999999999996E-3</v>
      </c>
      <c r="AH42" s="1628" t="s">
        <v>2534</v>
      </c>
      <c r="AI42" s="1628" t="s">
        <v>2535</v>
      </c>
      <c r="AJ42" s="1710" t="s">
        <v>936</v>
      </c>
      <c r="AK42" s="1751" t="s">
        <v>937</v>
      </c>
      <c r="AL42" s="1710" t="s">
        <v>58</v>
      </c>
      <c r="AM42" s="1636" t="s">
        <v>83</v>
      </c>
      <c r="AN42" s="1710" t="s">
        <v>482</v>
      </c>
      <c r="AO42" s="1749">
        <v>516</v>
      </c>
      <c r="AP42" s="1800"/>
      <c r="AQ42" s="1799"/>
      <c r="AR42" s="1688">
        <v>2020</v>
      </c>
      <c r="AS42" s="1710">
        <v>2030</v>
      </c>
      <c r="AT42" s="1688"/>
      <c r="AU42" s="1768">
        <v>2</v>
      </c>
      <c r="AV42" s="1768">
        <v>4</v>
      </c>
      <c r="AW42" s="1768">
        <v>1</v>
      </c>
      <c r="AX42" s="1768">
        <v>1</v>
      </c>
      <c r="AY42" s="1768">
        <v>1</v>
      </c>
      <c r="AZ42" s="1768">
        <v>1</v>
      </c>
      <c r="BA42" s="1768">
        <v>1</v>
      </c>
      <c r="BB42" s="1768">
        <v>1</v>
      </c>
      <c r="BC42" s="1768">
        <v>1</v>
      </c>
      <c r="BD42" s="1768">
        <v>1</v>
      </c>
      <c r="BE42" s="1768">
        <v>1</v>
      </c>
      <c r="BF42" s="1737"/>
      <c r="BG42" s="1737"/>
      <c r="BH42" s="1737"/>
      <c r="BI42" s="1737"/>
      <c r="BJ42" s="1768">
        <v>15</v>
      </c>
      <c r="BK42" s="1719"/>
      <c r="BL42" s="1719"/>
      <c r="BM42" s="1688"/>
      <c r="BN42" s="1743"/>
      <c r="BO42" s="1719">
        <v>22574</v>
      </c>
      <c r="BP42" s="1719">
        <v>28910</v>
      </c>
      <c r="BQ42" s="1764" t="s">
        <v>938</v>
      </c>
      <c r="BR42" s="1765">
        <v>7575</v>
      </c>
      <c r="BS42" s="1719">
        <v>23702</v>
      </c>
      <c r="BT42" s="1719">
        <v>45706</v>
      </c>
      <c r="BU42" s="1766" t="s">
        <v>938</v>
      </c>
      <c r="BV42" s="1743">
        <v>7575</v>
      </c>
      <c r="BW42" s="1719">
        <v>24887</v>
      </c>
      <c r="BX42" s="1719">
        <v>37573</v>
      </c>
      <c r="BY42" s="1764" t="s">
        <v>938</v>
      </c>
      <c r="BZ42" s="1743">
        <v>7575</v>
      </c>
      <c r="CA42" s="1719">
        <v>26132</v>
      </c>
      <c r="CB42" s="1719">
        <v>2373</v>
      </c>
      <c r="CC42" s="1766" t="s">
        <v>938</v>
      </c>
      <c r="CD42" s="1743">
        <v>7575</v>
      </c>
      <c r="CE42" s="1719">
        <v>27438</v>
      </c>
      <c r="CF42" s="1719"/>
      <c r="CG42" s="1764" t="s">
        <v>938</v>
      </c>
      <c r="CH42" s="1743"/>
      <c r="CI42" s="1719">
        <v>28810</v>
      </c>
      <c r="CJ42" s="1719"/>
      <c r="CK42" s="1764" t="s">
        <v>938</v>
      </c>
      <c r="CL42" s="1743"/>
      <c r="CM42" s="1719">
        <v>30251</v>
      </c>
      <c r="CN42" s="1719"/>
      <c r="CO42" s="1746" t="s">
        <v>938</v>
      </c>
      <c r="CP42" s="1743"/>
      <c r="CQ42" s="1719">
        <v>31763</v>
      </c>
      <c r="CR42" s="1719"/>
      <c r="CS42" s="1746" t="s">
        <v>938</v>
      </c>
      <c r="CT42" s="1743"/>
      <c r="CU42" s="1719">
        <v>33352</v>
      </c>
      <c r="CV42" s="1719"/>
      <c r="CW42" s="1746" t="s">
        <v>938</v>
      </c>
      <c r="CX42" s="1743"/>
      <c r="CY42" s="1719">
        <v>35019</v>
      </c>
      <c r="CZ42" s="1719"/>
      <c r="DA42" s="1746" t="s">
        <v>938</v>
      </c>
      <c r="DB42" s="1743"/>
      <c r="DC42" s="1719">
        <v>36770</v>
      </c>
      <c r="DD42" s="1719"/>
      <c r="DE42" s="1746" t="s">
        <v>938</v>
      </c>
      <c r="DF42" s="1743"/>
      <c r="DG42" s="1719"/>
      <c r="DH42" s="1719"/>
      <c r="DI42" s="1746"/>
      <c r="DJ42" s="1743"/>
      <c r="DK42" s="1719"/>
      <c r="DL42" s="1719"/>
      <c r="DM42" s="1746"/>
      <c r="DN42" s="1743"/>
      <c r="DO42" s="1719"/>
      <c r="DP42" s="1719"/>
      <c r="DQ42" s="1746"/>
      <c r="DR42" s="1743"/>
      <c r="DS42" s="1719"/>
      <c r="DT42" s="1719"/>
      <c r="DU42" s="1764"/>
      <c r="DV42" s="1743"/>
      <c r="DW42" s="1752">
        <v>320698</v>
      </c>
      <c r="DX42" s="1688" t="s">
        <v>339</v>
      </c>
      <c r="DY42" s="1688" t="s">
        <v>340</v>
      </c>
      <c r="DZ42" s="1710" t="s">
        <v>2536</v>
      </c>
      <c r="EA42" s="1710" t="s">
        <v>2537</v>
      </c>
      <c r="EB42" s="1710">
        <v>3581600</v>
      </c>
      <c r="EC42" s="1726" t="s">
        <v>2538</v>
      </c>
      <c r="ED42" s="1688" t="s">
        <v>71</v>
      </c>
      <c r="EE42" s="1688" t="s">
        <v>72</v>
      </c>
      <c r="EF42" s="1688" t="s">
        <v>1028</v>
      </c>
      <c r="EG42" s="1688" t="s">
        <v>2522</v>
      </c>
      <c r="EH42" s="1688">
        <v>3387000</v>
      </c>
      <c r="EI42" s="1723" t="s">
        <v>889</v>
      </c>
    </row>
    <row r="43" spans="1:139" customFormat="1" ht="35.1" customHeight="1">
      <c r="A43" s="1706" t="s">
        <v>210</v>
      </c>
      <c r="B43" s="1739"/>
      <c r="C43" s="1628" t="s">
        <v>352</v>
      </c>
      <c r="D43" s="1709">
        <v>1.7000000000000001E-2</v>
      </c>
      <c r="E43" s="1730" t="s">
        <v>353</v>
      </c>
      <c r="F43" s="1730" t="s">
        <v>354</v>
      </c>
      <c r="G43" s="1769" t="s">
        <v>300</v>
      </c>
      <c r="H43" s="1688" t="s">
        <v>68</v>
      </c>
      <c r="I43" s="1688" t="s">
        <v>69</v>
      </c>
      <c r="J43" s="1749">
        <v>371</v>
      </c>
      <c r="K43" s="1710" t="s">
        <v>61</v>
      </c>
      <c r="L43" s="1710" t="s">
        <v>61</v>
      </c>
      <c r="M43" s="1688">
        <v>2020</v>
      </c>
      <c r="N43" s="1710">
        <v>2033</v>
      </c>
      <c r="O43" s="1770"/>
      <c r="P43" s="1688"/>
      <c r="Q43" s="1688" t="s">
        <v>2539</v>
      </c>
      <c r="R43" s="1688"/>
      <c r="S43" s="1688" t="s">
        <v>2540</v>
      </c>
      <c r="T43" s="1688"/>
      <c r="U43" s="1688" t="s">
        <v>2540</v>
      </c>
      <c r="V43" s="1688"/>
      <c r="W43" s="1688" t="s">
        <v>2540</v>
      </c>
      <c r="X43" s="1688"/>
      <c r="Y43" s="1688" t="s">
        <v>2540</v>
      </c>
      <c r="Z43" s="1688"/>
      <c r="AA43" s="1688" t="s">
        <v>2540</v>
      </c>
      <c r="AB43" s="1688"/>
      <c r="AC43" s="1688" t="s">
        <v>2540</v>
      </c>
      <c r="AD43" s="1688"/>
      <c r="AE43" s="1688" t="s">
        <v>2541</v>
      </c>
      <c r="AF43" s="1714" t="s">
        <v>950</v>
      </c>
      <c r="AG43" s="1715">
        <v>5.7999999999999996E-3</v>
      </c>
      <c r="AH43" s="1628" t="s">
        <v>951</v>
      </c>
      <c r="AI43" s="1628" t="s">
        <v>1785</v>
      </c>
      <c r="AJ43" s="1710" t="s">
        <v>952</v>
      </c>
      <c r="AK43" s="1751" t="s">
        <v>789</v>
      </c>
      <c r="AL43" s="1710" t="s">
        <v>58</v>
      </c>
      <c r="AM43" s="1636" t="s">
        <v>68</v>
      </c>
      <c r="AN43" s="1710" t="s">
        <v>482</v>
      </c>
      <c r="AO43" s="1749">
        <v>376</v>
      </c>
      <c r="AP43" s="1710" t="s">
        <v>61</v>
      </c>
      <c r="AQ43" s="1710" t="s">
        <v>61</v>
      </c>
      <c r="AR43" s="1688">
        <v>2020</v>
      </c>
      <c r="AS43" s="1710">
        <v>2022</v>
      </c>
      <c r="AT43" s="1771"/>
      <c r="AU43" s="1771">
        <v>0.25</v>
      </c>
      <c r="AV43" s="1771">
        <v>0.75</v>
      </c>
      <c r="AW43" s="1771">
        <v>1</v>
      </c>
      <c r="AX43" s="1688"/>
      <c r="AY43" s="1688"/>
      <c r="AZ43" s="1688"/>
      <c r="BA43" s="1688"/>
      <c r="BB43" s="1688"/>
      <c r="BC43" s="1688"/>
      <c r="BD43" s="1688"/>
      <c r="BE43" s="1688"/>
      <c r="BF43" s="1688"/>
      <c r="BG43" s="1688"/>
      <c r="BH43" s="1688"/>
      <c r="BI43" s="1688"/>
      <c r="BJ43" s="1771">
        <v>1</v>
      </c>
      <c r="BK43" s="1719"/>
      <c r="BL43" s="1719"/>
      <c r="BM43" s="1710"/>
      <c r="BN43" s="1765"/>
      <c r="BO43" s="1719">
        <v>40</v>
      </c>
      <c r="BP43" s="1719">
        <v>20</v>
      </c>
      <c r="BQ43" s="1710" t="s">
        <v>70</v>
      </c>
      <c r="BR43" s="1765">
        <v>7879</v>
      </c>
      <c r="BS43" s="1719">
        <v>20</v>
      </c>
      <c r="BT43" s="1719"/>
      <c r="BU43" s="1710" t="s">
        <v>70</v>
      </c>
      <c r="BV43" s="1743"/>
      <c r="BW43" s="1719">
        <v>20</v>
      </c>
      <c r="BX43" s="1719"/>
      <c r="BY43" s="1710" t="s">
        <v>70</v>
      </c>
      <c r="BZ43" s="1743"/>
      <c r="CA43" s="1719"/>
      <c r="CB43" s="1719"/>
      <c r="CC43" s="1688"/>
      <c r="CD43" s="1743"/>
      <c r="CE43" s="1719"/>
      <c r="CF43" s="1719"/>
      <c r="CG43" s="1688"/>
      <c r="CH43" s="1743"/>
      <c r="CI43" s="1719"/>
      <c r="CJ43" s="1719"/>
      <c r="CK43" s="1688"/>
      <c r="CL43" s="1743"/>
      <c r="CM43" s="1719"/>
      <c r="CN43" s="1719"/>
      <c r="CO43" s="1746"/>
      <c r="CP43" s="1743"/>
      <c r="CQ43" s="1719"/>
      <c r="CR43" s="1719"/>
      <c r="CS43" s="1746"/>
      <c r="CT43" s="1743"/>
      <c r="CU43" s="1719"/>
      <c r="CV43" s="1719"/>
      <c r="CW43" s="1746"/>
      <c r="CX43" s="1743"/>
      <c r="CY43" s="1719"/>
      <c r="CZ43" s="1719"/>
      <c r="DA43" s="1746"/>
      <c r="DB43" s="1743"/>
      <c r="DC43" s="1719"/>
      <c r="DD43" s="1719"/>
      <c r="DE43" s="1746"/>
      <c r="DF43" s="1743"/>
      <c r="DG43" s="1719"/>
      <c r="DH43" s="1719"/>
      <c r="DI43" s="1746"/>
      <c r="DJ43" s="1743"/>
      <c r="DK43" s="1719"/>
      <c r="DL43" s="1719"/>
      <c r="DM43" s="1746"/>
      <c r="DN43" s="1743"/>
      <c r="DO43" s="1719"/>
      <c r="DP43" s="1719"/>
      <c r="DQ43" s="1746"/>
      <c r="DR43" s="1743"/>
      <c r="DS43" s="1719"/>
      <c r="DT43" s="1719"/>
      <c r="DU43" s="1688"/>
      <c r="DV43" s="1743"/>
      <c r="DW43" s="1752">
        <v>80</v>
      </c>
      <c r="DX43" s="1764" t="s">
        <v>361</v>
      </c>
      <c r="DY43" s="1710" t="s">
        <v>362</v>
      </c>
      <c r="DZ43" s="1710" t="s">
        <v>363</v>
      </c>
      <c r="EA43" s="1756" t="s">
        <v>953</v>
      </c>
      <c r="EB43" s="1710" t="s">
        <v>365</v>
      </c>
      <c r="EC43" s="1772" t="s">
        <v>954</v>
      </c>
      <c r="ED43" s="1688" t="s">
        <v>361</v>
      </c>
      <c r="EE43" s="1688" t="s">
        <v>367</v>
      </c>
      <c r="EF43" s="1688" t="s">
        <v>955</v>
      </c>
      <c r="EG43" s="1688" t="s">
        <v>956</v>
      </c>
      <c r="EH43" s="1688" t="s">
        <v>957</v>
      </c>
      <c r="EI43" s="1688" t="s">
        <v>958</v>
      </c>
    </row>
    <row r="44" spans="1:139" customFormat="1" ht="35.1" customHeight="1">
      <c r="A44" s="1706" t="s">
        <v>210</v>
      </c>
      <c r="B44" s="1739"/>
      <c r="C44" s="1628" t="s">
        <v>352</v>
      </c>
      <c r="D44" s="1709"/>
      <c r="E44" s="1730" t="s">
        <v>353</v>
      </c>
      <c r="F44" s="1730" t="s">
        <v>354</v>
      </c>
      <c r="G44" s="1769" t="s">
        <v>300</v>
      </c>
      <c r="H44" s="1688" t="s">
        <v>68</v>
      </c>
      <c r="I44" s="1688" t="s">
        <v>69</v>
      </c>
      <c r="J44" s="1749">
        <v>371</v>
      </c>
      <c r="K44" s="1710" t="s">
        <v>61</v>
      </c>
      <c r="L44" s="1710" t="s">
        <v>61</v>
      </c>
      <c r="M44" s="1688">
        <v>2020</v>
      </c>
      <c r="N44" s="1710">
        <v>2033</v>
      </c>
      <c r="O44" s="1770"/>
      <c r="P44" s="1688" t="s">
        <v>62</v>
      </c>
      <c r="Q44" s="1688" t="s">
        <v>355</v>
      </c>
      <c r="R44" s="1688" t="s">
        <v>355</v>
      </c>
      <c r="S44" s="1688" t="s">
        <v>355</v>
      </c>
      <c r="T44" s="1688" t="s">
        <v>355</v>
      </c>
      <c r="U44" s="1688" t="s">
        <v>355</v>
      </c>
      <c r="V44" s="1688" t="s">
        <v>355</v>
      </c>
      <c r="W44" s="1688" t="s">
        <v>355</v>
      </c>
      <c r="X44" s="1688" t="s">
        <v>355</v>
      </c>
      <c r="Y44" s="1688" t="s">
        <v>355</v>
      </c>
      <c r="Z44" s="1688" t="s">
        <v>355</v>
      </c>
      <c r="AA44" s="1688" t="s">
        <v>355</v>
      </c>
      <c r="AB44" s="1688" t="s">
        <v>355</v>
      </c>
      <c r="AC44" s="1688" t="s">
        <v>355</v>
      </c>
      <c r="AD44" s="1688"/>
      <c r="AE44" s="1688" t="s">
        <v>2542</v>
      </c>
      <c r="AF44" s="1714" t="s">
        <v>369</v>
      </c>
      <c r="AG44" s="1715">
        <v>1.0800000000000001E-2</v>
      </c>
      <c r="AH44" s="1628" t="s">
        <v>960</v>
      </c>
      <c r="AI44" s="1628" t="s">
        <v>961</v>
      </c>
      <c r="AJ44" s="1710" t="s">
        <v>952</v>
      </c>
      <c r="AK44" s="1751" t="s">
        <v>789</v>
      </c>
      <c r="AL44" s="1710" t="s">
        <v>58</v>
      </c>
      <c r="AM44" s="1636" t="s">
        <v>137</v>
      </c>
      <c r="AN44" s="1710" t="s">
        <v>482</v>
      </c>
      <c r="AO44" s="1749">
        <v>375</v>
      </c>
      <c r="AP44" s="1710" t="s">
        <v>61</v>
      </c>
      <c r="AQ44" s="1710" t="s">
        <v>61</v>
      </c>
      <c r="AR44" s="1688">
        <v>2020</v>
      </c>
      <c r="AS44" s="1710">
        <v>2033</v>
      </c>
      <c r="AT44" s="1771"/>
      <c r="AU44" s="1771">
        <v>1</v>
      </c>
      <c r="AV44" s="1771">
        <v>1</v>
      </c>
      <c r="AW44" s="1771"/>
      <c r="AX44" s="1771">
        <v>1</v>
      </c>
      <c r="AY44" s="1771"/>
      <c r="AZ44" s="1771">
        <v>1</v>
      </c>
      <c r="BA44" s="1771"/>
      <c r="BB44" s="1771">
        <v>1</v>
      </c>
      <c r="BC44" s="1771"/>
      <c r="BD44" s="1771">
        <v>1</v>
      </c>
      <c r="BE44" s="1771"/>
      <c r="BF44" s="1771">
        <v>1</v>
      </c>
      <c r="BG44" s="1771"/>
      <c r="BH44" s="1771">
        <v>1</v>
      </c>
      <c r="BI44" s="1771"/>
      <c r="BJ44" s="1771">
        <v>1</v>
      </c>
      <c r="BK44" s="1719"/>
      <c r="BL44" s="1719"/>
      <c r="BM44" s="1710"/>
      <c r="BN44" s="1749"/>
      <c r="BO44" s="1719">
        <v>10</v>
      </c>
      <c r="BP44" s="1719">
        <v>10</v>
      </c>
      <c r="BQ44" s="1710" t="s">
        <v>70</v>
      </c>
      <c r="BR44" s="1749">
        <v>7879</v>
      </c>
      <c r="BS44" s="1719">
        <v>10</v>
      </c>
      <c r="BT44" s="1719"/>
      <c r="BU44" s="1710" t="s">
        <v>70</v>
      </c>
      <c r="BV44" s="1743"/>
      <c r="BW44" s="1719"/>
      <c r="BX44" s="1719"/>
      <c r="BY44" s="1688"/>
      <c r="BZ44" s="1743"/>
      <c r="CA44" s="1719">
        <v>10</v>
      </c>
      <c r="CB44" s="1719"/>
      <c r="CC44" s="1710" t="s">
        <v>70</v>
      </c>
      <c r="CD44" s="1743"/>
      <c r="CE44" s="1719"/>
      <c r="CF44" s="1719"/>
      <c r="CG44" s="1688"/>
      <c r="CH44" s="1743"/>
      <c r="CI44" s="1719">
        <v>10</v>
      </c>
      <c r="CJ44" s="1719"/>
      <c r="CK44" s="1710" t="s">
        <v>70</v>
      </c>
      <c r="CL44" s="1743"/>
      <c r="CM44" s="1719"/>
      <c r="CN44" s="1719"/>
      <c r="CO44" s="1746"/>
      <c r="CP44" s="1743"/>
      <c r="CQ44" s="1719">
        <v>10</v>
      </c>
      <c r="CR44" s="1719"/>
      <c r="CS44" s="1746" t="s">
        <v>70</v>
      </c>
      <c r="CT44" s="1743"/>
      <c r="CU44" s="1719"/>
      <c r="CV44" s="1719"/>
      <c r="CW44" s="1746"/>
      <c r="CX44" s="1743"/>
      <c r="CY44" s="1719">
        <v>10</v>
      </c>
      <c r="CZ44" s="1719"/>
      <c r="DA44" s="1746" t="s">
        <v>70</v>
      </c>
      <c r="DB44" s="1743"/>
      <c r="DC44" s="1719"/>
      <c r="DD44" s="1719"/>
      <c r="DE44" s="1746"/>
      <c r="DF44" s="1743"/>
      <c r="DG44" s="1719">
        <v>10</v>
      </c>
      <c r="DH44" s="1719"/>
      <c r="DI44" s="1746" t="s">
        <v>70</v>
      </c>
      <c r="DJ44" s="1743"/>
      <c r="DK44" s="1719"/>
      <c r="DL44" s="1719"/>
      <c r="DM44" s="1746"/>
      <c r="DN44" s="1743"/>
      <c r="DO44" s="1719">
        <v>10</v>
      </c>
      <c r="DP44" s="1719"/>
      <c r="DQ44" s="1746" t="s">
        <v>70</v>
      </c>
      <c r="DR44" s="1743"/>
      <c r="DS44" s="1719"/>
      <c r="DT44" s="1719"/>
      <c r="DU44" s="1760"/>
      <c r="DV44" s="1743"/>
      <c r="DW44" s="1752">
        <v>80</v>
      </c>
      <c r="DX44" s="1764" t="s">
        <v>361</v>
      </c>
      <c r="DY44" s="1710" t="s">
        <v>362</v>
      </c>
      <c r="DZ44" s="1710" t="s">
        <v>363</v>
      </c>
      <c r="EA44" s="1710" t="s">
        <v>953</v>
      </c>
      <c r="EB44" s="1710" t="s">
        <v>365</v>
      </c>
      <c r="EC44" s="1723" t="s">
        <v>954</v>
      </c>
      <c r="ED44" s="1688"/>
      <c r="EE44" s="1688"/>
      <c r="EF44" s="1688"/>
      <c r="EG44" s="1688"/>
      <c r="EH44" s="1688"/>
      <c r="EI44" s="1688"/>
    </row>
    <row r="45" spans="1:139" customFormat="1" ht="48" customHeight="1">
      <c r="A45" s="1706" t="s">
        <v>210</v>
      </c>
      <c r="B45" s="1739"/>
      <c r="C45" s="1628" t="s">
        <v>372</v>
      </c>
      <c r="D45" s="1709" t="s">
        <v>2543</v>
      </c>
      <c r="E45" s="1730" t="s">
        <v>373</v>
      </c>
      <c r="F45" s="1730" t="s">
        <v>374</v>
      </c>
      <c r="G45" s="1688" t="s">
        <v>375</v>
      </c>
      <c r="H45" s="1688" t="s">
        <v>376</v>
      </c>
      <c r="I45" s="1634" t="s">
        <v>60</v>
      </c>
      <c r="J45" s="1743"/>
      <c r="K45" s="1710" t="s">
        <v>61</v>
      </c>
      <c r="L45" s="1710" t="s">
        <v>61</v>
      </c>
      <c r="M45" s="1688">
        <v>2020</v>
      </c>
      <c r="N45" s="1688">
        <v>2034</v>
      </c>
      <c r="O45" s="1770"/>
      <c r="P45" s="1688" t="s">
        <v>62</v>
      </c>
      <c r="Q45" s="1688" t="s">
        <v>377</v>
      </c>
      <c r="R45" s="1688" t="s">
        <v>377</v>
      </c>
      <c r="S45" s="1688" t="s">
        <v>377</v>
      </c>
      <c r="T45" s="1688" t="s">
        <v>377</v>
      </c>
      <c r="U45" s="1688" t="s">
        <v>377</v>
      </c>
      <c r="V45" s="1688" t="s">
        <v>377</v>
      </c>
      <c r="W45" s="1688" t="s">
        <v>377</v>
      </c>
      <c r="X45" s="1688" t="s">
        <v>377</v>
      </c>
      <c r="Y45" s="1688" t="s">
        <v>377</v>
      </c>
      <c r="Z45" s="1688" t="s">
        <v>377</v>
      </c>
      <c r="AA45" s="1688" t="s">
        <v>377</v>
      </c>
      <c r="AB45" s="1688" t="s">
        <v>377</v>
      </c>
      <c r="AC45" s="1688" t="s">
        <v>377</v>
      </c>
      <c r="AD45" s="1688" t="s">
        <v>377</v>
      </c>
      <c r="AE45" s="1740" t="s">
        <v>2544</v>
      </c>
      <c r="AF45" s="1714" t="s">
        <v>379</v>
      </c>
      <c r="AG45" s="1715">
        <v>1.9E-2</v>
      </c>
      <c r="AH45" s="1628" t="s">
        <v>380</v>
      </c>
      <c r="AI45" s="1628" t="s">
        <v>381</v>
      </c>
      <c r="AJ45" s="1710" t="s">
        <v>965</v>
      </c>
      <c r="AK45" s="1751" t="s">
        <v>966</v>
      </c>
      <c r="AL45" s="1710" t="s">
        <v>375</v>
      </c>
      <c r="AM45" s="1636" t="s">
        <v>83</v>
      </c>
      <c r="AN45" s="1710" t="s">
        <v>482</v>
      </c>
      <c r="AO45" s="1749">
        <v>455</v>
      </c>
      <c r="AP45" s="1710">
        <v>80000</v>
      </c>
      <c r="AQ45" s="1710">
        <v>2018</v>
      </c>
      <c r="AR45" s="1688">
        <v>2020</v>
      </c>
      <c r="AS45" s="1688">
        <v>2034</v>
      </c>
      <c r="AT45" s="1688"/>
      <c r="AU45" s="1688">
        <v>10000</v>
      </c>
      <c r="AV45" s="1688">
        <v>10000</v>
      </c>
      <c r="AW45" s="1688">
        <v>10000</v>
      </c>
      <c r="AX45" s="1688">
        <v>11000</v>
      </c>
      <c r="AY45" s="1688">
        <v>12000</v>
      </c>
      <c r="AZ45" s="1688">
        <v>13000</v>
      </c>
      <c r="BA45" s="1688">
        <f>+AZ45+1000</f>
        <v>14000</v>
      </c>
      <c r="BB45" s="1688">
        <f t="shared" ref="BB45:BI46" si="1">+BA45+1000</f>
        <v>15000</v>
      </c>
      <c r="BC45" s="1688">
        <f t="shared" si="1"/>
        <v>16000</v>
      </c>
      <c r="BD45" s="1688">
        <f t="shared" si="1"/>
        <v>17000</v>
      </c>
      <c r="BE45" s="1688">
        <f t="shared" si="1"/>
        <v>18000</v>
      </c>
      <c r="BF45" s="1688">
        <f t="shared" si="1"/>
        <v>19000</v>
      </c>
      <c r="BG45" s="1688">
        <f t="shared" si="1"/>
        <v>20000</v>
      </c>
      <c r="BH45" s="1688">
        <f t="shared" si="1"/>
        <v>21000</v>
      </c>
      <c r="BI45" s="1688">
        <f t="shared" si="1"/>
        <v>22000</v>
      </c>
      <c r="BJ45" s="1688">
        <v>228000</v>
      </c>
      <c r="BK45" s="1719"/>
      <c r="BL45" s="1719"/>
      <c r="BM45" s="1750"/>
      <c r="BN45" s="1773"/>
      <c r="BO45" s="1719">
        <v>2671</v>
      </c>
      <c r="BP45" s="1719" t="s">
        <v>967</v>
      </c>
      <c r="BQ45" s="1750" t="s">
        <v>70</v>
      </c>
      <c r="BR45" s="1765" t="s">
        <v>968</v>
      </c>
      <c r="BS45" s="1719">
        <v>5350</v>
      </c>
      <c r="BT45" s="1719"/>
      <c r="BU45" s="1750" t="s">
        <v>70</v>
      </c>
      <c r="BV45" s="1774">
        <v>7657</v>
      </c>
      <c r="BW45" s="1719">
        <v>5450</v>
      </c>
      <c r="BX45" s="1719"/>
      <c r="BY45" s="1750" t="s">
        <v>70</v>
      </c>
      <c r="BZ45" s="1774">
        <v>7657</v>
      </c>
      <c r="CA45" s="1719">
        <v>5600</v>
      </c>
      <c r="CB45" s="1719"/>
      <c r="CC45" s="1750" t="s">
        <v>70</v>
      </c>
      <c r="CD45" s="1774">
        <v>7657</v>
      </c>
      <c r="CE45" s="1719">
        <v>5700</v>
      </c>
      <c r="CF45" s="1719"/>
      <c r="CG45" s="1750" t="s">
        <v>70</v>
      </c>
      <c r="CH45" s="1774"/>
      <c r="CI45" s="1719">
        <v>5800</v>
      </c>
      <c r="CJ45" s="1719"/>
      <c r="CK45" s="1750" t="s">
        <v>70</v>
      </c>
      <c r="CL45" s="1774"/>
      <c r="CM45" s="1719">
        <v>5900</v>
      </c>
      <c r="CN45" s="1719"/>
      <c r="CO45" s="1775" t="s">
        <v>70</v>
      </c>
      <c r="CP45" s="1774"/>
      <c r="CQ45" s="1719">
        <v>6000</v>
      </c>
      <c r="CR45" s="1719"/>
      <c r="CS45" s="1775" t="s">
        <v>70</v>
      </c>
      <c r="CT45" s="1774"/>
      <c r="CU45" s="1719">
        <v>6100</v>
      </c>
      <c r="CV45" s="1719"/>
      <c r="CW45" s="1775" t="s">
        <v>70</v>
      </c>
      <c r="CX45" s="1774"/>
      <c r="CY45" s="1719">
        <v>6200</v>
      </c>
      <c r="CZ45" s="1719"/>
      <c r="DA45" s="1775" t="s">
        <v>70</v>
      </c>
      <c r="DB45" s="1774"/>
      <c r="DC45" s="1719">
        <v>6300</v>
      </c>
      <c r="DD45" s="1719"/>
      <c r="DE45" s="1775" t="s">
        <v>70</v>
      </c>
      <c r="DF45" s="1774"/>
      <c r="DG45" s="1719">
        <v>6400</v>
      </c>
      <c r="DH45" s="1719"/>
      <c r="DI45" s="1775" t="s">
        <v>70</v>
      </c>
      <c r="DJ45" s="1774"/>
      <c r="DK45" s="1719">
        <v>6500</v>
      </c>
      <c r="DL45" s="1719"/>
      <c r="DM45" s="1775" t="s">
        <v>70</v>
      </c>
      <c r="DN45" s="1774"/>
      <c r="DO45" s="1719">
        <v>6600</v>
      </c>
      <c r="DP45" s="1719"/>
      <c r="DQ45" s="1775" t="s">
        <v>70</v>
      </c>
      <c r="DR45" s="1774"/>
      <c r="DS45" s="1719">
        <v>6700</v>
      </c>
      <c r="DT45" s="1719"/>
      <c r="DU45" s="1750" t="s">
        <v>70</v>
      </c>
      <c r="DV45" s="1774"/>
      <c r="DW45" s="1776">
        <v>87271</v>
      </c>
      <c r="DX45" s="1688" t="s">
        <v>384</v>
      </c>
      <c r="DY45" s="1688" t="s">
        <v>385</v>
      </c>
      <c r="DZ45" s="1710" t="s">
        <v>386</v>
      </c>
      <c r="EA45" s="1710" t="s">
        <v>969</v>
      </c>
      <c r="EB45" s="1710" t="s">
        <v>970</v>
      </c>
      <c r="EC45" s="1688" t="s">
        <v>388</v>
      </c>
      <c r="ED45" s="1710"/>
      <c r="EE45" s="1710"/>
      <c r="EF45" s="1710"/>
      <c r="EG45" s="1710"/>
      <c r="EH45" s="1710"/>
      <c r="EI45" s="1710"/>
    </row>
    <row r="46" spans="1:139" customFormat="1" ht="35.1" customHeight="1">
      <c r="A46" s="1706" t="s">
        <v>210</v>
      </c>
      <c r="B46" s="1739"/>
      <c r="C46" s="1628" t="s">
        <v>372</v>
      </c>
      <c r="D46" s="1709"/>
      <c r="E46" s="1730" t="s">
        <v>389</v>
      </c>
      <c r="F46" s="1730" t="s">
        <v>374</v>
      </c>
      <c r="G46" s="1688" t="s">
        <v>375</v>
      </c>
      <c r="H46" s="1688" t="s">
        <v>376</v>
      </c>
      <c r="I46" s="1634" t="s">
        <v>60</v>
      </c>
      <c r="J46" s="1743"/>
      <c r="K46" s="1710" t="s">
        <v>61</v>
      </c>
      <c r="L46" s="1710" t="s">
        <v>61</v>
      </c>
      <c r="M46" s="1688">
        <v>2020</v>
      </c>
      <c r="N46" s="1688">
        <v>2034</v>
      </c>
      <c r="O46" s="1770"/>
      <c r="P46" s="1688" t="s">
        <v>62</v>
      </c>
      <c r="Q46" s="1688" t="s">
        <v>377</v>
      </c>
      <c r="R46" s="1688" t="s">
        <v>377</v>
      </c>
      <c r="S46" s="1688" t="s">
        <v>377</v>
      </c>
      <c r="T46" s="1688" t="s">
        <v>377</v>
      </c>
      <c r="U46" s="1688" t="s">
        <v>377</v>
      </c>
      <c r="V46" s="1688" t="s">
        <v>377</v>
      </c>
      <c r="W46" s="1688" t="s">
        <v>377</v>
      </c>
      <c r="X46" s="1688" t="s">
        <v>377</v>
      </c>
      <c r="Y46" s="1688" t="s">
        <v>377</v>
      </c>
      <c r="Z46" s="1688" t="s">
        <v>377</v>
      </c>
      <c r="AA46" s="1688" t="s">
        <v>377</v>
      </c>
      <c r="AB46" s="1688" t="s">
        <v>377</v>
      </c>
      <c r="AC46" s="1688" t="s">
        <v>377</v>
      </c>
      <c r="AD46" s="1688" t="s">
        <v>377</v>
      </c>
      <c r="AE46" s="1740" t="s">
        <v>2544</v>
      </c>
      <c r="AF46" s="1714" t="s">
        <v>971</v>
      </c>
      <c r="AG46" s="1715">
        <v>1.0800000000000001E-2</v>
      </c>
      <c r="AH46" s="1628" t="s">
        <v>391</v>
      </c>
      <c r="AI46" s="1628" t="s">
        <v>392</v>
      </c>
      <c r="AJ46" s="1710" t="s">
        <v>965</v>
      </c>
      <c r="AK46" s="1751" t="s">
        <v>966</v>
      </c>
      <c r="AL46" s="1710" t="s">
        <v>375</v>
      </c>
      <c r="AM46" s="1636" t="s">
        <v>83</v>
      </c>
      <c r="AN46" s="1710" t="s">
        <v>482</v>
      </c>
      <c r="AO46" s="1749">
        <v>455</v>
      </c>
      <c r="AP46" s="1710">
        <v>13000</v>
      </c>
      <c r="AQ46" s="1710">
        <v>2018</v>
      </c>
      <c r="AR46" s="1688">
        <v>2020</v>
      </c>
      <c r="AS46" s="1688">
        <v>2034</v>
      </c>
      <c r="AT46" s="1688"/>
      <c r="AU46" s="1688">
        <v>10000</v>
      </c>
      <c r="AV46" s="1688">
        <v>10000</v>
      </c>
      <c r="AW46" s="1688">
        <v>10000</v>
      </c>
      <c r="AX46" s="1688">
        <v>11000</v>
      </c>
      <c r="AY46" s="1688">
        <v>12000</v>
      </c>
      <c r="AZ46" s="1688">
        <v>13000</v>
      </c>
      <c r="BA46" s="1688">
        <f>+AZ46+1000</f>
        <v>14000</v>
      </c>
      <c r="BB46" s="1688">
        <f t="shared" si="1"/>
        <v>15000</v>
      </c>
      <c r="BC46" s="1688">
        <f t="shared" si="1"/>
        <v>16000</v>
      </c>
      <c r="BD46" s="1688">
        <f t="shared" si="1"/>
        <v>17000</v>
      </c>
      <c r="BE46" s="1688">
        <f t="shared" si="1"/>
        <v>18000</v>
      </c>
      <c r="BF46" s="1688">
        <f t="shared" si="1"/>
        <v>19000</v>
      </c>
      <c r="BG46" s="1688">
        <f t="shared" si="1"/>
        <v>20000</v>
      </c>
      <c r="BH46" s="1688">
        <f t="shared" si="1"/>
        <v>21000</v>
      </c>
      <c r="BI46" s="1688">
        <f t="shared" si="1"/>
        <v>22000</v>
      </c>
      <c r="BJ46" s="1688">
        <v>228000</v>
      </c>
      <c r="BK46" s="1719"/>
      <c r="BL46" s="1719"/>
      <c r="BM46" s="1750"/>
      <c r="BN46" s="1743"/>
      <c r="BO46" s="1719">
        <v>2671</v>
      </c>
      <c r="BP46" s="1719" t="s">
        <v>972</v>
      </c>
      <c r="BQ46" s="1750" t="s">
        <v>70</v>
      </c>
      <c r="BR46" s="1765" t="s">
        <v>968</v>
      </c>
      <c r="BS46" s="1719">
        <v>5350</v>
      </c>
      <c r="BT46" s="1719"/>
      <c r="BU46" s="1750" t="s">
        <v>70</v>
      </c>
      <c r="BV46" s="1774">
        <v>7657</v>
      </c>
      <c r="BW46" s="1719">
        <v>5450</v>
      </c>
      <c r="BX46" s="1719"/>
      <c r="BY46" s="1750" t="s">
        <v>70</v>
      </c>
      <c r="BZ46" s="1774">
        <v>7657</v>
      </c>
      <c r="CA46" s="1719">
        <v>5600</v>
      </c>
      <c r="CB46" s="1719"/>
      <c r="CC46" s="1750" t="s">
        <v>70</v>
      </c>
      <c r="CD46" s="1774">
        <v>7657</v>
      </c>
      <c r="CE46" s="1719">
        <v>5700</v>
      </c>
      <c r="CF46" s="1719"/>
      <c r="CG46" s="1750" t="s">
        <v>70</v>
      </c>
      <c r="CH46" s="1774"/>
      <c r="CI46" s="1719">
        <v>5800</v>
      </c>
      <c r="CJ46" s="1719"/>
      <c r="CK46" s="1750" t="s">
        <v>70</v>
      </c>
      <c r="CL46" s="1774"/>
      <c r="CM46" s="1719">
        <v>5900</v>
      </c>
      <c r="CN46" s="1719"/>
      <c r="CO46" s="1775" t="s">
        <v>70</v>
      </c>
      <c r="CP46" s="1774"/>
      <c r="CQ46" s="1719">
        <v>6000</v>
      </c>
      <c r="CR46" s="1719"/>
      <c r="CS46" s="1775" t="s">
        <v>70</v>
      </c>
      <c r="CT46" s="1774"/>
      <c r="CU46" s="1719">
        <v>6100</v>
      </c>
      <c r="CV46" s="1719"/>
      <c r="CW46" s="1775" t="s">
        <v>70</v>
      </c>
      <c r="CX46" s="1774"/>
      <c r="CY46" s="1719">
        <v>6200</v>
      </c>
      <c r="CZ46" s="1719"/>
      <c r="DA46" s="1775" t="s">
        <v>70</v>
      </c>
      <c r="DB46" s="1774"/>
      <c r="DC46" s="1719">
        <v>6300</v>
      </c>
      <c r="DD46" s="1719"/>
      <c r="DE46" s="1775" t="s">
        <v>70</v>
      </c>
      <c r="DF46" s="1774"/>
      <c r="DG46" s="1719">
        <v>6400</v>
      </c>
      <c r="DH46" s="1719"/>
      <c r="DI46" s="1775" t="s">
        <v>70</v>
      </c>
      <c r="DJ46" s="1774"/>
      <c r="DK46" s="1719">
        <v>6500</v>
      </c>
      <c r="DL46" s="1719"/>
      <c r="DM46" s="1775" t="s">
        <v>70</v>
      </c>
      <c r="DN46" s="1774"/>
      <c r="DO46" s="1719">
        <v>6600</v>
      </c>
      <c r="DP46" s="1719"/>
      <c r="DQ46" s="1775" t="s">
        <v>70</v>
      </c>
      <c r="DR46" s="1774"/>
      <c r="DS46" s="1719">
        <v>6700</v>
      </c>
      <c r="DT46" s="1719"/>
      <c r="DU46" s="1750" t="s">
        <v>70</v>
      </c>
      <c r="DV46" s="1774"/>
      <c r="DW46" s="1776">
        <v>87271</v>
      </c>
      <c r="DX46" s="1688" t="s">
        <v>384</v>
      </c>
      <c r="DY46" s="1688" t="s">
        <v>385</v>
      </c>
      <c r="DZ46" s="1710" t="s">
        <v>386</v>
      </c>
      <c r="EA46" s="1688" t="s">
        <v>969</v>
      </c>
      <c r="EB46" s="1710" t="s">
        <v>970</v>
      </c>
      <c r="EC46" s="1725" t="s">
        <v>388</v>
      </c>
      <c r="ED46" s="1710"/>
      <c r="EE46" s="1710"/>
      <c r="EF46" s="1710"/>
      <c r="EG46" s="1710"/>
      <c r="EH46" s="1710"/>
      <c r="EI46" s="1710"/>
    </row>
    <row r="47" spans="1:139" customFormat="1" ht="35.1" customHeight="1">
      <c r="A47" s="1706" t="s">
        <v>210</v>
      </c>
      <c r="B47" s="1739"/>
      <c r="C47" s="1730" t="s">
        <v>393</v>
      </c>
      <c r="D47" s="1709" t="s">
        <v>2509</v>
      </c>
      <c r="E47" s="1730" t="s">
        <v>394</v>
      </c>
      <c r="F47" s="1730" t="s">
        <v>395</v>
      </c>
      <c r="G47" s="1688" t="s">
        <v>375</v>
      </c>
      <c r="H47" s="1688" t="s">
        <v>68</v>
      </c>
      <c r="I47" s="1688" t="s">
        <v>60</v>
      </c>
      <c r="J47" s="1743"/>
      <c r="K47" s="1712">
        <v>77565</v>
      </c>
      <c r="L47" s="1710">
        <v>2018</v>
      </c>
      <c r="M47" s="1688">
        <v>2019</v>
      </c>
      <c r="N47" s="1710">
        <v>2034</v>
      </c>
      <c r="O47" s="1688">
        <v>77565</v>
      </c>
      <c r="P47" s="1710" t="s">
        <v>396</v>
      </c>
      <c r="Q47" s="1710" t="s">
        <v>397</v>
      </c>
      <c r="R47" s="1710" t="s">
        <v>398</v>
      </c>
      <c r="S47" s="1710" t="s">
        <v>399</v>
      </c>
      <c r="T47" s="1710" t="s">
        <v>400</v>
      </c>
      <c r="U47" s="1710" t="s">
        <v>401</v>
      </c>
      <c r="V47" s="1710" t="s">
        <v>402</v>
      </c>
      <c r="W47" s="1710" t="s">
        <v>403</v>
      </c>
      <c r="X47" s="1710" t="s">
        <v>404</v>
      </c>
      <c r="Y47" s="1710" t="s">
        <v>405</v>
      </c>
      <c r="Z47" s="1710">
        <v>221302</v>
      </c>
      <c r="AA47" s="1710" t="s">
        <v>406</v>
      </c>
      <c r="AB47" s="1710" t="s">
        <v>407</v>
      </c>
      <c r="AC47" s="1710" t="s">
        <v>408</v>
      </c>
      <c r="AD47" s="1710">
        <v>324008.25</v>
      </c>
      <c r="AE47" s="1710">
        <v>622875.25</v>
      </c>
      <c r="AF47" s="1714" t="s">
        <v>973</v>
      </c>
      <c r="AG47" s="1715">
        <v>1.9E-2</v>
      </c>
      <c r="AH47" s="1628" t="s">
        <v>2545</v>
      </c>
      <c r="AI47" s="1628" t="s">
        <v>2546</v>
      </c>
      <c r="AJ47" s="1710" t="s">
        <v>2547</v>
      </c>
      <c r="AK47" s="1751" t="s">
        <v>966</v>
      </c>
      <c r="AL47" s="1710" t="s">
        <v>375</v>
      </c>
      <c r="AM47" s="1636" t="s">
        <v>83</v>
      </c>
      <c r="AN47" s="1710" t="s">
        <v>60</v>
      </c>
      <c r="AO47" s="1743"/>
      <c r="AP47" s="1712">
        <v>17785</v>
      </c>
      <c r="AQ47" s="1710">
        <v>2018</v>
      </c>
      <c r="AR47" s="1688">
        <v>2019</v>
      </c>
      <c r="AS47" s="1710">
        <v>2034</v>
      </c>
      <c r="AT47" s="1727">
        <v>24899</v>
      </c>
      <c r="AU47" s="1727">
        <v>34859</v>
      </c>
      <c r="AV47" s="1727">
        <v>48802</v>
      </c>
      <c r="AW47" s="1727">
        <v>68323</v>
      </c>
      <c r="AX47" s="1727">
        <v>95652</v>
      </c>
      <c r="AY47" s="1727">
        <v>133913</v>
      </c>
      <c r="AZ47" s="1727">
        <v>187478</v>
      </c>
      <c r="BA47" s="1727">
        <v>262469</v>
      </c>
      <c r="BB47" s="1727">
        <v>367457</v>
      </c>
      <c r="BC47" s="1727">
        <v>514439</v>
      </c>
      <c r="BD47" s="1727">
        <v>720215</v>
      </c>
      <c r="BE47" s="1727">
        <v>1008301</v>
      </c>
      <c r="BF47" s="1727">
        <v>1411622</v>
      </c>
      <c r="BG47" s="1727">
        <v>1976270</v>
      </c>
      <c r="BH47" s="1727">
        <v>2766779</v>
      </c>
      <c r="BI47" s="1727">
        <v>3873490</v>
      </c>
      <c r="BJ47" s="1727">
        <v>13494968</v>
      </c>
      <c r="BK47" s="1719">
        <v>197</v>
      </c>
      <c r="BL47" s="1719">
        <v>197</v>
      </c>
      <c r="BM47" s="1760" t="s">
        <v>70</v>
      </c>
      <c r="BN47" s="1749">
        <v>1109</v>
      </c>
      <c r="BO47" s="1719">
        <v>230</v>
      </c>
      <c r="BP47" s="1719">
        <v>230</v>
      </c>
      <c r="BQ47" s="1760" t="s">
        <v>70</v>
      </c>
      <c r="BR47" s="1765">
        <v>1109</v>
      </c>
      <c r="BS47" s="1719">
        <v>299</v>
      </c>
      <c r="BT47" s="1719"/>
      <c r="BU47" s="1760" t="s">
        <v>70</v>
      </c>
      <c r="BV47" s="1743"/>
      <c r="BW47" s="1719">
        <v>389</v>
      </c>
      <c r="BX47" s="1719"/>
      <c r="BY47" s="1760" t="s">
        <v>70</v>
      </c>
      <c r="BZ47" s="1743"/>
      <c r="CA47" s="1719">
        <v>505</v>
      </c>
      <c r="CB47" s="1719"/>
      <c r="CC47" s="1760" t="s">
        <v>70</v>
      </c>
      <c r="CD47" s="1743"/>
      <c r="CE47" s="1719">
        <v>657</v>
      </c>
      <c r="CF47" s="1719"/>
      <c r="CG47" s="1760" t="s">
        <v>70</v>
      </c>
      <c r="CH47" s="1743"/>
      <c r="CI47" s="1719">
        <v>854</v>
      </c>
      <c r="CJ47" s="1719"/>
      <c r="CK47" s="1760" t="s">
        <v>70</v>
      </c>
      <c r="CL47" s="1743"/>
      <c r="CM47" s="1719">
        <v>1110</v>
      </c>
      <c r="CN47" s="1719"/>
      <c r="CO47" s="1746" t="s">
        <v>70</v>
      </c>
      <c r="CP47" s="1743"/>
      <c r="CQ47" s="1719">
        <v>1443</v>
      </c>
      <c r="CR47" s="1719"/>
      <c r="CS47" s="1746" t="s">
        <v>70</v>
      </c>
      <c r="CT47" s="1743"/>
      <c r="CU47" s="1719">
        <v>1876</v>
      </c>
      <c r="CV47" s="1719"/>
      <c r="CW47" s="1746" t="s">
        <v>70</v>
      </c>
      <c r="CX47" s="1743"/>
      <c r="CY47" s="1719">
        <v>2439</v>
      </c>
      <c r="CZ47" s="1719"/>
      <c r="DA47" s="1746" t="s">
        <v>70</v>
      </c>
      <c r="DB47" s="1743"/>
      <c r="DC47" s="1719">
        <v>3171</v>
      </c>
      <c r="DD47" s="1719"/>
      <c r="DE47" s="1746" t="s">
        <v>70</v>
      </c>
      <c r="DF47" s="1743"/>
      <c r="DG47" s="1719">
        <v>4122</v>
      </c>
      <c r="DH47" s="1719"/>
      <c r="DI47" s="1746" t="s">
        <v>70</v>
      </c>
      <c r="DJ47" s="1743"/>
      <c r="DK47" s="1719">
        <v>5359</v>
      </c>
      <c r="DL47" s="1719"/>
      <c r="DM47" s="1746" t="s">
        <v>70</v>
      </c>
      <c r="DN47" s="1743"/>
      <c r="DO47" s="1719">
        <v>6966</v>
      </c>
      <c r="DP47" s="1719"/>
      <c r="DQ47" s="1746" t="s">
        <v>70</v>
      </c>
      <c r="DR47" s="1743"/>
      <c r="DS47" s="1719">
        <v>9056</v>
      </c>
      <c r="DT47" s="1719"/>
      <c r="DU47" s="1760" t="s">
        <v>70</v>
      </c>
      <c r="DV47" s="1743"/>
      <c r="DW47" s="1752">
        <v>38673</v>
      </c>
      <c r="DX47" s="1688" t="s">
        <v>339</v>
      </c>
      <c r="DY47" s="1710" t="s">
        <v>413</v>
      </c>
      <c r="DZ47" s="1710" t="s">
        <v>977</v>
      </c>
      <c r="EA47" s="1710" t="s">
        <v>978</v>
      </c>
      <c r="EB47" s="1710" t="s">
        <v>416</v>
      </c>
      <c r="EC47" s="1723" t="s">
        <v>979</v>
      </c>
      <c r="ED47" s="1688"/>
      <c r="EE47" s="1688"/>
      <c r="EF47" s="1688"/>
      <c r="EG47" s="1688"/>
      <c r="EH47" s="1688"/>
      <c r="EI47" s="1688"/>
    </row>
    <row r="48" spans="1:139" customFormat="1" ht="35.1" customHeight="1">
      <c r="A48" s="1706" t="s">
        <v>418</v>
      </c>
      <c r="B48" s="1739" t="s">
        <v>2548</v>
      </c>
      <c r="C48" s="1628" t="s">
        <v>419</v>
      </c>
      <c r="D48" s="1709" t="s">
        <v>2549</v>
      </c>
      <c r="E48" s="1730" t="s">
        <v>420</v>
      </c>
      <c r="F48" s="1730" t="s">
        <v>421</v>
      </c>
      <c r="G48" s="1688" t="s">
        <v>58</v>
      </c>
      <c r="H48" s="1688" t="s">
        <v>68</v>
      </c>
      <c r="I48" s="1688" t="s">
        <v>422</v>
      </c>
      <c r="J48" s="1743"/>
      <c r="K48" s="1688">
        <v>5.93</v>
      </c>
      <c r="L48" s="1688">
        <v>2017</v>
      </c>
      <c r="M48" s="1688">
        <v>2019</v>
      </c>
      <c r="N48" s="1688">
        <v>2034</v>
      </c>
      <c r="O48" s="1777">
        <f>K48+0.1</f>
        <v>6.0299999999999994</v>
      </c>
      <c r="P48" s="1777">
        <f t="shared" ref="P48:AD50" si="2">O48+0.1</f>
        <v>6.129999999999999</v>
      </c>
      <c r="Q48" s="1777">
        <f t="shared" si="2"/>
        <v>6.2299999999999986</v>
      </c>
      <c r="R48" s="1777">
        <f t="shared" si="2"/>
        <v>6.3299999999999983</v>
      </c>
      <c r="S48" s="1777">
        <f t="shared" si="2"/>
        <v>6.4299999999999979</v>
      </c>
      <c r="T48" s="1777">
        <f t="shared" si="2"/>
        <v>6.5299999999999976</v>
      </c>
      <c r="U48" s="1777">
        <f t="shared" si="2"/>
        <v>6.6299999999999972</v>
      </c>
      <c r="V48" s="1777">
        <f t="shared" si="2"/>
        <v>6.7299999999999969</v>
      </c>
      <c r="W48" s="1777">
        <f t="shared" si="2"/>
        <v>6.8299999999999965</v>
      </c>
      <c r="X48" s="1777">
        <f t="shared" si="2"/>
        <v>6.9299999999999962</v>
      </c>
      <c r="Y48" s="1777">
        <f t="shared" si="2"/>
        <v>7.0299999999999958</v>
      </c>
      <c r="Z48" s="1777">
        <f t="shared" si="2"/>
        <v>7.1299999999999955</v>
      </c>
      <c r="AA48" s="1777">
        <f t="shared" si="2"/>
        <v>7.2299999999999951</v>
      </c>
      <c r="AB48" s="1777">
        <f t="shared" si="2"/>
        <v>7.3299999999999947</v>
      </c>
      <c r="AC48" s="1777">
        <f t="shared" si="2"/>
        <v>7.4299999999999944</v>
      </c>
      <c r="AD48" s="1777">
        <f t="shared" si="2"/>
        <v>7.529999999999994</v>
      </c>
      <c r="AE48" s="1688">
        <v>7.53</v>
      </c>
      <c r="AF48" s="1714" t="s">
        <v>423</v>
      </c>
      <c r="AG48" s="1715">
        <v>1.9E-2</v>
      </c>
      <c r="AH48" s="1628" t="s">
        <v>424</v>
      </c>
      <c r="AI48" s="1628" t="s">
        <v>2550</v>
      </c>
      <c r="AJ48" s="1710" t="s">
        <v>788</v>
      </c>
      <c r="AK48" s="1751" t="s">
        <v>982</v>
      </c>
      <c r="AL48" s="1710" t="s">
        <v>58</v>
      </c>
      <c r="AM48" s="1636" t="s">
        <v>68</v>
      </c>
      <c r="AN48" s="1710" t="s">
        <v>60</v>
      </c>
      <c r="AO48" s="1743"/>
      <c r="AP48" s="1754" t="s">
        <v>61</v>
      </c>
      <c r="AQ48" s="1754" t="s">
        <v>61</v>
      </c>
      <c r="AR48" s="1688">
        <v>2019</v>
      </c>
      <c r="AS48" s="1688">
        <v>2034</v>
      </c>
      <c r="AT48" s="1734">
        <v>0.2</v>
      </c>
      <c r="AU48" s="1734">
        <v>0.5</v>
      </c>
      <c r="AV48" s="1734">
        <v>0.75</v>
      </c>
      <c r="AW48" s="1734">
        <v>1</v>
      </c>
      <c r="AX48" s="1734">
        <v>1</v>
      </c>
      <c r="AY48" s="1734">
        <v>1</v>
      </c>
      <c r="AZ48" s="1734">
        <v>1</v>
      </c>
      <c r="BA48" s="1734">
        <v>1</v>
      </c>
      <c r="BB48" s="1734">
        <v>1</v>
      </c>
      <c r="BC48" s="1734">
        <v>1</v>
      </c>
      <c r="BD48" s="1734">
        <v>1</v>
      </c>
      <c r="BE48" s="1734">
        <v>1</v>
      </c>
      <c r="BF48" s="1734">
        <v>1</v>
      </c>
      <c r="BG48" s="1734">
        <v>1</v>
      </c>
      <c r="BH48" s="1734">
        <v>1</v>
      </c>
      <c r="BI48" s="1734">
        <v>1</v>
      </c>
      <c r="BJ48" s="1734">
        <v>1</v>
      </c>
      <c r="BK48" s="1719">
        <v>227.328</v>
      </c>
      <c r="BL48" s="1719">
        <v>0</v>
      </c>
      <c r="BM48" s="1710" t="s">
        <v>70</v>
      </c>
      <c r="BN48" s="1743"/>
      <c r="BO48" s="1719">
        <v>234.14784</v>
      </c>
      <c r="BP48" s="1719">
        <v>0</v>
      </c>
      <c r="BQ48" s="1710" t="s">
        <v>70</v>
      </c>
      <c r="BR48" s="1743"/>
      <c r="BS48" s="1719">
        <v>241.1722752</v>
      </c>
      <c r="BT48" s="1719"/>
      <c r="BU48" s="1710" t="s">
        <v>70</v>
      </c>
      <c r="BV48" s="1743"/>
      <c r="BW48" s="1719">
        <v>165.71913801000002</v>
      </c>
      <c r="BX48" s="1719"/>
      <c r="BY48" s="1710" t="s">
        <v>70</v>
      </c>
      <c r="BZ48" s="1743"/>
      <c r="CA48" s="1719">
        <v>170.69071215030002</v>
      </c>
      <c r="CB48" s="1719"/>
      <c r="CC48" s="1710" t="s">
        <v>70</v>
      </c>
      <c r="CD48" s="1743"/>
      <c r="CE48" s="1719">
        <v>175.81143351480901</v>
      </c>
      <c r="CF48" s="1719"/>
      <c r="CG48" s="1710" t="s">
        <v>70</v>
      </c>
      <c r="CH48" s="1743"/>
      <c r="CI48" s="1719">
        <v>181.08577652025329</v>
      </c>
      <c r="CJ48" s="1719"/>
      <c r="CK48" s="1710" t="s">
        <v>70</v>
      </c>
      <c r="CL48" s="1743"/>
      <c r="CM48" s="1719">
        <v>186.51834981586089</v>
      </c>
      <c r="CN48" s="1719"/>
      <c r="CO48" s="1746" t="s">
        <v>70</v>
      </c>
      <c r="CP48" s="1743"/>
      <c r="CQ48" s="1719">
        <v>192.11390031033673</v>
      </c>
      <c r="CR48" s="1719"/>
      <c r="CS48" s="1746" t="s">
        <v>70</v>
      </c>
      <c r="CT48" s="1743"/>
      <c r="CU48" s="1719">
        <v>197.87731731964683</v>
      </c>
      <c r="CV48" s="1719"/>
      <c r="CW48" s="1746" t="s">
        <v>70</v>
      </c>
      <c r="CX48" s="1743"/>
      <c r="CY48" s="1719">
        <v>203.81363683923624</v>
      </c>
      <c r="CZ48" s="1719"/>
      <c r="DA48" s="1746" t="s">
        <v>70</v>
      </c>
      <c r="DB48" s="1743"/>
      <c r="DC48" s="1719">
        <v>209.92804594441333</v>
      </c>
      <c r="DD48" s="1719"/>
      <c r="DE48" s="1746" t="s">
        <v>70</v>
      </c>
      <c r="DF48" s="1743"/>
      <c r="DG48" s="1719">
        <v>216.22588732274573</v>
      </c>
      <c r="DH48" s="1719"/>
      <c r="DI48" s="1746" t="s">
        <v>70</v>
      </c>
      <c r="DJ48" s="1743"/>
      <c r="DK48" s="1719">
        <v>222.71266394242812</v>
      </c>
      <c r="DL48" s="1719"/>
      <c r="DM48" s="1746" t="s">
        <v>70</v>
      </c>
      <c r="DN48" s="1743"/>
      <c r="DO48" s="1719">
        <v>229.39404386070098</v>
      </c>
      <c r="DP48" s="1719"/>
      <c r="DQ48" s="1746" t="s">
        <v>70</v>
      </c>
      <c r="DR48" s="1743"/>
      <c r="DS48" s="1719">
        <v>236.27586517652202</v>
      </c>
      <c r="DT48" s="1719"/>
      <c r="DU48" s="1710" t="s">
        <v>70</v>
      </c>
      <c r="DV48" s="1743"/>
      <c r="DW48" s="1752">
        <v>3290.8148859272537</v>
      </c>
      <c r="DX48" s="1688" t="s">
        <v>100</v>
      </c>
      <c r="DY48" s="1710" t="s">
        <v>101</v>
      </c>
      <c r="DZ48" s="1710" t="s">
        <v>983</v>
      </c>
      <c r="EA48" s="1688" t="s">
        <v>2551</v>
      </c>
      <c r="EB48" s="1710" t="s">
        <v>429</v>
      </c>
      <c r="EC48" s="1725" t="s">
        <v>2552</v>
      </c>
      <c r="ED48" s="1688"/>
      <c r="EE48" s="1688"/>
      <c r="EF48" s="1688"/>
      <c r="EG48" s="1688"/>
      <c r="EH48" s="1688"/>
      <c r="EI48" s="1688"/>
    </row>
    <row r="49" spans="1:139" customFormat="1" ht="35.1" customHeight="1">
      <c r="A49" s="1706" t="s">
        <v>418</v>
      </c>
      <c r="B49" s="1739"/>
      <c r="C49" s="1628" t="s">
        <v>419</v>
      </c>
      <c r="D49" s="1709"/>
      <c r="E49" s="1730" t="s">
        <v>420</v>
      </c>
      <c r="F49" s="1730" t="s">
        <v>421</v>
      </c>
      <c r="G49" s="1688" t="s">
        <v>58</v>
      </c>
      <c r="H49" s="1688" t="s">
        <v>68</v>
      </c>
      <c r="I49" s="1688" t="s">
        <v>422</v>
      </c>
      <c r="J49" s="1743"/>
      <c r="K49" s="1688">
        <v>5.93</v>
      </c>
      <c r="L49" s="1688">
        <v>2017</v>
      </c>
      <c r="M49" s="1688">
        <v>2019</v>
      </c>
      <c r="N49" s="1688">
        <v>2034</v>
      </c>
      <c r="O49" s="1777">
        <f>K49+0.1</f>
        <v>6.0299999999999994</v>
      </c>
      <c r="P49" s="1777">
        <f t="shared" si="2"/>
        <v>6.129999999999999</v>
      </c>
      <c r="Q49" s="1777">
        <f t="shared" si="2"/>
        <v>6.2299999999999986</v>
      </c>
      <c r="R49" s="1777">
        <f t="shared" si="2"/>
        <v>6.3299999999999983</v>
      </c>
      <c r="S49" s="1777">
        <f t="shared" si="2"/>
        <v>6.4299999999999979</v>
      </c>
      <c r="T49" s="1777">
        <f t="shared" si="2"/>
        <v>6.5299999999999976</v>
      </c>
      <c r="U49" s="1777">
        <f t="shared" si="2"/>
        <v>6.6299999999999972</v>
      </c>
      <c r="V49" s="1777">
        <f t="shared" si="2"/>
        <v>6.7299999999999969</v>
      </c>
      <c r="W49" s="1777">
        <f t="shared" si="2"/>
        <v>6.8299999999999965</v>
      </c>
      <c r="X49" s="1777">
        <f t="shared" si="2"/>
        <v>6.9299999999999962</v>
      </c>
      <c r="Y49" s="1777">
        <f t="shared" si="2"/>
        <v>7.0299999999999958</v>
      </c>
      <c r="Z49" s="1777">
        <f t="shared" si="2"/>
        <v>7.1299999999999955</v>
      </c>
      <c r="AA49" s="1777">
        <f t="shared" si="2"/>
        <v>7.2299999999999951</v>
      </c>
      <c r="AB49" s="1777">
        <f t="shared" si="2"/>
        <v>7.3299999999999947</v>
      </c>
      <c r="AC49" s="1777">
        <f t="shared" si="2"/>
        <v>7.4299999999999944</v>
      </c>
      <c r="AD49" s="1777">
        <f t="shared" si="2"/>
        <v>7.529999999999994</v>
      </c>
      <c r="AE49" s="1688">
        <v>7.53</v>
      </c>
      <c r="AF49" s="1714" t="s">
        <v>431</v>
      </c>
      <c r="AG49" s="1715">
        <v>1.9E-2</v>
      </c>
      <c r="AH49" s="1628" t="s">
        <v>986</v>
      </c>
      <c r="AI49" s="1628" t="s">
        <v>987</v>
      </c>
      <c r="AJ49" s="1710" t="s">
        <v>788</v>
      </c>
      <c r="AK49" s="1751" t="s">
        <v>988</v>
      </c>
      <c r="AL49" s="1710" t="s">
        <v>58</v>
      </c>
      <c r="AM49" s="1636" t="s">
        <v>68</v>
      </c>
      <c r="AN49" s="1710" t="s">
        <v>60</v>
      </c>
      <c r="AO49" s="1743"/>
      <c r="AP49" s="1754" t="s">
        <v>61</v>
      </c>
      <c r="AQ49" s="1754" t="s">
        <v>61</v>
      </c>
      <c r="AR49" s="1688">
        <v>2019</v>
      </c>
      <c r="AS49" s="1688">
        <v>2034</v>
      </c>
      <c r="AT49" s="1734">
        <v>0.1</v>
      </c>
      <c r="AU49" s="1734">
        <v>0.25</v>
      </c>
      <c r="AV49" s="1734">
        <v>0.5</v>
      </c>
      <c r="AW49" s="1734">
        <v>0.75</v>
      </c>
      <c r="AX49" s="1734">
        <f t="shared" ref="AX49:BH49" si="3">AW49+2.08%</f>
        <v>0.77080000000000004</v>
      </c>
      <c r="AY49" s="1734">
        <f t="shared" si="3"/>
        <v>0.79160000000000008</v>
      </c>
      <c r="AZ49" s="1734">
        <f t="shared" si="3"/>
        <v>0.81240000000000012</v>
      </c>
      <c r="BA49" s="1734">
        <f t="shared" si="3"/>
        <v>0.83320000000000016</v>
      </c>
      <c r="BB49" s="1734">
        <f t="shared" si="3"/>
        <v>0.8540000000000002</v>
      </c>
      <c r="BC49" s="1734">
        <f t="shared" si="3"/>
        <v>0.87480000000000024</v>
      </c>
      <c r="BD49" s="1734">
        <f t="shared" si="3"/>
        <v>0.89560000000000028</v>
      </c>
      <c r="BE49" s="1734">
        <f t="shared" si="3"/>
        <v>0.91640000000000033</v>
      </c>
      <c r="BF49" s="1734">
        <f t="shared" si="3"/>
        <v>0.93720000000000037</v>
      </c>
      <c r="BG49" s="1734">
        <f t="shared" si="3"/>
        <v>0.95800000000000041</v>
      </c>
      <c r="BH49" s="1734">
        <f t="shared" si="3"/>
        <v>0.97880000000000045</v>
      </c>
      <c r="BI49" s="1734">
        <v>1</v>
      </c>
      <c r="BJ49" s="1734">
        <v>1</v>
      </c>
      <c r="BK49" s="1719">
        <v>86.182000000000002</v>
      </c>
      <c r="BL49" s="1719">
        <v>86.182000000000002</v>
      </c>
      <c r="BM49" s="1710" t="s">
        <v>70</v>
      </c>
      <c r="BN49" s="1743"/>
      <c r="BO49" s="1719">
        <v>88.76746</v>
      </c>
      <c r="BP49" s="1719">
        <v>0</v>
      </c>
      <c r="BQ49" s="1710" t="s">
        <v>70</v>
      </c>
      <c r="BR49" s="1743"/>
      <c r="BS49" s="1719">
        <v>91.430483800000005</v>
      </c>
      <c r="BT49" s="1719"/>
      <c r="BU49" s="1710" t="s">
        <v>70</v>
      </c>
      <c r="BV49" s="1743"/>
      <c r="BW49" s="1719">
        <v>94.173398314000011</v>
      </c>
      <c r="BX49" s="1719"/>
      <c r="BY49" s="1710" t="s">
        <v>70</v>
      </c>
      <c r="BZ49" s="1743"/>
      <c r="CA49" s="1719">
        <v>96.998600263420016</v>
      </c>
      <c r="CB49" s="1719"/>
      <c r="CC49" s="1710" t="s">
        <v>70</v>
      </c>
      <c r="CD49" s="1743"/>
      <c r="CE49" s="1719">
        <v>99.908558271322619</v>
      </c>
      <c r="CF49" s="1719"/>
      <c r="CG49" s="1710" t="s">
        <v>70</v>
      </c>
      <c r="CH49" s="1743"/>
      <c r="CI49" s="1719">
        <v>102.9058150194623</v>
      </c>
      <c r="CJ49" s="1719"/>
      <c r="CK49" s="1710" t="s">
        <v>70</v>
      </c>
      <c r="CL49" s="1743"/>
      <c r="CM49" s="1719">
        <v>105.99298947004617</v>
      </c>
      <c r="CN49" s="1719"/>
      <c r="CO49" s="1746" t="s">
        <v>70</v>
      </c>
      <c r="CP49" s="1743"/>
      <c r="CQ49" s="1719">
        <v>109.17277915414756</v>
      </c>
      <c r="CR49" s="1719"/>
      <c r="CS49" s="1746" t="s">
        <v>70</v>
      </c>
      <c r="CT49" s="1743"/>
      <c r="CU49" s="1719">
        <v>112.447962528772</v>
      </c>
      <c r="CV49" s="1719"/>
      <c r="CW49" s="1746" t="s">
        <v>70</v>
      </c>
      <c r="CX49" s="1743"/>
      <c r="CY49" s="1719">
        <v>115.82140140463515</v>
      </c>
      <c r="CZ49" s="1719"/>
      <c r="DA49" s="1746" t="s">
        <v>70</v>
      </c>
      <c r="DB49" s="1743"/>
      <c r="DC49" s="1719">
        <v>119.29604344677421</v>
      </c>
      <c r="DD49" s="1719"/>
      <c r="DE49" s="1746" t="s">
        <v>70</v>
      </c>
      <c r="DF49" s="1743"/>
      <c r="DG49" s="1719">
        <v>122.87492475017744</v>
      </c>
      <c r="DH49" s="1719"/>
      <c r="DI49" s="1746" t="s">
        <v>70</v>
      </c>
      <c r="DJ49" s="1743"/>
      <c r="DK49" s="1719">
        <v>126.56117249268277</v>
      </c>
      <c r="DL49" s="1719"/>
      <c r="DM49" s="1746" t="s">
        <v>70</v>
      </c>
      <c r="DN49" s="1743"/>
      <c r="DO49" s="1719">
        <v>130.35800766746326</v>
      </c>
      <c r="DP49" s="1719"/>
      <c r="DQ49" s="1746" t="s">
        <v>70</v>
      </c>
      <c r="DR49" s="1743"/>
      <c r="DS49" s="1719">
        <v>134.26874789748715</v>
      </c>
      <c r="DT49" s="1719"/>
      <c r="DU49" s="1710" t="s">
        <v>70</v>
      </c>
      <c r="DV49" s="1743"/>
      <c r="DW49" s="1752">
        <v>1737.1603444803904</v>
      </c>
      <c r="DX49" s="1688" t="s">
        <v>100</v>
      </c>
      <c r="DY49" s="1710" t="s">
        <v>101</v>
      </c>
      <c r="DZ49" s="1710" t="s">
        <v>434</v>
      </c>
      <c r="EA49" s="1688" t="s">
        <v>2551</v>
      </c>
      <c r="EB49" s="1710" t="s">
        <v>429</v>
      </c>
      <c r="EC49" s="1725" t="s">
        <v>2552</v>
      </c>
      <c r="ED49" s="1710"/>
      <c r="EE49" s="1688"/>
      <c r="EF49" s="1710"/>
      <c r="EG49" s="1710"/>
      <c r="EH49" s="1688"/>
      <c r="EI49" s="1688"/>
    </row>
    <row r="50" spans="1:139" customFormat="1" ht="35.1" customHeight="1">
      <c r="A50" s="1706" t="s">
        <v>418</v>
      </c>
      <c r="B50" s="1739"/>
      <c r="C50" s="1628" t="s">
        <v>419</v>
      </c>
      <c r="D50" s="1709"/>
      <c r="E50" s="1730" t="s">
        <v>420</v>
      </c>
      <c r="F50" s="1730" t="s">
        <v>421</v>
      </c>
      <c r="G50" s="1688" t="s">
        <v>58</v>
      </c>
      <c r="H50" s="1688" t="s">
        <v>68</v>
      </c>
      <c r="I50" s="1688" t="s">
        <v>422</v>
      </c>
      <c r="J50" s="1743"/>
      <c r="K50" s="1688">
        <v>5.93</v>
      </c>
      <c r="L50" s="1688">
        <v>2017</v>
      </c>
      <c r="M50" s="1688">
        <v>2019</v>
      </c>
      <c r="N50" s="1688">
        <v>2034</v>
      </c>
      <c r="O50" s="1777">
        <f>K50+0.1</f>
        <v>6.0299999999999994</v>
      </c>
      <c r="P50" s="1777">
        <f t="shared" si="2"/>
        <v>6.129999999999999</v>
      </c>
      <c r="Q50" s="1777">
        <f t="shared" si="2"/>
        <v>6.2299999999999986</v>
      </c>
      <c r="R50" s="1777">
        <f t="shared" si="2"/>
        <v>6.3299999999999983</v>
      </c>
      <c r="S50" s="1777">
        <f t="shared" si="2"/>
        <v>6.4299999999999979</v>
      </c>
      <c r="T50" s="1777">
        <f t="shared" si="2"/>
        <v>6.5299999999999976</v>
      </c>
      <c r="U50" s="1777">
        <f t="shared" si="2"/>
        <v>6.6299999999999972</v>
      </c>
      <c r="V50" s="1777">
        <f t="shared" si="2"/>
        <v>6.7299999999999969</v>
      </c>
      <c r="W50" s="1777">
        <f t="shared" si="2"/>
        <v>6.8299999999999965</v>
      </c>
      <c r="X50" s="1777">
        <f t="shared" si="2"/>
        <v>6.9299999999999962</v>
      </c>
      <c r="Y50" s="1777">
        <f t="shared" si="2"/>
        <v>7.0299999999999958</v>
      </c>
      <c r="Z50" s="1777">
        <f t="shared" si="2"/>
        <v>7.1299999999999955</v>
      </c>
      <c r="AA50" s="1777">
        <f t="shared" si="2"/>
        <v>7.2299999999999951</v>
      </c>
      <c r="AB50" s="1777">
        <f t="shared" si="2"/>
        <v>7.3299999999999947</v>
      </c>
      <c r="AC50" s="1777">
        <f t="shared" si="2"/>
        <v>7.4299999999999944</v>
      </c>
      <c r="AD50" s="1777">
        <f t="shared" si="2"/>
        <v>7.529999999999994</v>
      </c>
      <c r="AE50" s="1688">
        <v>7.53</v>
      </c>
      <c r="AF50" s="1714" t="s">
        <v>436</v>
      </c>
      <c r="AG50" s="1715">
        <v>5.7999999999999996E-3</v>
      </c>
      <c r="AH50" s="1628" t="s">
        <v>437</v>
      </c>
      <c r="AI50" s="1628" t="s">
        <v>438</v>
      </c>
      <c r="AJ50" s="1710" t="s">
        <v>788</v>
      </c>
      <c r="AK50" s="1751" t="s">
        <v>988</v>
      </c>
      <c r="AL50" s="1710" t="s">
        <v>58</v>
      </c>
      <c r="AM50" s="1636" t="s">
        <v>83</v>
      </c>
      <c r="AN50" s="1710" t="s">
        <v>60</v>
      </c>
      <c r="AO50" s="1743"/>
      <c r="AP50" s="1754" t="s">
        <v>61</v>
      </c>
      <c r="AQ50" s="1754" t="s">
        <v>61</v>
      </c>
      <c r="AR50" s="1688">
        <v>2019</v>
      </c>
      <c r="AS50" s="1688">
        <v>2034</v>
      </c>
      <c r="AT50" s="1710">
        <v>2</v>
      </c>
      <c r="AU50" s="1710">
        <v>2</v>
      </c>
      <c r="AV50" s="1710">
        <v>2</v>
      </c>
      <c r="AW50" s="1710">
        <v>2</v>
      </c>
      <c r="AX50" s="1710">
        <v>2</v>
      </c>
      <c r="AY50" s="1710">
        <v>2</v>
      </c>
      <c r="AZ50" s="1710">
        <v>2</v>
      </c>
      <c r="BA50" s="1710">
        <v>2</v>
      </c>
      <c r="BB50" s="1710">
        <v>2</v>
      </c>
      <c r="BC50" s="1710">
        <v>2</v>
      </c>
      <c r="BD50" s="1710">
        <v>2</v>
      </c>
      <c r="BE50" s="1710">
        <v>2</v>
      </c>
      <c r="BF50" s="1710">
        <v>2</v>
      </c>
      <c r="BG50" s="1710">
        <v>2</v>
      </c>
      <c r="BH50" s="1710">
        <v>2</v>
      </c>
      <c r="BI50" s="1710">
        <v>2</v>
      </c>
      <c r="BJ50" s="1710">
        <v>32</v>
      </c>
      <c r="BK50" s="1719">
        <v>230</v>
      </c>
      <c r="BL50" s="1719">
        <v>230</v>
      </c>
      <c r="BM50" s="1710" t="s">
        <v>70</v>
      </c>
      <c r="BN50" s="1743"/>
      <c r="BO50" s="1719">
        <v>236.9</v>
      </c>
      <c r="BP50" s="1719">
        <v>0</v>
      </c>
      <c r="BQ50" s="1710" t="s">
        <v>70</v>
      </c>
      <c r="BR50" s="1743"/>
      <c r="BS50" s="1719">
        <v>244.00700000000001</v>
      </c>
      <c r="BT50" s="1719"/>
      <c r="BU50" s="1710" t="s">
        <v>70</v>
      </c>
      <c r="BV50" s="1743"/>
      <c r="BW50" s="1719">
        <v>251.32721000000001</v>
      </c>
      <c r="BX50" s="1719"/>
      <c r="BY50" s="1710" t="s">
        <v>70</v>
      </c>
      <c r="BZ50" s="1743"/>
      <c r="CA50" s="1719">
        <v>258.86702630000002</v>
      </c>
      <c r="CB50" s="1719"/>
      <c r="CC50" s="1710" t="s">
        <v>70</v>
      </c>
      <c r="CD50" s="1743"/>
      <c r="CE50" s="1719">
        <v>266.63303708900003</v>
      </c>
      <c r="CF50" s="1719"/>
      <c r="CG50" s="1710" t="s">
        <v>70</v>
      </c>
      <c r="CH50" s="1743"/>
      <c r="CI50" s="1719">
        <v>274.63202820167004</v>
      </c>
      <c r="CJ50" s="1719"/>
      <c r="CK50" s="1710" t="s">
        <v>70</v>
      </c>
      <c r="CL50" s="1743"/>
      <c r="CM50" s="1719">
        <v>282.87098904772017</v>
      </c>
      <c r="CN50" s="1719"/>
      <c r="CO50" s="1746" t="s">
        <v>70</v>
      </c>
      <c r="CP50" s="1743"/>
      <c r="CQ50" s="1719">
        <v>291.3571187191518</v>
      </c>
      <c r="CR50" s="1719"/>
      <c r="CS50" s="1746" t="s">
        <v>70</v>
      </c>
      <c r="CT50" s="1743"/>
      <c r="CU50" s="1719">
        <v>300.09783228072638</v>
      </c>
      <c r="CV50" s="1719"/>
      <c r="CW50" s="1746" t="s">
        <v>70</v>
      </c>
      <c r="CX50" s="1743"/>
      <c r="CY50" s="1719">
        <v>309.10076724914819</v>
      </c>
      <c r="CZ50" s="1719"/>
      <c r="DA50" s="1746" t="s">
        <v>70</v>
      </c>
      <c r="DB50" s="1743"/>
      <c r="DC50" s="1719">
        <v>318.37379026662262</v>
      </c>
      <c r="DD50" s="1719"/>
      <c r="DE50" s="1746" t="s">
        <v>70</v>
      </c>
      <c r="DF50" s="1743"/>
      <c r="DG50" s="1719">
        <v>327.92500397462129</v>
      </c>
      <c r="DH50" s="1719"/>
      <c r="DI50" s="1746" t="s">
        <v>70</v>
      </c>
      <c r="DJ50" s="1743"/>
      <c r="DK50" s="1719">
        <v>337.76275409385994</v>
      </c>
      <c r="DL50" s="1719"/>
      <c r="DM50" s="1746" t="s">
        <v>70</v>
      </c>
      <c r="DN50" s="1743"/>
      <c r="DO50" s="1719">
        <v>347.89563671667577</v>
      </c>
      <c r="DP50" s="1719"/>
      <c r="DQ50" s="1746" t="s">
        <v>70</v>
      </c>
      <c r="DR50" s="1743"/>
      <c r="DS50" s="1719">
        <v>358.33250581817606</v>
      </c>
      <c r="DT50" s="1719"/>
      <c r="DU50" s="1710" t="s">
        <v>70</v>
      </c>
      <c r="DV50" s="1743"/>
      <c r="DW50" s="1752">
        <v>4636.0826997573722</v>
      </c>
      <c r="DX50" s="1688" t="s">
        <v>100</v>
      </c>
      <c r="DY50" s="1710" t="s">
        <v>101</v>
      </c>
      <c r="DZ50" s="1710" t="s">
        <v>434</v>
      </c>
      <c r="EA50" s="1688" t="s">
        <v>2551</v>
      </c>
      <c r="EB50" s="1710" t="s">
        <v>429</v>
      </c>
      <c r="EC50" s="1725" t="s">
        <v>2552</v>
      </c>
      <c r="ED50" s="1688"/>
      <c r="EE50" s="1688"/>
      <c r="EF50" s="1688"/>
      <c r="EG50" s="1688"/>
      <c r="EH50" s="1688"/>
      <c r="EI50" s="1688"/>
    </row>
    <row r="51" spans="1:139" customFormat="1" ht="35.1" customHeight="1">
      <c r="A51" s="1706" t="s">
        <v>418</v>
      </c>
      <c r="B51" s="1739"/>
      <c r="C51" s="1628" t="s">
        <v>439</v>
      </c>
      <c r="D51" s="1709" t="s">
        <v>2516</v>
      </c>
      <c r="E51" s="1730" t="s">
        <v>440</v>
      </c>
      <c r="F51" s="1730" t="s">
        <v>441</v>
      </c>
      <c r="G51" s="1688" t="s">
        <v>58</v>
      </c>
      <c r="H51" s="1688" t="s">
        <v>68</v>
      </c>
      <c r="I51" s="1710" t="s">
        <v>60</v>
      </c>
      <c r="J51" s="1743"/>
      <c r="K51" s="1740">
        <v>0.43</v>
      </c>
      <c r="L51" s="1688">
        <v>2018</v>
      </c>
      <c r="M51" s="1688">
        <v>2019</v>
      </c>
      <c r="N51" s="1710">
        <v>2034</v>
      </c>
      <c r="O51" s="1778">
        <v>0.43</v>
      </c>
      <c r="P51" s="1778">
        <f t="shared" ref="P51:AD52" si="4">O51+0.1%</f>
        <v>0.43099999999999999</v>
      </c>
      <c r="Q51" s="1778">
        <f t="shared" si="4"/>
        <v>0.432</v>
      </c>
      <c r="R51" s="1778">
        <f t="shared" si="4"/>
        <v>0.433</v>
      </c>
      <c r="S51" s="1778">
        <f t="shared" si="4"/>
        <v>0.434</v>
      </c>
      <c r="T51" s="1778">
        <f t="shared" si="4"/>
        <v>0.435</v>
      </c>
      <c r="U51" s="1778">
        <f t="shared" si="4"/>
        <v>0.436</v>
      </c>
      <c r="V51" s="1778">
        <f t="shared" si="4"/>
        <v>0.437</v>
      </c>
      <c r="W51" s="1778">
        <f t="shared" si="4"/>
        <v>0.438</v>
      </c>
      <c r="X51" s="1778">
        <f t="shared" si="4"/>
        <v>0.439</v>
      </c>
      <c r="Y51" s="1778">
        <f t="shared" si="4"/>
        <v>0.44</v>
      </c>
      <c r="Z51" s="1778">
        <f t="shared" si="4"/>
        <v>0.441</v>
      </c>
      <c r="AA51" s="1778">
        <f t="shared" si="4"/>
        <v>0.442</v>
      </c>
      <c r="AB51" s="1778">
        <f t="shared" si="4"/>
        <v>0.443</v>
      </c>
      <c r="AC51" s="1778">
        <f t="shared" si="4"/>
        <v>0.44400000000000001</v>
      </c>
      <c r="AD51" s="1778">
        <f t="shared" si="4"/>
        <v>0.44500000000000001</v>
      </c>
      <c r="AE51" s="1778">
        <v>0.44500000000000001</v>
      </c>
      <c r="AF51" s="1714" t="s">
        <v>989</v>
      </c>
      <c r="AG51" s="1715">
        <v>5.7999999999999996E-3</v>
      </c>
      <c r="AH51" s="1628" t="s">
        <v>990</v>
      </c>
      <c r="AI51" s="1628" t="s">
        <v>2553</v>
      </c>
      <c r="AJ51" s="1710" t="s">
        <v>796</v>
      </c>
      <c r="AK51" s="1751" t="s">
        <v>988</v>
      </c>
      <c r="AL51" s="1710" t="s">
        <v>58</v>
      </c>
      <c r="AM51" s="1636" t="s">
        <v>137</v>
      </c>
      <c r="AN51" s="1710" t="s">
        <v>60</v>
      </c>
      <c r="AO51" s="1743"/>
      <c r="AP51" s="1740">
        <v>0.43</v>
      </c>
      <c r="AQ51" s="1688">
        <v>2018</v>
      </c>
      <c r="AR51" s="1688">
        <v>2019</v>
      </c>
      <c r="AS51" s="1710">
        <v>2034</v>
      </c>
      <c r="AT51" s="1740">
        <v>1</v>
      </c>
      <c r="AU51" s="1740">
        <v>1</v>
      </c>
      <c r="AV51" s="1740">
        <v>1</v>
      </c>
      <c r="AW51" s="1740">
        <v>1</v>
      </c>
      <c r="AX51" s="1740">
        <v>1</v>
      </c>
      <c r="AY51" s="1740">
        <v>1</v>
      </c>
      <c r="AZ51" s="1740">
        <v>1</v>
      </c>
      <c r="BA51" s="1740">
        <v>1</v>
      </c>
      <c r="BB51" s="1740">
        <v>1</v>
      </c>
      <c r="BC51" s="1740">
        <v>1</v>
      </c>
      <c r="BD51" s="1740">
        <v>1</v>
      </c>
      <c r="BE51" s="1740">
        <v>1</v>
      </c>
      <c r="BF51" s="1740">
        <v>1</v>
      </c>
      <c r="BG51" s="1740">
        <v>1</v>
      </c>
      <c r="BH51" s="1740">
        <v>1</v>
      </c>
      <c r="BI51" s="1740">
        <v>1</v>
      </c>
      <c r="BJ51" s="1740">
        <v>1</v>
      </c>
      <c r="BK51" s="1719">
        <v>86.449746000000005</v>
      </c>
      <c r="BL51" s="1719">
        <v>86.449746000000005</v>
      </c>
      <c r="BM51" s="1710" t="s">
        <v>70</v>
      </c>
      <c r="BN51" s="1749">
        <v>1131</v>
      </c>
      <c r="BO51" s="1719">
        <v>90.132505179600003</v>
      </c>
      <c r="BP51" s="1719">
        <v>25.6</v>
      </c>
      <c r="BQ51" s="1710" t="s">
        <v>445</v>
      </c>
      <c r="BR51" s="1749">
        <v>1131</v>
      </c>
      <c r="BS51" s="1719">
        <v>93.972149900250969</v>
      </c>
      <c r="BT51" s="1719"/>
      <c r="BU51" s="1710" t="s">
        <v>70</v>
      </c>
      <c r="BV51" s="1743"/>
      <c r="BW51" s="1719">
        <v>97.975363486001655</v>
      </c>
      <c r="BX51" s="1719"/>
      <c r="BY51" s="1710" t="s">
        <v>70</v>
      </c>
      <c r="BZ51" s="1743"/>
      <c r="CA51" s="1719">
        <v>102.14911397050533</v>
      </c>
      <c r="CB51" s="1719"/>
      <c r="CC51" s="1710" t="s">
        <v>70</v>
      </c>
      <c r="CD51" s="1743"/>
      <c r="CE51" s="1719">
        <v>106.50066622564886</v>
      </c>
      <c r="CF51" s="1719"/>
      <c r="CG51" s="1710" t="s">
        <v>70</v>
      </c>
      <c r="CH51" s="1743"/>
      <c r="CI51" s="1719">
        <v>111.0375946068615</v>
      </c>
      <c r="CJ51" s="1719"/>
      <c r="CK51" s="1710" t="s">
        <v>70</v>
      </c>
      <c r="CL51" s="1743"/>
      <c r="CM51" s="1719">
        <v>115.76779613711381</v>
      </c>
      <c r="CN51" s="1719"/>
      <c r="CO51" s="1746" t="s">
        <v>70</v>
      </c>
      <c r="CP51" s="1743"/>
      <c r="CQ51" s="1719">
        <v>120.69950425255486</v>
      </c>
      <c r="CR51" s="1719"/>
      <c r="CS51" s="1746" t="s">
        <v>70</v>
      </c>
      <c r="CT51" s="1743"/>
      <c r="CU51" s="1719">
        <v>125.84130313371369</v>
      </c>
      <c r="CV51" s="1719"/>
      <c r="CW51" s="1746" t="s">
        <v>70</v>
      </c>
      <c r="CX51" s="1743"/>
      <c r="CY51" s="1719">
        <v>131.20214264720991</v>
      </c>
      <c r="CZ51" s="1719"/>
      <c r="DA51" s="1746" t="s">
        <v>70</v>
      </c>
      <c r="DB51" s="1743"/>
      <c r="DC51" s="1719">
        <v>136.79135392398106</v>
      </c>
      <c r="DD51" s="1719"/>
      <c r="DE51" s="1746" t="s">
        <v>70</v>
      </c>
      <c r="DF51" s="1743"/>
      <c r="DG51" s="1719">
        <v>142.61866560114265</v>
      </c>
      <c r="DH51" s="1719"/>
      <c r="DI51" s="1746" t="s">
        <v>70</v>
      </c>
      <c r="DJ51" s="1743"/>
      <c r="DK51" s="1719">
        <v>148.69422075575133</v>
      </c>
      <c r="DL51" s="1719"/>
      <c r="DM51" s="1746" t="s">
        <v>70</v>
      </c>
      <c r="DN51" s="1743"/>
      <c r="DO51" s="1719">
        <v>155.02859455994633</v>
      </c>
      <c r="DP51" s="1719"/>
      <c r="DQ51" s="1746" t="s">
        <v>70</v>
      </c>
      <c r="DR51" s="1743"/>
      <c r="DS51" s="1719">
        <v>161.63281268820003</v>
      </c>
      <c r="DT51" s="1719"/>
      <c r="DU51" s="1710" t="s">
        <v>70</v>
      </c>
      <c r="DV51" s="1743"/>
      <c r="DW51" s="1752">
        <v>1926.4935330684816</v>
      </c>
      <c r="DX51" s="1688" t="s">
        <v>71</v>
      </c>
      <c r="DY51" s="1688" t="s">
        <v>72</v>
      </c>
      <c r="DZ51" s="1721" t="s">
        <v>73</v>
      </c>
      <c r="EA51" s="1717" t="s">
        <v>790</v>
      </c>
      <c r="EB51" s="1688" t="s">
        <v>227</v>
      </c>
      <c r="EC51" s="1722" t="s">
        <v>791</v>
      </c>
      <c r="ED51" s="1688" t="s">
        <v>446</v>
      </c>
      <c r="EE51" s="1688" t="s">
        <v>169</v>
      </c>
      <c r="EF51" s="1688" t="s">
        <v>170</v>
      </c>
      <c r="EG51" s="1710" t="s">
        <v>171</v>
      </c>
      <c r="EH51" s="1710">
        <v>5159111</v>
      </c>
      <c r="EI51" s="1688" t="s">
        <v>172</v>
      </c>
    </row>
    <row r="52" spans="1:139" customFormat="1" ht="35.1" customHeight="1">
      <c r="A52" s="1706" t="s">
        <v>418</v>
      </c>
      <c r="B52" s="1739"/>
      <c r="C52" s="1628" t="s">
        <v>439</v>
      </c>
      <c r="D52" s="1709"/>
      <c r="E52" s="1730" t="s">
        <v>440</v>
      </c>
      <c r="F52" s="1730" t="s">
        <v>441</v>
      </c>
      <c r="G52" s="1688" t="s">
        <v>58</v>
      </c>
      <c r="H52" s="1688" t="s">
        <v>68</v>
      </c>
      <c r="I52" s="1710" t="s">
        <v>60</v>
      </c>
      <c r="J52" s="1743"/>
      <c r="K52" s="1740">
        <v>0.46</v>
      </c>
      <c r="L52" s="1688">
        <v>2018</v>
      </c>
      <c r="M52" s="1688">
        <v>2019</v>
      </c>
      <c r="N52" s="1710">
        <v>2034</v>
      </c>
      <c r="O52" s="1778">
        <v>0.43</v>
      </c>
      <c r="P52" s="1778">
        <f t="shared" si="4"/>
        <v>0.43099999999999999</v>
      </c>
      <c r="Q52" s="1778">
        <f t="shared" si="4"/>
        <v>0.432</v>
      </c>
      <c r="R52" s="1778">
        <f t="shared" si="4"/>
        <v>0.433</v>
      </c>
      <c r="S52" s="1778">
        <f t="shared" si="4"/>
        <v>0.434</v>
      </c>
      <c r="T52" s="1778">
        <f t="shared" si="4"/>
        <v>0.435</v>
      </c>
      <c r="U52" s="1778">
        <f t="shared" si="4"/>
        <v>0.436</v>
      </c>
      <c r="V52" s="1778">
        <f t="shared" si="4"/>
        <v>0.437</v>
      </c>
      <c r="W52" s="1778">
        <f t="shared" si="4"/>
        <v>0.438</v>
      </c>
      <c r="X52" s="1778">
        <f t="shared" si="4"/>
        <v>0.439</v>
      </c>
      <c r="Y52" s="1778">
        <f t="shared" si="4"/>
        <v>0.44</v>
      </c>
      <c r="Z52" s="1778">
        <f t="shared" si="4"/>
        <v>0.441</v>
      </c>
      <c r="AA52" s="1778">
        <f t="shared" si="4"/>
        <v>0.442</v>
      </c>
      <c r="AB52" s="1778">
        <f t="shared" si="4"/>
        <v>0.443</v>
      </c>
      <c r="AC52" s="1778">
        <f t="shared" si="4"/>
        <v>0.44400000000000001</v>
      </c>
      <c r="AD52" s="1778">
        <f t="shared" si="4"/>
        <v>0.44500000000000001</v>
      </c>
      <c r="AE52" s="1778">
        <v>0.44500000000000001</v>
      </c>
      <c r="AF52" s="1714" t="s">
        <v>447</v>
      </c>
      <c r="AG52" s="1715">
        <v>1.0800000000000001E-2</v>
      </c>
      <c r="AH52" s="1628" t="s">
        <v>448</v>
      </c>
      <c r="AI52" s="1628" t="s">
        <v>449</v>
      </c>
      <c r="AJ52" s="1710" t="s">
        <v>788</v>
      </c>
      <c r="AK52" s="1751" t="s">
        <v>988</v>
      </c>
      <c r="AL52" s="1710" t="s">
        <v>58</v>
      </c>
      <c r="AM52" s="1636" t="s">
        <v>83</v>
      </c>
      <c r="AN52" s="1710" t="s">
        <v>60</v>
      </c>
      <c r="AO52" s="1743"/>
      <c r="AP52" s="1754" t="s">
        <v>61</v>
      </c>
      <c r="AQ52" s="1754" t="s">
        <v>61</v>
      </c>
      <c r="AR52" s="1688">
        <v>2019</v>
      </c>
      <c r="AS52" s="1710">
        <v>2034</v>
      </c>
      <c r="AT52" s="1710">
        <v>1</v>
      </c>
      <c r="AU52" s="1710">
        <v>1</v>
      </c>
      <c r="AV52" s="1710">
        <v>1</v>
      </c>
      <c r="AW52" s="1710">
        <v>1</v>
      </c>
      <c r="AX52" s="1710">
        <v>1</v>
      </c>
      <c r="AY52" s="1710">
        <v>1</v>
      </c>
      <c r="AZ52" s="1710">
        <v>1</v>
      </c>
      <c r="BA52" s="1710">
        <v>1</v>
      </c>
      <c r="BB52" s="1710">
        <v>1</v>
      </c>
      <c r="BC52" s="1710">
        <v>1</v>
      </c>
      <c r="BD52" s="1710">
        <v>1</v>
      </c>
      <c r="BE52" s="1710">
        <v>1</v>
      </c>
      <c r="BF52" s="1710">
        <v>1</v>
      </c>
      <c r="BG52" s="1710">
        <v>1</v>
      </c>
      <c r="BH52" s="1710">
        <v>1</v>
      </c>
      <c r="BI52" s="1710">
        <v>1</v>
      </c>
      <c r="BJ52" s="1710">
        <v>16</v>
      </c>
      <c r="BK52" s="1719">
        <v>60</v>
      </c>
      <c r="BL52" s="1719">
        <v>60</v>
      </c>
      <c r="BM52" s="1710" t="s">
        <v>451</v>
      </c>
      <c r="BN52" s="1749">
        <v>1131</v>
      </c>
      <c r="BO52" s="1719">
        <v>62.555999999999997</v>
      </c>
      <c r="BP52" s="1719">
        <v>62.555999999999997</v>
      </c>
      <c r="BQ52" s="1710" t="s">
        <v>451</v>
      </c>
      <c r="BR52" s="1749">
        <v>1131</v>
      </c>
      <c r="BS52" s="1719">
        <v>65.220885600000003</v>
      </c>
      <c r="BT52" s="1719"/>
      <c r="BU52" s="1710" t="s">
        <v>451</v>
      </c>
      <c r="BV52" s="1749"/>
      <c r="BW52" s="1719">
        <v>67.999295326560002</v>
      </c>
      <c r="BX52" s="1719"/>
      <c r="BY52" s="1710" t="s">
        <v>451</v>
      </c>
      <c r="BZ52" s="1743"/>
      <c r="CA52" s="1719">
        <v>70.89606530747146</v>
      </c>
      <c r="CB52" s="1719"/>
      <c r="CC52" s="1710" t="s">
        <v>451</v>
      </c>
      <c r="CD52" s="1743"/>
      <c r="CE52" s="1719">
        <v>73.916237689569741</v>
      </c>
      <c r="CF52" s="1719"/>
      <c r="CG52" s="1710" t="s">
        <v>451</v>
      </c>
      <c r="CH52" s="1743"/>
      <c r="CI52" s="1719">
        <v>77.065069415145416</v>
      </c>
      <c r="CJ52" s="1719"/>
      <c r="CK52" s="1710" t="s">
        <v>451</v>
      </c>
      <c r="CL52" s="1743"/>
      <c r="CM52" s="1719">
        <v>80.348041372230611</v>
      </c>
      <c r="CN52" s="1719"/>
      <c r="CO52" s="1746" t="s">
        <v>451</v>
      </c>
      <c r="CP52" s="1743"/>
      <c r="CQ52" s="1719">
        <v>83.770867934687629</v>
      </c>
      <c r="CR52" s="1719"/>
      <c r="CS52" s="1746" t="s">
        <v>451</v>
      </c>
      <c r="CT52" s="1743"/>
      <c r="CU52" s="1719">
        <v>87.339506908705317</v>
      </c>
      <c r="CV52" s="1719"/>
      <c r="CW52" s="1746" t="s">
        <v>451</v>
      </c>
      <c r="CX52" s="1743"/>
      <c r="CY52" s="1719">
        <v>91.06016990301616</v>
      </c>
      <c r="CZ52" s="1719"/>
      <c r="DA52" s="1746" t="s">
        <v>451</v>
      </c>
      <c r="DB52" s="1743"/>
      <c r="DC52" s="1719">
        <v>94.939333140884642</v>
      </c>
      <c r="DD52" s="1719"/>
      <c r="DE52" s="1746" t="s">
        <v>451</v>
      </c>
      <c r="DF52" s="1743"/>
      <c r="DG52" s="1719">
        <v>98.983748732686323</v>
      </c>
      <c r="DH52" s="1719"/>
      <c r="DI52" s="1746" t="s">
        <v>451</v>
      </c>
      <c r="DJ52" s="1743"/>
      <c r="DK52" s="1719">
        <v>103.20045642869876</v>
      </c>
      <c r="DL52" s="1719"/>
      <c r="DM52" s="1746" t="s">
        <v>451</v>
      </c>
      <c r="DN52" s="1743"/>
      <c r="DO52" s="1719">
        <v>107.59679587256133</v>
      </c>
      <c r="DP52" s="1719"/>
      <c r="DQ52" s="1746" t="s">
        <v>451</v>
      </c>
      <c r="DR52" s="1743"/>
      <c r="DS52" s="1719">
        <v>112.18041937673244</v>
      </c>
      <c r="DT52" s="1719"/>
      <c r="DU52" s="1710" t="s">
        <v>451</v>
      </c>
      <c r="DV52" s="1743"/>
      <c r="DW52" s="1752">
        <v>1337.0728930089499</v>
      </c>
      <c r="DX52" s="1688" t="s">
        <v>71</v>
      </c>
      <c r="DY52" s="1688" t="s">
        <v>72</v>
      </c>
      <c r="DZ52" s="1688" t="s">
        <v>452</v>
      </c>
      <c r="EA52" s="1717" t="s">
        <v>1257</v>
      </c>
      <c r="EB52" s="1688" t="s">
        <v>994</v>
      </c>
      <c r="EC52" s="1725" t="s">
        <v>2554</v>
      </c>
      <c r="ED52" s="1688" t="s">
        <v>446</v>
      </c>
      <c r="EE52" s="1688" t="s">
        <v>169</v>
      </c>
      <c r="EF52" s="1688" t="s">
        <v>170</v>
      </c>
      <c r="EG52" s="1710" t="s">
        <v>171</v>
      </c>
      <c r="EH52" s="1710">
        <v>5159111</v>
      </c>
      <c r="EI52" s="1688" t="s">
        <v>172</v>
      </c>
    </row>
    <row r="53" spans="1:139" customFormat="1" ht="35.1" customHeight="1">
      <c r="A53" s="1706" t="s">
        <v>418</v>
      </c>
      <c r="B53" s="1739"/>
      <c r="C53" s="1628" t="s">
        <v>456</v>
      </c>
      <c r="D53" s="1709" t="s">
        <v>2532</v>
      </c>
      <c r="E53" s="1730" t="s">
        <v>457</v>
      </c>
      <c r="F53" s="1730" t="s">
        <v>458</v>
      </c>
      <c r="G53" s="1688" t="s">
        <v>58</v>
      </c>
      <c r="H53" s="1688" t="s">
        <v>68</v>
      </c>
      <c r="I53" s="1688" t="s">
        <v>69</v>
      </c>
      <c r="J53" s="1749">
        <v>127</v>
      </c>
      <c r="K53" s="1740" t="s">
        <v>459</v>
      </c>
      <c r="L53" s="1688">
        <v>2018</v>
      </c>
      <c r="M53" s="1688">
        <v>2019</v>
      </c>
      <c r="N53" s="1688">
        <v>2034</v>
      </c>
      <c r="O53" s="1737">
        <v>0.83</v>
      </c>
      <c r="P53" s="1737">
        <v>0.83</v>
      </c>
      <c r="Q53" s="1737">
        <v>0.84</v>
      </c>
      <c r="R53" s="1737">
        <v>0.84</v>
      </c>
      <c r="S53" s="1737">
        <v>0.84</v>
      </c>
      <c r="T53" s="1737">
        <v>0.85</v>
      </c>
      <c r="U53" s="1737">
        <v>0.85</v>
      </c>
      <c r="V53" s="1737">
        <v>0.85</v>
      </c>
      <c r="W53" s="1737">
        <v>0.85</v>
      </c>
      <c r="X53" s="1737">
        <v>0.85</v>
      </c>
      <c r="Y53" s="1737">
        <v>0.85</v>
      </c>
      <c r="Z53" s="1737">
        <v>0.85</v>
      </c>
      <c r="AA53" s="1737">
        <v>0.85</v>
      </c>
      <c r="AB53" s="1737">
        <v>0.85</v>
      </c>
      <c r="AC53" s="1737">
        <v>0.85</v>
      </c>
      <c r="AD53" s="1737">
        <v>0.85</v>
      </c>
      <c r="AE53" s="1737">
        <v>0.85</v>
      </c>
      <c r="AF53" s="1714" t="s">
        <v>460</v>
      </c>
      <c r="AG53" s="1715">
        <v>1.0800000000000001E-2</v>
      </c>
      <c r="AH53" s="1628" t="s">
        <v>461</v>
      </c>
      <c r="AI53" s="1628" t="s">
        <v>462</v>
      </c>
      <c r="AJ53" s="1710" t="s">
        <v>996</v>
      </c>
      <c r="AK53" s="1751" t="s">
        <v>997</v>
      </c>
      <c r="AL53" s="1710" t="s">
        <v>58</v>
      </c>
      <c r="AM53" s="1636" t="s">
        <v>83</v>
      </c>
      <c r="AN53" s="1710" t="s">
        <v>482</v>
      </c>
      <c r="AO53" s="1749">
        <v>127</v>
      </c>
      <c r="AP53" s="1634">
        <v>120</v>
      </c>
      <c r="AQ53" s="1688">
        <v>2018</v>
      </c>
      <c r="AR53" s="1688">
        <v>2019</v>
      </c>
      <c r="AS53" s="1688">
        <v>2034</v>
      </c>
      <c r="AT53" s="1710">
        <v>120</v>
      </c>
      <c r="AU53" s="1710">
        <v>120</v>
      </c>
      <c r="AV53" s="1710">
        <v>120</v>
      </c>
      <c r="AW53" s="1710">
        <v>120</v>
      </c>
      <c r="AX53" s="1710">
        <v>120</v>
      </c>
      <c r="AY53" s="1710">
        <v>120</v>
      </c>
      <c r="AZ53" s="1710">
        <v>120</v>
      </c>
      <c r="BA53" s="1710">
        <v>120</v>
      </c>
      <c r="BB53" s="1710">
        <v>120</v>
      </c>
      <c r="BC53" s="1710">
        <v>120</v>
      </c>
      <c r="BD53" s="1710">
        <v>120</v>
      </c>
      <c r="BE53" s="1710">
        <v>120</v>
      </c>
      <c r="BF53" s="1710">
        <v>120</v>
      </c>
      <c r="BG53" s="1710">
        <v>120</v>
      </c>
      <c r="BH53" s="1710">
        <v>120</v>
      </c>
      <c r="BI53" s="1710">
        <v>120</v>
      </c>
      <c r="BJ53" s="1710">
        <v>1920</v>
      </c>
      <c r="BK53" s="1719">
        <v>930</v>
      </c>
      <c r="BL53" s="1719">
        <v>930</v>
      </c>
      <c r="BM53" s="1710" t="s">
        <v>70</v>
      </c>
      <c r="BN53" s="1743"/>
      <c r="BO53" s="1719">
        <v>958</v>
      </c>
      <c r="BP53" s="1719">
        <v>958</v>
      </c>
      <c r="BQ53" s="1710" t="s">
        <v>70</v>
      </c>
      <c r="BR53" s="1743"/>
      <c r="BS53" s="1719">
        <v>987</v>
      </c>
      <c r="BT53" s="1719"/>
      <c r="BU53" s="1710" t="s">
        <v>70</v>
      </c>
      <c r="BV53" s="1743"/>
      <c r="BW53" s="1719">
        <v>1017</v>
      </c>
      <c r="BX53" s="1719"/>
      <c r="BY53" s="1710" t="s">
        <v>70</v>
      </c>
      <c r="BZ53" s="1743"/>
      <c r="CA53" s="1719">
        <v>1048</v>
      </c>
      <c r="CB53" s="1719"/>
      <c r="CC53" s="1710" t="s">
        <v>70</v>
      </c>
      <c r="CD53" s="1743"/>
      <c r="CE53" s="1719">
        <v>1079</v>
      </c>
      <c r="CF53" s="1719"/>
      <c r="CG53" s="1710" t="s">
        <v>70</v>
      </c>
      <c r="CH53" s="1743"/>
      <c r="CI53" s="1719">
        <v>1111</v>
      </c>
      <c r="CJ53" s="1719"/>
      <c r="CK53" s="1710" t="s">
        <v>70</v>
      </c>
      <c r="CL53" s="1743"/>
      <c r="CM53" s="1719">
        <v>1144</v>
      </c>
      <c r="CN53" s="1719"/>
      <c r="CO53" s="1746" t="s">
        <v>70</v>
      </c>
      <c r="CP53" s="1743"/>
      <c r="CQ53" s="1719">
        <v>1178</v>
      </c>
      <c r="CR53" s="1719"/>
      <c r="CS53" s="1746" t="s">
        <v>70</v>
      </c>
      <c r="CT53" s="1743"/>
      <c r="CU53" s="1719">
        <v>1213</v>
      </c>
      <c r="CV53" s="1719"/>
      <c r="CW53" s="1746" t="s">
        <v>70</v>
      </c>
      <c r="CX53" s="1743"/>
      <c r="CY53" s="1719">
        <v>1249</v>
      </c>
      <c r="CZ53" s="1719"/>
      <c r="DA53" s="1746" t="s">
        <v>70</v>
      </c>
      <c r="DB53" s="1743"/>
      <c r="DC53" s="1719">
        <v>1286</v>
      </c>
      <c r="DD53" s="1719"/>
      <c r="DE53" s="1746" t="s">
        <v>70</v>
      </c>
      <c r="DF53" s="1743"/>
      <c r="DG53" s="1719">
        <v>1325</v>
      </c>
      <c r="DH53" s="1719"/>
      <c r="DI53" s="1746" t="s">
        <v>70</v>
      </c>
      <c r="DJ53" s="1743"/>
      <c r="DK53" s="1719">
        <v>1365</v>
      </c>
      <c r="DL53" s="1719"/>
      <c r="DM53" s="1746" t="s">
        <v>70</v>
      </c>
      <c r="DN53" s="1743"/>
      <c r="DO53" s="1719">
        <v>1406</v>
      </c>
      <c r="DP53" s="1719"/>
      <c r="DQ53" s="1746" t="s">
        <v>70</v>
      </c>
      <c r="DR53" s="1743"/>
      <c r="DS53" s="1719">
        <v>1448</v>
      </c>
      <c r="DT53" s="1719"/>
      <c r="DU53" s="1710" t="s">
        <v>70</v>
      </c>
      <c r="DV53" s="1743"/>
      <c r="DW53" s="1752">
        <v>18744</v>
      </c>
      <c r="DX53" s="1688" t="s">
        <v>100</v>
      </c>
      <c r="DY53" s="1710" t="s">
        <v>101</v>
      </c>
      <c r="DZ53" s="1688" t="s">
        <v>464</v>
      </c>
      <c r="EA53" s="1710" t="s">
        <v>998</v>
      </c>
      <c r="EB53" s="1688" t="s">
        <v>466</v>
      </c>
      <c r="EC53" s="1725" t="s">
        <v>999</v>
      </c>
      <c r="ED53" s="1710"/>
      <c r="EE53" s="1688"/>
      <c r="EF53" s="1688"/>
      <c r="EG53" s="1688"/>
      <c r="EH53" s="1688"/>
      <c r="EI53" s="1688"/>
    </row>
    <row r="54" spans="1:139" customFormat="1" ht="35.1" customHeight="1">
      <c r="A54" s="1706" t="s">
        <v>418</v>
      </c>
      <c r="B54" s="1739"/>
      <c r="C54" s="1628" t="s">
        <v>468</v>
      </c>
      <c r="D54" s="1709" t="s">
        <v>2532</v>
      </c>
      <c r="E54" s="1730" t="s">
        <v>469</v>
      </c>
      <c r="F54" s="1730" t="s">
        <v>470</v>
      </c>
      <c r="G54" s="1688" t="s">
        <v>58</v>
      </c>
      <c r="H54" s="1688" t="s">
        <v>68</v>
      </c>
      <c r="I54" s="1688" t="s">
        <v>69</v>
      </c>
      <c r="J54" s="1749">
        <v>127</v>
      </c>
      <c r="K54" s="1688" t="s">
        <v>61</v>
      </c>
      <c r="L54" s="1688" t="s">
        <v>61</v>
      </c>
      <c r="M54" s="1688">
        <v>2019</v>
      </c>
      <c r="N54" s="1688">
        <v>2034</v>
      </c>
      <c r="O54" s="1737">
        <v>0.2</v>
      </c>
      <c r="P54" s="1737">
        <v>0.22</v>
      </c>
      <c r="Q54" s="1737">
        <v>0.24</v>
      </c>
      <c r="R54" s="1737">
        <v>0.26</v>
      </c>
      <c r="S54" s="1737">
        <v>0.28000000000000003</v>
      </c>
      <c r="T54" s="1737">
        <v>0.3</v>
      </c>
      <c r="U54" s="1737">
        <v>0.32</v>
      </c>
      <c r="V54" s="1737">
        <v>0.34</v>
      </c>
      <c r="W54" s="1737">
        <v>0.36</v>
      </c>
      <c r="X54" s="1737">
        <v>0.38</v>
      </c>
      <c r="Y54" s="1737">
        <v>0.4</v>
      </c>
      <c r="Z54" s="1737">
        <v>0.42</v>
      </c>
      <c r="AA54" s="1737">
        <v>0.44</v>
      </c>
      <c r="AB54" s="1737">
        <v>0.46</v>
      </c>
      <c r="AC54" s="1737">
        <v>0.48</v>
      </c>
      <c r="AD54" s="1737">
        <v>0.5</v>
      </c>
      <c r="AE54" s="1737">
        <v>0.5</v>
      </c>
      <c r="AF54" s="1714" t="s">
        <v>471</v>
      </c>
      <c r="AG54" s="1715">
        <v>1.0800000000000001E-2</v>
      </c>
      <c r="AH54" s="1628" t="s">
        <v>472</v>
      </c>
      <c r="AI54" s="1628" t="s">
        <v>473</v>
      </c>
      <c r="AJ54" s="1710" t="s">
        <v>796</v>
      </c>
      <c r="AK54" s="1751" t="s">
        <v>997</v>
      </c>
      <c r="AL54" s="1710" t="s">
        <v>58</v>
      </c>
      <c r="AM54" s="1636" t="s">
        <v>83</v>
      </c>
      <c r="AN54" s="1710" t="s">
        <v>482</v>
      </c>
      <c r="AO54" s="1749">
        <v>129</v>
      </c>
      <c r="AP54" s="1688" t="s">
        <v>61</v>
      </c>
      <c r="AQ54" s="1688" t="s">
        <v>61</v>
      </c>
      <c r="AR54" s="1688">
        <v>2019</v>
      </c>
      <c r="AS54" s="1688">
        <v>2034</v>
      </c>
      <c r="AT54" s="1713">
        <v>100</v>
      </c>
      <c r="AU54" s="1713">
        <v>100</v>
      </c>
      <c r="AV54" s="1713">
        <v>100</v>
      </c>
      <c r="AW54" s="1713">
        <v>100</v>
      </c>
      <c r="AX54" s="1713">
        <v>100</v>
      </c>
      <c r="AY54" s="1713">
        <v>100</v>
      </c>
      <c r="AZ54" s="1713">
        <v>100</v>
      </c>
      <c r="BA54" s="1713">
        <v>100</v>
      </c>
      <c r="BB54" s="1713">
        <v>100</v>
      </c>
      <c r="BC54" s="1713">
        <v>100</v>
      </c>
      <c r="BD54" s="1713">
        <v>100</v>
      </c>
      <c r="BE54" s="1713">
        <v>100</v>
      </c>
      <c r="BF54" s="1713">
        <v>100</v>
      </c>
      <c r="BG54" s="1713">
        <v>100</v>
      </c>
      <c r="BH54" s="1713">
        <v>100</v>
      </c>
      <c r="BI54" s="1713">
        <v>100</v>
      </c>
      <c r="BJ54" s="1713">
        <v>1600</v>
      </c>
      <c r="BK54" s="1719">
        <v>4242</v>
      </c>
      <c r="BL54" s="1719">
        <v>4242</v>
      </c>
      <c r="BM54" s="1710" t="s">
        <v>70</v>
      </c>
      <c r="BN54" s="1743"/>
      <c r="BO54" s="1719">
        <v>4369</v>
      </c>
      <c r="BP54" s="1719"/>
      <c r="BQ54" s="1710" t="s">
        <v>70</v>
      </c>
      <c r="BR54" s="1743"/>
      <c r="BS54" s="1719">
        <v>4500</v>
      </c>
      <c r="BT54" s="1719"/>
      <c r="BU54" s="1710" t="s">
        <v>70</v>
      </c>
      <c r="BV54" s="1743"/>
      <c r="BW54" s="1719">
        <v>4635</v>
      </c>
      <c r="BX54" s="1719"/>
      <c r="BY54" s="1710" t="s">
        <v>70</v>
      </c>
      <c r="BZ54" s="1743"/>
      <c r="CA54" s="1719">
        <v>4774</v>
      </c>
      <c r="CB54" s="1719"/>
      <c r="CC54" s="1710" t="s">
        <v>70</v>
      </c>
      <c r="CD54" s="1743"/>
      <c r="CE54" s="1719">
        <v>4917</v>
      </c>
      <c r="CF54" s="1719"/>
      <c r="CG54" s="1710" t="s">
        <v>70</v>
      </c>
      <c r="CH54" s="1743"/>
      <c r="CI54" s="1719">
        <v>5065</v>
      </c>
      <c r="CJ54" s="1719"/>
      <c r="CK54" s="1710" t="s">
        <v>70</v>
      </c>
      <c r="CL54" s="1743"/>
      <c r="CM54" s="1719">
        <v>5217</v>
      </c>
      <c r="CN54" s="1719"/>
      <c r="CO54" s="1746" t="s">
        <v>70</v>
      </c>
      <c r="CP54" s="1743"/>
      <c r="CQ54" s="1719">
        <v>5374</v>
      </c>
      <c r="CR54" s="1719"/>
      <c r="CS54" s="1746" t="s">
        <v>70</v>
      </c>
      <c r="CT54" s="1743"/>
      <c r="CU54" s="1719">
        <v>5535</v>
      </c>
      <c r="CV54" s="1719"/>
      <c r="CW54" s="1746" t="s">
        <v>70</v>
      </c>
      <c r="CX54" s="1743"/>
      <c r="CY54" s="1719">
        <v>5701</v>
      </c>
      <c r="CZ54" s="1719"/>
      <c r="DA54" s="1746" t="s">
        <v>70</v>
      </c>
      <c r="DB54" s="1743"/>
      <c r="DC54" s="1719">
        <v>5872</v>
      </c>
      <c r="DD54" s="1719"/>
      <c r="DE54" s="1746" t="s">
        <v>70</v>
      </c>
      <c r="DF54" s="1743"/>
      <c r="DG54" s="1719">
        <v>6048</v>
      </c>
      <c r="DH54" s="1719"/>
      <c r="DI54" s="1746" t="s">
        <v>70</v>
      </c>
      <c r="DJ54" s="1743"/>
      <c r="DK54" s="1719">
        <v>6229</v>
      </c>
      <c r="DL54" s="1719"/>
      <c r="DM54" s="1746" t="s">
        <v>70</v>
      </c>
      <c r="DN54" s="1743"/>
      <c r="DO54" s="1719">
        <v>6416</v>
      </c>
      <c r="DP54" s="1719"/>
      <c r="DQ54" s="1746" t="s">
        <v>70</v>
      </c>
      <c r="DR54" s="1743"/>
      <c r="DS54" s="1719">
        <v>6608</v>
      </c>
      <c r="DT54" s="1719"/>
      <c r="DU54" s="1710" t="s">
        <v>70</v>
      </c>
      <c r="DV54" s="1743"/>
      <c r="DW54" s="1752">
        <v>85502</v>
      </c>
      <c r="DX54" s="1688" t="s">
        <v>100</v>
      </c>
      <c r="DY54" s="1710" t="s">
        <v>101</v>
      </c>
      <c r="DZ54" s="1688" t="s">
        <v>464</v>
      </c>
      <c r="EA54" s="1710" t="s">
        <v>998</v>
      </c>
      <c r="EB54" s="1688" t="s">
        <v>466</v>
      </c>
      <c r="EC54" s="1725" t="s">
        <v>999</v>
      </c>
      <c r="ED54" s="1688"/>
      <c r="EE54" s="1688"/>
      <c r="EF54" s="1688"/>
      <c r="EG54" s="1688"/>
      <c r="EH54" s="1688"/>
      <c r="EI54" s="1688"/>
    </row>
    <row r="55" spans="1:139" customFormat="1" ht="35.1" customHeight="1">
      <c r="A55" s="1706" t="s">
        <v>474</v>
      </c>
      <c r="B55" s="1779" t="s">
        <v>2555</v>
      </c>
      <c r="C55" s="1628" t="s">
        <v>475</v>
      </c>
      <c r="D55" s="1709" t="s">
        <v>2556</v>
      </c>
      <c r="E55" s="1730" t="s">
        <v>476</v>
      </c>
      <c r="F55" s="1628" t="s">
        <v>477</v>
      </c>
      <c r="G55" s="1688" t="s">
        <v>58</v>
      </c>
      <c r="H55" s="1688" t="s">
        <v>478</v>
      </c>
      <c r="I55" s="1688" t="s">
        <v>60</v>
      </c>
      <c r="J55" s="1743"/>
      <c r="K55" s="1780">
        <v>0.48</v>
      </c>
      <c r="L55" s="1725">
        <v>2017</v>
      </c>
      <c r="M55" s="1688">
        <v>2019</v>
      </c>
      <c r="N55" s="1710">
        <v>2034</v>
      </c>
      <c r="O55" s="1718">
        <f>K55-2%</f>
        <v>0.45999999999999996</v>
      </c>
      <c r="P55" s="1718"/>
      <c r="Q55" s="1718">
        <v>0.44</v>
      </c>
      <c r="R55" s="1718"/>
      <c r="S55" s="1718">
        <v>0.42</v>
      </c>
      <c r="T55" s="1718"/>
      <c r="U55" s="1718">
        <v>0.4</v>
      </c>
      <c r="V55" s="1718"/>
      <c r="W55" s="1718">
        <v>0.38</v>
      </c>
      <c r="X55" s="1718"/>
      <c r="Y55" s="1718">
        <v>0.36</v>
      </c>
      <c r="Z55" s="1718"/>
      <c r="AA55" s="1718">
        <v>0.34</v>
      </c>
      <c r="AB55" s="1718"/>
      <c r="AC55" s="1718">
        <v>0.32</v>
      </c>
      <c r="AD55" s="1718"/>
      <c r="AE55" s="1718">
        <v>0.32</v>
      </c>
      <c r="AF55" s="1714" t="s">
        <v>479</v>
      </c>
      <c r="AG55" s="1715">
        <v>1.0800000000000001E-2</v>
      </c>
      <c r="AH55" s="1628" t="s">
        <v>480</v>
      </c>
      <c r="AI55" s="1628" t="s">
        <v>1008</v>
      </c>
      <c r="AJ55" s="1710" t="s">
        <v>2557</v>
      </c>
      <c r="AK55" s="1751" t="s">
        <v>1010</v>
      </c>
      <c r="AL55" s="1710" t="s">
        <v>58</v>
      </c>
      <c r="AM55" s="1636" t="s">
        <v>68</v>
      </c>
      <c r="AN55" s="1710" t="s">
        <v>482</v>
      </c>
      <c r="AO55" s="1749">
        <v>417</v>
      </c>
      <c r="AP55" s="1754" t="s">
        <v>61</v>
      </c>
      <c r="AQ55" s="1754" t="s">
        <v>61</v>
      </c>
      <c r="AR55" s="1688">
        <v>2019</v>
      </c>
      <c r="AS55" s="1710">
        <v>2034</v>
      </c>
      <c r="AT55" s="1734">
        <v>0.25</v>
      </c>
      <c r="AU55" s="1734">
        <v>0.5</v>
      </c>
      <c r="AV55" s="1734">
        <v>0.75</v>
      </c>
      <c r="AW55" s="1734">
        <v>1</v>
      </c>
      <c r="AX55" s="1734">
        <v>1</v>
      </c>
      <c r="AY55" s="1734">
        <v>1</v>
      </c>
      <c r="AZ55" s="1734">
        <v>1</v>
      </c>
      <c r="BA55" s="1734">
        <v>1</v>
      </c>
      <c r="BB55" s="1734">
        <v>1</v>
      </c>
      <c r="BC55" s="1734">
        <v>1</v>
      </c>
      <c r="BD55" s="1734">
        <v>1</v>
      </c>
      <c r="BE55" s="1734">
        <v>1</v>
      </c>
      <c r="BF55" s="1734">
        <v>1</v>
      </c>
      <c r="BG55" s="1734">
        <v>1</v>
      </c>
      <c r="BH55" s="1734">
        <v>1</v>
      </c>
      <c r="BI55" s="1734">
        <v>1</v>
      </c>
      <c r="BJ55" s="1734">
        <v>1</v>
      </c>
      <c r="BK55" s="1719">
        <v>884.76099999999997</v>
      </c>
      <c r="BL55" s="1719">
        <v>884.76099999999997</v>
      </c>
      <c r="BM55" s="1710" t="s">
        <v>70</v>
      </c>
      <c r="BN55" s="1743"/>
      <c r="BO55" s="1719">
        <v>118</v>
      </c>
      <c r="BP55" s="1719">
        <v>118</v>
      </c>
      <c r="BQ55" s="1710" t="s">
        <v>70</v>
      </c>
      <c r="BR55" s="1710">
        <v>7643</v>
      </c>
      <c r="BS55" s="1719">
        <v>147</v>
      </c>
      <c r="BT55" s="1719">
        <v>147</v>
      </c>
      <c r="BU55" s="1710" t="s">
        <v>70</v>
      </c>
      <c r="BV55" s="1710">
        <v>7643</v>
      </c>
      <c r="BW55" s="1719">
        <f>BS55*1.04</f>
        <v>152.88</v>
      </c>
      <c r="BX55" s="1719">
        <f>BT55*1.04</f>
        <v>152.88</v>
      </c>
      <c r="BY55" s="1710" t="s">
        <v>70</v>
      </c>
      <c r="BZ55" s="1710">
        <v>7643</v>
      </c>
      <c r="CA55" s="1719">
        <f>BW55*1.04</f>
        <v>158.99520000000001</v>
      </c>
      <c r="CB55" s="1719">
        <f>BX55*1.04</f>
        <v>158.99520000000001</v>
      </c>
      <c r="CC55" s="1710" t="s">
        <v>70</v>
      </c>
      <c r="CD55" s="1710">
        <v>7643</v>
      </c>
      <c r="CE55" s="1719">
        <f>CA55*1.04</f>
        <v>165.35500800000003</v>
      </c>
      <c r="CF55" s="1719">
        <f>CB55*1.04</f>
        <v>165.35500800000003</v>
      </c>
      <c r="CG55" s="1710" t="s">
        <v>70</v>
      </c>
      <c r="CH55" s="1743"/>
      <c r="CI55" s="1719">
        <v>170</v>
      </c>
      <c r="CJ55" s="1719"/>
      <c r="CK55" s="1710" t="s">
        <v>70</v>
      </c>
      <c r="CL55" s="1743"/>
      <c r="CM55" s="1719">
        <v>175</v>
      </c>
      <c r="CN55" s="1719"/>
      <c r="CO55" s="1746" t="s">
        <v>70</v>
      </c>
      <c r="CP55" s="1743"/>
      <c r="CQ55" s="1719">
        <v>180</v>
      </c>
      <c r="CR55" s="1719"/>
      <c r="CS55" s="1746" t="s">
        <v>70</v>
      </c>
      <c r="CT55" s="1743"/>
      <c r="CU55" s="1719">
        <v>185</v>
      </c>
      <c r="CV55" s="1719"/>
      <c r="CW55" s="1746" t="s">
        <v>70</v>
      </c>
      <c r="CX55" s="1743"/>
      <c r="CY55" s="1719">
        <v>190</v>
      </c>
      <c r="CZ55" s="1719"/>
      <c r="DA55" s="1746" t="s">
        <v>70</v>
      </c>
      <c r="DB55" s="1743"/>
      <c r="DC55" s="1719">
        <v>196</v>
      </c>
      <c r="DD55" s="1719"/>
      <c r="DE55" s="1746" t="s">
        <v>70</v>
      </c>
      <c r="DF55" s="1743"/>
      <c r="DG55" s="1719">
        <v>202</v>
      </c>
      <c r="DH55" s="1719"/>
      <c r="DI55" s="1746" t="s">
        <v>70</v>
      </c>
      <c r="DJ55" s="1743"/>
      <c r="DK55" s="1719">
        <v>208</v>
      </c>
      <c r="DL55" s="1719"/>
      <c r="DM55" s="1746" t="s">
        <v>70</v>
      </c>
      <c r="DN55" s="1743"/>
      <c r="DO55" s="1719">
        <v>214</v>
      </c>
      <c r="DP55" s="1719"/>
      <c r="DQ55" s="1746" t="s">
        <v>70</v>
      </c>
      <c r="DR55" s="1743"/>
      <c r="DS55" s="1719">
        <v>220</v>
      </c>
      <c r="DT55" s="1719"/>
      <c r="DU55" s="1710" t="s">
        <v>70</v>
      </c>
      <c r="DV55" s="1743"/>
      <c r="DW55" s="1719">
        <v>3566.9912079999999</v>
      </c>
      <c r="DX55" s="1710" t="s">
        <v>262</v>
      </c>
      <c r="DY55" s="1710" t="s">
        <v>113</v>
      </c>
      <c r="DZ55" s="1710" t="s">
        <v>1011</v>
      </c>
      <c r="EA55" s="1688" t="s">
        <v>1012</v>
      </c>
      <c r="EB55" s="1710" t="s">
        <v>1013</v>
      </c>
      <c r="EC55" s="1726" t="s">
        <v>1014</v>
      </c>
      <c r="ED55" s="1688"/>
      <c r="EE55" s="1688"/>
      <c r="EF55" s="1688"/>
      <c r="EG55" s="1688"/>
      <c r="EH55" s="1688"/>
      <c r="EI55" s="1688"/>
    </row>
    <row r="56" spans="1:139" customFormat="1" ht="35.1" customHeight="1">
      <c r="A56" s="1706" t="s">
        <v>474</v>
      </c>
      <c r="B56" s="1779"/>
      <c r="C56" s="1628" t="s">
        <v>475</v>
      </c>
      <c r="D56" s="1709"/>
      <c r="E56" s="1730" t="s">
        <v>476</v>
      </c>
      <c r="F56" s="1628" t="s">
        <v>477</v>
      </c>
      <c r="G56" s="1688" t="s">
        <v>58</v>
      </c>
      <c r="H56" s="1688" t="s">
        <v>478</v>
      </c>
      <c r="I56" s="1688" t="s">
        <v>60</v>
      </c>
      <c r="J56" s="1743"/>
      <c r="K56" s="1780">
        <v>0.48</v>
      </c>
      <c r="L56" s="1725">
        <v>2017</v>
      </c>
      <c r="M56" s="1688">
        <v>2019</v>
      </c>
      <c r="N56" s="1710">
        <v>2034</v>
      </c>
      <c r="O56" s="1718">
        <v>0.46</v>
      </c>
      <c r="P56" s="1718"/>
      <c r="Q56" s="1718">
        <v>0.44</v>
      </c>
      <c r="R56" s="1718"/>
      <c r="S56" s="1718">
        <v>0.42</v>
      </c>
      <c r="T56" s="1718"/>
      <c r="U56" s="1718">
        <v>0.4</v>
      </c>
      <c r="V56" s="1718"/>
      <c r="W56" s="1718">
        <v>0.38</v>
      </c>
      <c r="X56" s="1718"/>
      <c r="Y56" s="1718">
        <v>0.36</v>
      </c>
      <c r="Z56" s="1718"/>
      <c r="AA56" s="1718">
        <v>0.34</v>
      </c>
      <c r="AB56" s="1718"/>
      <c r="AC56" s="1718">
        <v>0.32</v>
      </c>
      <c r="AD56" s="1718"/>
      <c r="AE56" s="1718">
        <v>0.32</v>
      </c>
      <c r="AF56" s="1714" t="s">
        <v>487</v>
      </c>
      <c r="AG56" s="1715">
        <v>1.0800000000000001E-2</v>
      </c>
      <c r="AH56" s="1628" t="s">
        <v>488</v>
      </c>
      <c r="AI56" s="1628" t="s">
        <v>489</v>
      </c>
      <c r="AJ56" s="1710" t="s">
        <v>2557</v>
      </c>
      <c r="AK56" s="1751" t="s">
        <v>1010</v>
      </c>
      <c r="AL56" s="1710" t="s">
        <v>58</v>
      </c>
      <c r="AM56" s="1636" t="s">
        <v>83</v>
      </c>
      <c r="AN56" s="1710" t="s">
        <v>60</v>
      </c>
      <c r="AO56" s="1743"/>
      <c r="AP56" s="1754" t="s">
        <v>61</v>
      </c>
      <c r="AQ56" s="1754" t="s">
        <v>61</v>
      </c>
      <c r="AR56" s="1688">
        <v>2019</v>
      </c>
      <c r="AS56" s="1710">
        <v>2034</v>
      </c>
      <c r="AT56" s="1750">
        <v>200</v>
      </c>
      <c r="AU56" s="1750">
        <v>200</v>
      </c>
      <c r="AV56" s="1750">
        <v>200</v>
      </c>
      <c r="AW56" s="1750">
        <v>200</v>
      </c>
      <c r="AX56" s="1750">
        <v>200</v>
      </c>
      <c r="AY56" s="1750">
        <v>200</v>
      </c>
      <c r="AZ56" s="1750">
        <v>200</v>
      </c>
      <c r="BA56" s="1750">
        <v>200</v>
      </c>
      <c r="BB56" s="1750">
        <v>200</v>
      </c>
      <c r="BC56" s="1750">
        <v>200</v>
      </c>
      <c r="BD56" s="1750">
        <v>200</v>
      </c>
      <c r="BE56" s="1750">
        <v>200</v>
      </c>
      <c r="BF56" s="1750">
        <v>200</v>
      </c>
      <c r="BG56" s="1750">
        <v>200</v>
      </c>
      <c r="BH56" s="1750">
        <v>200</v>
      </c>
      <c r="BI56" s="1750">
        <v>200</v>
      </c>
      <c r="BJ56" s="1750">
        <f>SUM(AT56:BI56)</f>
        <v>3200</v>
      </c>
      <c r="BK56" s="1719">
        <v>12.03899176</v>
      </c>
      <c r="BL56" s="1719">
        <v>12.03899176</v>
      </c>
      <c r="BM56" s="1710" t="s">
        <v>70</v>
      </c>
      <c r="BN56" s="1749">
        <v>1131</v>
      </c>
      <c r="BO56" s="1719">
        <v>12.551852808975999</v>
      </c>
      <c r="BP56" s="1719">
        <v>12.551852808975999</v>
      </c>
      <c r="BQ56" s="1710" t="s">
        <v>70</v>
      </c>
      <c r="BR56" s="1749">
        <v>1131</v>
      </c>
      <c r="BS56" s="1719">
        <v>13.086561738638377</v>
      </c>
      <c r="BT56" s="1719"/>
      <c r="BU56" s="1710" t="s">
        <v>70</v>
      </c>
      <c r="BV56" s="1749"/>
      <c r="BW56" s="1719">
        <v>13.644049268704372</v>
      </c>
      <c r="BX56" s="1719"/>
      <c r="BY56" s="1710" t="s">
        <v>70</v>
      </c>
      <c r="BZ56" s="1743"/>
      <c r="CA56" s="1719">
        <v>14.225285767551178</v>
      </c>
      <c r="CB56" s="1719"/>
      <c r="CC56" s="1710" t="s">
        <v>70</v>
      </c>
      <c r="CD56" s="1743"/>
      <c r="CE56" s="1719">
        <v>14.831282941248858</v>
      </c>
      <c r="CF56" s="1719"/>
      <c r="CG56" s="1710" t="s">
        <v>70</v>
      </c>
      <c r="CH56" s="1743"/>
      <c r="CI56" s="1719">
        <v>15.46309559454606</v>
      </c>
      <c r="CJ56" s="1719"/>
      <c r="CK56" s="1710" t="s">
        <v>70</v>
      </c>
      <c r="CL56" s="1743"/>
      <c r="CM56" s="1719">
        <v>16.121823466873721</v>
      </c>
      <c r="CN56" s="1719"/>
      <c r="CO56" s="1746" t="s">
        <v>70</v>
      </c>
      <c r="CP56" s="1743"/>
      <c r="CQ56" s="1719">
        <v>16.808613146562543</v>
      </c>
      <c r="CR56" s="1719"/>
      <c r="CS56" s="1746" t="s">
        <v>70</v>
      </c>
      <c r="CT56" s="1743"/>
      <c r="CU56" s="1719">
        <v>17.524660066606106</v>
      </c>
      <c r="CV56" s="1719"/>
      <c r="CW56" s="1746" t="s">
        <v>70</v>
      </c>
      <c r="CX56" s="1743"/>
      <c r="CY56" s="1719">
        <v>18.271210585443526</v>
      </c>
      <c r="CZ56" s="1719"/>
      <c r="DA56" s="1746" t="s">
        <v>70</v>
      </c>
      <c r="DB56" s="1743"/>
      <c r="DC56" s="1719">
        <v>19.049564156383422</v>
      </c>
      <c r="DD56" s="1719"/>
      <c r="DE56" s="1746" t="s">
        <v>70</v>
      </c>
      <c r="DF56" s="1743"/>
      <c r="DG56" s="1719">
        <v>19.861075589445356</v>
      </c>
      <c r="DH56" s="1719"/>
      <c r="DI56" s="1746" t="s">
        <v>70</v>
      </c>
      <c r="DJ56" s="1743"/>
      <c r="DK56" s="1719">
        <v>20.707157409555727</v>
      </c>
      <c r="DL56" s="1719"/>
      <c r="DM56" s="1746" t="s">
        <v>70</v>
      </c>
      <c r="DN56" s="1743"/>
      <c r="DO56" s="1719">
        <v>21.589282315202801</v>
      </c>
      <c r="DP56" s="1719"/>
      <c r="DQ56" s="1746" t="s">
        <v>70</v>
      </c>
      <c r="DR56" s="1743"/>
      <c r="DS56" s="1719">
        <v>22.50898574183044</v>
      </c>
      <c r="DT56" s="1719"/>
      <c r="DU56" s="1710" t="s">
        <v>70</v>
      </c>
      <c r="DV56" s="1743"/>
      <c r="DW56" s="1752">
        <v>268.28349235756849</v>
      </c>
      <c r="DX56" s="1688" t="s">
        <v>71</v>
      </c>
      <c r="DY56" s="1688" t="s">
        <v>72</v>
      </c>
      <c r="DZ56" s="1721" t="s">
        <v>73</v>
      </c>
      <c r="EA56" s="1717" t="s">
        <v>790</v>
      </c>
      <c r="EB56" s="1688" t="s">
        <v>227</v>
      </c>
      <c r="EC56" s="1722" t="s">
        <v>791</v>
      </c>
      <c r="ED56" s="1688" t="s">
        <v>491</v>
      </c>
      <c r="EE56" s="1688" t="s">
        <v>492</v>
      </c>
      <c r="EF56" s="1688" t="s">
        <v>1016</v>
      </c>
      <c r="EG56" s="1710" t="s">
        <v>998</v>
      </c>
      <c r="EH56" s="1688" t="s">
        <v>466</v>
      </c>
      <c r="EI56" s="1725" t="s">
        <v>999</v>
      </c>
    </row>
    <row r="57" spans="1:139" customFormat="1" ht="35.1" customHeight="1">
      <c r="A57" s="1706" t="s">
        <v>474</v>
      </c>
      <c r="B57" s="1779"/>
      <c r="C57" s="1628" t="s">
        <v>475</v>
      </c>
      <c r="D57" s="1709"/>
      <c r="E57" s="1730" t="s">
        <v>476</v>
      </c>
      <c r="F57" s="1628" t="s">
        <v>477</v>
      </c>
      <c r="G57" s="1688" t="s">
        <v>58</v>
      </c>
      <c r="H57" s="1688" t="s">
        <v>478</v>
      </c>
      <c r="I57" s="1688" t="s">
        <v>60</v>
      </c>
      <c r="J57" s="1743"/>
      <c r="K57" s="1780">
        <v>0.48</v>
      </c>
      <c r="L57" s="1725">
        <v>2017</v>
      </c>
      <c r="M57" s="1688">
        <v>2019</v>
      </c>
      <c r="N57" s="1710">
        <v>2034</v>
      </c>
      <c r="O57" s="1718">
        <v>0.46</v>
      </c>
      <c r="P57" s="1718"/>
      <c r="Q57" s="1718">
        <v>0.44</v>
      </c>
      <c r="R57" s="1718"/>
      <c r="S57" s="1718">
        <v>0.42</v>
      </c>
      <c r="T57" s="1718"/>
      <c r="U57" s="1718">
        <v>0.4</v>
      </c>
      <c r="V57" s="1718"/>
      <c r="W57" s="1718">
        <v>0.38</v>
      </c>
      <c r="X57" s="1718"/>
      <c r="Y57" s="1718">
        <v>0.36</v>
      </c>
      <c r="Z57" s="1718"/>
      <c r="AA57" s="1718">
        <v>0.34</v>
      </c>
      <c r="AB57" s="1718"/>
      <c r="AC57" s="1718">
        <v>0.32</v>
      </c>
      <c r="AD57" s="1718"/>
      <c r="AE57" s="1718">
        <v>0.32</v>
      </c>
      <c r="AF57" s="1714" t="s">
        <v>493</v>
      </c>
      <c r="AG57" s="1715">
        <v>1.0800000000000001E-2</v>
      </c>
      <c r="AH57" s="1628" t="s">
        <v>2558</v>
      </c>
      <c r="AI57" s="1628" t="s">
        <v>495</v>
      </c>
      <c r="AJ57" s="1710" t="s">
        <v>1009</v>
      </c>
      <c r="AK57" s="1751" t="s">
        <v>1010</v>
      </c>
      <c r="AL57" s="1710" t="s">
        <v>58</v>
      </c>
      <c r="AM57" s="1636" t="s">
        <v>83</v>
      </c>
      <c r="AN57" s="1710" t="s">
        <v>60</v>
      </c>
      <c r="AO57" s="1743"/>
      <c r="AP57" s="1767">
        <v>2</v>
      </c>
      <c r="AQ57" s="1721">
        <v>2016</v>
      </c>
      <c r="AR57" s="1688">
        <v>2019</v>
      </c>
      <c r="AS57" s="1710">
        <v>2034</v>
      </c>
      <c r="AT57" s="1710">
        <v>1</v>
      </c>
      <c r="AU57" s="1710">
        <v>1</v>
      </c>
      <c r="AV57" s="1710">
        <v>1</v>
      </c>
      <c r="AW57" s="1710">
        <v>1</v>
      </c>
      <c r="AX57" s="1710">
        <v>1</v>
      </c>
      <c r="AY57" s="1710">
        <v>1</v>
      </c>
      <c r="AZ57" s="1710">
        <v>1</v>
      </c>
      <c r="BA57" s="1710">
        <v>1</v>
      </c>
      <c r="BB57" s="1710">
        <v>1</v>
      </c>
      <c r="BC57" s="1710">
        <v>1</v>
      </c>
      <c r="BD57" s="1710">
        <v>1</v>
      </c>
      <c r="BE57" s="1710">
        <v>1</v>
      </c>
      <c r="BF57" s="1710">
        <v>1</v>
      </c>
      <c r="BG57" s="1710">
        <v>1</v>
      </c>
      <c r="BH57" s="1710">
        <v>1</v>
      </c>
      <c r="BI57" s="1710">
        <v>1</v>
      </c>
      <c r="BJ57" s="1710">
        <v>16</v>
      </c>
      <c r="BK57" s="1719">
        <v>145.71600000000001</v>
      </c>
      <c r="BL57" s="1719">
        <v>145.71600000000001</v>
      </c>
      <c r="BM57" s="1760" t="s">
        <v>496</v>
      </c>
      <c r="BN57" s="1743"/>
      <c r="BO57" s="1719">
        <v>145.71600000000001</v>
      </c>
      <c r="BP57" s="1719">
        <v>145.71600000000001</v>
      </c>
      <c r="BQ57" s="1760" t="s">
        <v>496</v>
      </c>
      <c r="BR57" s="1743"/>
      <c r="BS57" s="1719">
        <v>63.6</v>
      </c>
      <c r="BT57" s="1719"/>
      <c r="BU57" s="1760" t="s">
        <v>451</v>
      </c>
      <c r="BV57" s="1743"/>
      <c r="BW57" s="1719">
        <v>63.6</v>
      </c>
      <c r="BX57" s="1719"/>
      <c r="BY57" s="1760" t="s">
        <v>451</v>
      </c>
      <c r="BZ57" s="1743"/>
      <c r="CA57" s="1719">
        <v>63.6</v>
      </c>
      <c r="CB57" s="1719"/>
      <c r="CC57" s="1760" t="s">
        <v>451</v>
      </c>
      <c r="CD57" s="1743"/>
      <c r="CE57" s="1719">
        <v>63.6</v>
      </c>
      <c r="CF57" s="1719"/>
      <c r="CG57" s="1760" t="s">
        <v>451</v>
      </c>
      <c r="CH57" s="1743"/>
      <c r="CI57" s="1719">
        <v>63.6</v>
      </c>
      <c r="CJ57" s="1719"/>
      <c r="CK57" s="1760" t="s">
        <v>451</v>
      </c>
      <c r="CL57" s="1743"/>
      <c r="CM57" s="1719">
        <v>63.6</v>
      </c>
      <c r="CN57" s="1719"/>
      <c r="CO57" s="1746" t="s">
        <v>451</v>
      </c>
      <c r="CP57" s="1743"/>
      <c r="CQ57" s="1719">
        <v>63.6</v>
      </c>
      <c r="CR57" s="1719"/>
      <c r="CS57" s="1746" t="s">
        <v>451</v>
      </c>
      <c r="CT57" s="1743"/>
      <c r="CU57" s="1719">
        <v>63.6</v>
      </c>
      <c r="CV57" s="1719"/>
      <c r="CW57" s="1746" t="s">
        <v>451</v>
      </c>
      <c r="CX57" s="1743"/>
      <c r="CY57" s="1719">
        <v>63.6</v>
      </c>
      <c r="CZ57" s="1719"/>
      <c r="DA57" s="1746" t="s">
        <v>451</v>
      </c>
      <c r="DB57" s="1743"/>
      <c r="DC57" s="1719">
        <v>63.6</v>
      </c>
      <c r="DD57" s="1719"/>
      <c r="DE57" s="1746" t="s">
        <v>451</v>
      </c>
      <c r="DF57" s="1743"/>
      <c r="DG57" s="1719">
        <v>63.6</v>
      </c>
      <c r="DH57" s="1719"/>
      <c r="DI57" s="1746" t="s">
        <v>451</v>
      </c>
      <c r="DJ57" s="1743"/>
      <c r="DK57" s="1719">
        <v>63.6</v>
      </c>
      <c r="DL57" s="1719"/>
      <c r="DM57" s="1746" t="s">
        <v>451</v>
      </c>
      <c r="DN57" s="1743"/>
      <c r="DO57" s="1719">
        <v>63.6</v>
      </c>
      <c r="DP57" s="1719"/>
      <c r="DQ57" s="1746" t="s">
        <v>451</v>
      </c>
      <c r="DR57" s="1743"/>
      <c r="DS57" s="1719">
        <v>63.6</v>
      </c>
      <c r="DT57" s="1719"/>
      <c r="DU57" s="1760" t="s">
        <v>451</v>
      </c>
      <c r="DV57" s="1743"/>
      <c r="DW57" s="1752">
        <v>1181.8320000000003</v>
      </c>
      <c r="DX57" s="1688" t="s">
        <v>497</v>
      </c>
      <c r="DY57" s="1710" t="s">
        <v>498</v>
      </c>
      <c r="DZ57" s="1710" t="s">
        <v>499</v>
      </c>
      <c r="EA57" s="1748" t="s">
        <v>1017</v>
      </c>
      <c r="EB57" s="1710" t="s">
        <v>501</v>
      </c>
      <c r="EC57" s="1723" t="s">
        <v>1018</v>
      </c>
      <c r="ED57" s="1688" t="s">
        <v>503</v>
      </c>
      <c r="EE57" s="1688" t="s">
        <v>504</v>
      </c>
      <c r="EF57" s="1710" t="s">
        <v>499</v>
      </c>
      <c r="EG57" s="1710" t="s">
        <v>505</v>
      </c>
      <c r="EH57" s="1710" t="s">
        <v>501</v>
      </c>
      <c r="EI57" s="1725" t="s">
        <v>502</v>
      </c>
    </row>
    <row r="58" spans="1:139" customFormat="1" ht="35.1" customHeight="1">
      <c r="A58" s="1706" t="s">
        <v>474</v>
      </c>
      <c r="B58" s="1779"/>
      <c r="C58" s="1628" t="s">
        <v>475</v>
      </c>
      <c r="D58" s="1709"/>
      <c r="E58" s="1730" t="s">
        <v>476</v>
      </c>
      <c r="F58" s="1628" t="s">
        <v>477</v>
      </c>
      <c r="G58" s="1688" t="s">
        <v>58</v>
      </c>
      <c r="H58" s="1688" t="s">
        <v>478</v>
      </c>
      <c r="I58" s="1688" t="s">
        <v>60</v>
      </c>
      <c r="J58" s="1743"/>
      <c r="K58" s="1780">
        <v>0.48</v>
      </c>
      <c r="L58" s="1725">
        <v>2017</v>
      </c>
      <c r="M58" s="1688">
        <v>2019</v>
      </c>
      <c r="N58" s="1710">
        <v>2034</v>
      </c>
      <c r="O58" s="1718">
        <v>0.46</v>
      </c>
      <c r="P58" s="1718"/>
      <c r="Q58" s="1718">
        <v>0.44</v>
      </c>
      <c r="R58" s="1718"/>
      <c r="S58" s="1718">
        <v>0.42</v>
      </c>
      <c r="T58" s="1718"/>
      <c r="U58" s="1718">
        <v>0.4</v>
      </c>
      <c r="V58" s="1718"/>
      <c r="W58" s="1718">
        <v>0.38</v>
      </c>
      <c r="X58" s="1718"/>
      <c r="Y58" s="1718">
        <v>0.36</v>
      </c>
      <c r="Z58" s="1718"/>
      <c r="AA58" s="1718">
        <v>0.34</v>
      </c>
      <c r="AB58" s="1718"/>
      <c r="AC58" s="1718">
        <v>0.32</v>
      </c>
      <c r="AD58" s="1718"/>
      <c r="AE58" s="1718">
        <v>0.32</v>
      </c>
      <c r="AF58" s="1714" t="s">
        <v>506</v>
      </c>
      <c r="AG58" s="1715">
        <v>1.9E-2</v>
      </c>
      <c r="AH58" s="1628" t="s">
        <v>1019</v>
      </c>
      <c r="AI58" s="1628" t="s">
        <v>2559</v>
      </c>
      <c r="AJ58" s="1710" t="s">
        <v>1009</v>
      </c>
      <c r="AK58" s="1751" t="s">
        <v>1010</v>
      </c>
      <c r="AL58" s="1710" t="s">
        <v>58</v>
      </c>
      <c r="AM58" s="1636" t="s">
        <v>2560</v>
      </c>
      <c r="AN58" s="1710" t="s">
        <v>482</v>
      </c>
      <c r="AO58" s="1749">
        <v>414</v>
      </c>
      <c r="AP58" s="1754" t="s">
        <v>61</v>
      </c>
      <c r="AQ58" s="1754" t="s">
        <v>61</v>
      </c>
      <c r="AR58" s="1688">
        <v>2020</v>
      </c>
      <c r="AS58" s="1710">
        <v>2034</v>
      </c>
      <c r="AT58" s="1734"/>
      <c r="AU58" s="1737">
        <v>1</v>
      </c>
      <c r="AV58" s="1737">
        <v>1</v>
      </c>
      <c r="AW58" s="1737">
        <v>1</v>
      </c>
      <c r="AX58" s="1737">
        <v>1</v>
      </c>
      <c r="AY58" s="1737">
        <v>1</v>
      </c>
      <c r="AZ58" s="1737">
        <v>1</v>
      </c>
      <c r="BA58" s="1737">
        <v>1</v>
      </c>
      <c r="BB58" s="1737">
        <v>1</v>
      </c>
      <c r="BC58" s="1737">
        <v>1</v>
      </c>
      <c r="BD58" s="1737">
        <v>1</v>
      </c>
      <c r="BE58" s="1737">
        <v>1</v>
      </c>
      <c r="BF58" s="1737">
        <v>1</v>
      </c>
      <c r="BG58" s="1737">
        <v>1</v>
      </c>
      <c r="BH58" s="1737">
        <v>1</v>
      </c>
      <c r="BI58" s="1737">
        <v>1</v>
      </c>
      <c r="BJ58" s="1737">
        <v>1</v>
      </c>
      <c r="BK58" s="1719"/>
      <c r="BL58" s="1719"/>
      <c r="BM58" s="1760"/>
      <c r="BN58" s="1743"/>
      <c r="BO58" s="1719">
        <v>636</v>
      </c>
      <c r="BP58" s="1719">
        <v>636</v>
      </c>
      <c r="BQ58" s="1760" t="s">
        <v>70</v>
      </c>
      <c r="BR58" s="1749">
        <v>1131</v>
      </c>
      <c r="BS58" s="1719">
        <v>663.09360000000004</v>
      </c>
      <c r="BT58" s="1719"/>
      <c r="BU58" s="1760" t="s">
        <v>70</v>
      </c>
      <c r="BV58" s="1749"/>
      <c r="BW58" s="1719">
        <v>691.34138736</v>
      </c>
      <c r="BX58" s="1719"/>
      <c r="BY58" s="1760" t="s">
        <v>70</v>
      </c>
      <c r="BZ58" s="1743"/>
      <c r="CA58" s="1719">
        <v>720.79253046153599</v>
      </c>
      <c r="CB58" s="1719"/>
      <c r="CC58" s="1760" t="s">
        <v>70</v>
      </c>
      <c r="CD58" s="1743"/>
      <c r="CE58" s="1719">
        <v>751.49829225919746</v>
      </c>
      <c r="CF58" s="1719"/>
      <c r="CG58" s="1760" t="s">
        <v>70</v>
      </c>
      <c r="CH58" s="1743"/>
      <c r="CI58" s="1719">
        <v>783.51211950943923</v>
      </c>
      <c r="CJ58" s="1719"/>
      <c r="CK58" s="1760" t="s">
        <v>70</v>
      </c>
      <c r="CL58" s="1743"/>
      <c r="CM58" s="1719">
        <v>816.8897358005413</v>
      </c>
      <c r="CN58" s="1719"/>
      <c r="CO58" s="1746" t="s">
        <v>70</v>
      </c>
      <c r="CP58" s="1743"/>
      <c r="CQ58" s="1719">
        <v>851.68923854564434</v>
      </c>
      <c r="CR58" s="1719"/>
      <c r="CS58" s="1746" t="s">
        <v>70</v>
      </c>
      <c r="CT58" s="1743"/>
      <c r="CU58" s="1719">
        <v>887.97120010768879</v>
      </c>
      <c r="CV58" s="1719"/>
      <c r="CW58" s="1746" t="s">
        <v>70</v>
      </c>
      <c r="CX58" s="1743"/>
      <c r="CY58" s="1719">
        <v>925.79877323227629</v>
      </c>
      <c r="CZ58" s="1719"/>
      <c r="DA58" s="1746" t="s">
        <v>70</v>
      </c>
      <c r="DB58" s="1743"/>
      <c r="DC58" s="1719">
        <v>965.2378009719713</v>
      </c>
      <c r="DD58" s="1719"/>
      <c r="DE58" s="1746" t="s">
        <v>70</v>
      </c>
      <c r="DF58" s="1743"/>
      <c r="DG58" s="1719">
        <v>1006.3569312933773</v>
      </c>
      <c r="DH58" s="1719"/>
      <c r="DI58" s="1746" t="s">
        <v>70</v>
      </c>
      <c r="DJ58" s="1743"/>
      <c r="DK58" s="1719">
        <v>1049.2277365664752</v>
      </c>
      <c r="DL58" s="1719"/>
      <c r="DM58" s="1746" t="s">
        <v>70</v>
      </c>
      <c r="DN58" s="1743"/>
      <c r="DO58" s="1719">
        <v>1093.9248381442071</v>
      </c>
      <c r="DP58" s="1719"/>
      <c r="DQ58" s="1746" t="s">
        <v>70</v>
      </c>
      <c r="DR58" s="1743"/>
      <c r="DS58" s="1719">
        <v>1140.5260362491504</v>
      </c>
      <c r="DT58" s="1719"/>
      <c r="DU58" s="1760" t="s">
        <v>70</v>
      </c>
      <c r="DV58" s="1743"/>
      <c r="DW58" s="1752">
        <v>12983.860220501505</v>
      </c>
      <c r="DX58" s="1710" t="s">
        <v>71</v>
      </c>
      <c r="DY58" s="1710" t="s">
        <v>72</v>
      </c>
      <c r="DZ58" s="1721" t="s">
        <v>73</v>
      </c>
      <c r="EA58" s="1717" t="s">
        <v>790</v>
      </c>
      <c r="EB58" s="1688" t="s">
        <v>227</v>
      </c>
      <c r="EC58" s="1722" t="s">
        <v>791</v>
      </c>
      <c r="ED58" s="1688"/>
      <c r="EE58" s="1688"/>
      <c r="EF58" s="1688"/>
      <c r="EG58" s="1688"/>
      <c r="EH58" s="1688"/>
      <c r="EI58" s="1688"/>
    </row>
    <row r="59" spans="1:139" customFormat="1" ht="35.1" customHeight="1">
      <c r="A59" s="1706" t="s">
        <v>474</v>
      </c>
      <c r="B59" s="1779"/>
      <c r="C59" s="1628" t="s">
        <v>510</v>
      </c>
      <c r="D59" s="1709">
        <v>0.03</v>
      </c>
      <c r="E59" s="1730" t="s">
        <v>511</v>
      </c>
      <c r="F59" s="1730" t="s">
        <v>512</v>
      </c>
      <c r="G59" s="1688" t="s">
        <v>111</v>
      </c>
      <c r="H59" s="1688" t="s">
        <v>513</v>
      </c>
      <c r="I59" s="1688" t="s">
        <v>60</v>
      </c>
      <c r="J59" s="1743"/>
      <c r="K59" s="1710" t="s">
        <v>61</v>
      </c>
      <c r="L59" s="1710" t="s">
        <v>61</v>
      </c>
      <c r="M59" s="1688">
        <v>2019</v>
      </c>
      <c r="N59" s="1710">
        <v>2034</v>
      </c>
      <c r="O59" s="1688">
        <v>1</v>
      </c>
      <c r="P59" s="1688">
        <v>1</v>
      </c>
      <c r="Q59" s="1688">
        <v>1</v>
      </c>
      <c r="R59" s="1688">
        <v>1</v>
      </c>
      <c r="S59" s="1688">
        <v>1</v>
      </c>
      <c r="T59" s="1688">
        <v>1</v>
      </c>
      <c r="U59" s="1688">
        <v>1</v>
      </c>
      <c r="V59" s="1688">
        <v>1</v>
      </c>
      <c r="W59" s="1688">
        <v>1</v>
      </c>
      <c r="X59" s="1688">
        <v>1</v>
      </c>
      <c r="Y59" s="1688">
        <v>1</v>
      </c>
      <c r="Z59" s="1688">
        <v>1</v>
      </c>
      <c r="AA59" s="1688">
        <v>1</v>
      </c>
      <c r="AB59" s="1688">
        <v>1</v>
      </c>
      <c r="AC59" s="1688">
        <v>1</v>
      </c>
      <c r="AD59" s="1688">
        <v>1</v>
      </c>
      <c r="AE59" s="1688">
        <v>16</v>
      </c>
      <c r="AF59" s="1714" t="s">
        <v>514</v>
      </c>
      <c r="AG59" s="1715">
        <v>1.9E-2</v>
      </c>
      <c r="AH59" s="1628" t="s">
        <v>515</v>
      </c>
      <c r="AI59" s="1628" t="s">
        <v>516</v>
      </c>
      <c r="AJ59" s="1710" t="s">
        <v>1024</v>
      </c>
      <c r="AK59" s="1751" t="s">
        <v>937</v>
      </c>
      <c r="AL59" s="1710" t="s">
        <v>99</v>
      </c>
      <c r="AM59" s="1636" t="s">
        <v>68</v>
      </c>
      <c r="AN59" s="1710" t="s">
        <v>482</v>
      </c>
      <c r="AO59" s="1749">
        <v>211</v>
      </c>
      <c r="AP59" s="1710" t="s">
        <v>61</v>
      </c>
      <c r="AQ59" s="1710" t="s">
        <v>61</v>
      </c>
      <c r="AR59" s="1688">
        <v>2019</v>
      </c>
      <c r="AS59" s="1710">
        <v>2019</v>
      </c>
      <c r="AT59" s="1718">
        <v>1</v>
      </c>
      <c r="AU59" s="1718"/>
      <c r="AV59" s="1718"/>
      <c r="AW59" s="1781"/>
      <c r="AX59" s="1781"/>
      <c r="AY59" s="1760"/>
      <c r="AZ59" s="1760"/>
      <c r="BA59" s="1710"/>
      <c r="BB59" s="1760"/>
      <c r="BC59" s="1760"/>
      <c r="BD59" s="1710"/>
      <c r="BE59" s="1760"/>
      <c r="BF59" s="1760"/>
      <c r="BG59" s="1710"/>
      <c r="BH59" s="1760"/>
      <c r="BI59" s="1710"/>
      <c r="BJ59" s="1737">
        <v>1</v>
      </c>
      <c r="BK59" s="1719">
        <v>512</v>
      </c>
      <c r="BL59" s="1719">
        <v>512</v>
      </c>
      <c r="BM59" s="1760" t="s">
        <v>70</v>
      </c>
      <c r="BN59" s="1743"/>
      <c r="BO59" s="1719">
        <v>786</v>
      </c>
      <c r="BP59" s="1719">
        <v>786</v>
      </c>
      <c r="BQ59" s="1760" t="s">
        <v>70</v>
      </c>
      <c r="BR59" s="1743"/>
      <c r="BS59" s="1719">
        <v>825</v>
      </c>
      <c r="BT59" s="1719">
        <v>825</v>
      </c>
      <c r="BU59" s="1760" t="s">
        <v>70</v>
      </c>
      <c r="BV59" s="1743"/>
      <c r="BW59" s="1719"/>
      <c r="BX59" s="1719"/>
      <c r="BY59" s="1760"/>
      <c r="BZ59" s="1743"/>
      <c r="CA59" s="1719"/>
      <c r="CB59" s="1719"/>
      <c r="CC59" s="1760"/>
      <c r="CD59" s="1743"/>
      <c r="CE59" s="1719"/>
      <c r="CF59" s="1719"/>
      <c r="CG59" s="1760"/>
      <c r="CH59" s="1743"/>
      <c r="CI59" s="1719"/>
      <c r="CJ59" s="1719"/>
      <c r="CK59" s="1760"/>
      <c r="CL59" s="1743"/>
      <c r="CM59" s="1719"/>
      <c r="CN59" s="1719"/>
      <c r="CO59" s="1746"/>
      <c r="CP59" s="1743"/>
      <c r="CQ59" s="1719"/>
      <c r="CR59" s="1719"/>
      <c r="CS59" s="1746"/>
      <c r="CT59" s="1743"/>
      <c r="CU59" s="1719"/>
      <c r="CV59" s="1719"/>
      <c r="CW59" s="1746"/>
      <c r="CX59" s="1743"/>
      <c r="CY59" s="1719"/>
      <c r="CZ59" s="1719"/>
      <c r="DA59" s="1746"/>
      <c r="DB59" s="1743"/>
      <c r="DC59" s="1719"/>
      <c r="DD59" s="1719"/>
      <c r="DE59" s="1746"/>
      <c r="DF59" s="1743"/>
      <c r="DG59" s="1719"/>
      <c r="DH59" s="1719"/>
      <c r="DI59" s="1746"/>
      <c r="DJ59" s="1743"/>
      <c r="DK59" s="1719"/>
      <c r="DL59" s="1719"/>
      <c r="DM59" s="1746"/>
      <c r="DN59" s="1743"/>
      <c r="DO59" s="1719"/>
      <c r="DP59" s="1719"/>
      <c r="DQ59" s="1746"/>
      <c r="DR59" s="1743"/>
      <c r="DS59" s="1719"/>
      <c r="DT59" s="1719"/>
      <c r="DU59" s="1760"/>
      <c r="DV59" s="1743"/>
      <c r="DW59" s="1752">
        <v>2123</v>
      </c>
      <c r="DX59" s="1688" t="s">
        <v>125</v>
      </c>
      <c r="DY59" s="1688" t="s">
        <v>126</v>
      </c>
      <c r="DZ59" s="1710" t="s">
        <v>127</v>
      </c>
      <c r="EA59" s="1748" t="s">
        <v>822</v>
      </c>
      <c r="EB59" s="1710" t="s">
        <v>129</v>
      </c>
      <c r="EC59" s="1782" t="s">
        <v>823</v>
      </c>
      <c r="ED59" s="1688"/>
      <c r="EE59" s="1688"/>
      <c r="EF59" s="1688"/>
      <c r="EG59" s="1688"/>
      <c r="EH59" s="1688"/>
      <c r="EI59" s="1688"/>
    </row>
    <row r="60" spans="1:139" customFormat="1" ht="35.1" customHeight="1">
      <c r="A60" s="1706" t="s">
        <v>474</v>
      </c>
      <c r="B60" s="1779"/>
      <c r="C60" s="1628" t="s">
        <v>510</v>
      </c>
      <c r="D60" s="1709"/>
      <c r="E60" s="1730" t="s">
        <v>511</v>
      </c>
      <c r="F60" s="1730" t="s">
        <v>512</v>
      </c>
      <c r="G60" s="1688" t="s">
        <v>111</v>
      </c>
      <c r="H60" s="1688" t="s">
        <v>513</v>
      </c>
      <c r="I60" s="1688" t="s">
        <v>60</v>
      </c>
      <c r="J60" s="1743"/>
      <c r="K60" s="1710" t="s">
        <v>61</v>
      </c>
      <c r="L60" s="1710" t="s">
        <v>61</v>
      </c>
      <c r="M60" s="1688">
        <v>2019</v>
      </c>
      <c r="N60" s="1710">
        <v>2034</v>
      </c>
      <c r="O60" s="1688">
        <v>1</v>
      </c>
      <c r="P60" s="1688">
        <v>1</v>
      </c>
      <c r="Q60" s="1688">
        <v>1</v>
      </c>
      <c r="R60" s="1688">
        <v>1</v>
      </c>
      <c r="S60" s="1688">
        <v>1</v>
      </c>
      <c r="T60" s="1688">
        <v>1</v>
      </c>
      <c r="U60" s="1688">
        <v>1</v>
      </c>
      <c r="V60" s="1688">
        <v>1</v>
      </c>
      <c r="W60" s="1688">
        <v>1</v>
      </c>
      <c r="X60" s="1688">
        <v>1</v>
      </c>
      <c r="Y60" s="1688">
        <v>1</v>
      </c>
      <c r="Z60" s="1688">
        <v>1</v>
      </c>
      <c r="AA60" s="1688">
        <v>1</v>
      </c>
      <c r="AB60" s="1688">
        <v>1</v>
      </c>
      <c r="AC60" s="1688">
        <v>1</v>
      </c>
      <c r="AD60" s="1688">
        <v>1</v>
      </c>
      <c r="AE60" s="1688">
        <v>16</v>
      </c>
      <c r="AF60" s="1714" t="s">
        <v>519</v>
      </c>
      <c r="AG60" s="1715">
        <v>1.0800000000000001E-2</v>
      </c>
      <c r="AH60" s="1628" t="s">
        <v>1025</v>
      </c>
      <c r="AI60" s="1628" t="s">
        <v>1026</v>
      </c>
      <c r="AJ60" s="1710" t="s">
        <v>788</v>
      </c>
      <c r="AK60" s="1751" t="s">
        <v>789</v>
      </c>
      <c r="AL60" s="1710" t="s">
        <v>111</v>
      </c>
      <c r="AM60" s="1636" t="s">
        <v>83</v>
      </c>
      <c r="AN60" s="1710" t="s">
        <v>60</v>
      </c>
      <c r="AO60" s="1743"/>
      <c r="AP60" s="1710" t="s">
        <v>61</v>
      </c>
      <c r="AQ60" s="1710" t="s">
        <v>61</v>
      </c>
      <c r="AR60" s="1688">
        <v>2021</v>
      </c>
      <c r="AS60" s="1710">
        <v>2034</v>
      </c>
      <c r="AT60" s="1712"/>
      <c r="AU60" s="1737"/>
      <c r="AV60" s="1768">
        <v>1</v>
      </c>
      <c r="AW60" s="1768">
        <v>1</v>
      </c>
      <c r="AX60" s="1768">
        <v>1</v>
      </c>
      <c r="AY60" s="1768">
        <v>1</v>
      </c>
      <c r="AZ60" s="1768">
        <v>1</v>
      </c>
      <c r="BA60" s="1768">
        <v>1</v>
      </c>
      <c r="BB60" s="1768">
        <v>1</v>
      </c>
      <c r="BC60" s="1768">
        <v>1</v>
      </c>
      <c r="BD60" s="1768">
        <v>1</v>
      </c>
      <c r="BE60" s="1768">
        <v>1</v>
      </c>
      <c r="BF60" s="1768">
        <v>1</v>
      </c>
      <c r="BG60" s="1768">
        <v>1</v>
      </c>
      <c r="BH60" s="1768">
        <v>1</v>
      </c>
      <c r="BI60" s="1768">
        <v>1</v>
      </c>
      <c r="BJ60" s="1768">
        <v>14</v>
      </c>
      <c r="BK60" s="1719"/>
      <c r="BL60" s="1719"/>
      <c r="BM60" s="1760"/>
      <c r="BN60" s="1743"/>
      <c r="BO60" s="1719">
        <v>53.85</v>
      </c>
      <c r="BP60" s="1719">
        <v>17</v>
      </c>
      <c r="BQ60" s="1760" t="s">
        <v>70</v>
      </c>
      <c r="BR60" s="1749">
        <v>1131</v>
      </c>
      <c r="BS60" s="1719">
        <v>56.144010000000002</v>
      </c>
      <c r="BT60" s="1719"/>
      <c r="BU60" s="1760" t="s">
        <v>70</v>
      </c>
      <c r="BV60" s="1749"/>
      <c r="BW60" s="1719">
        <v>58.535744825999998</v>
      </c>
      <c r="BX60" s="1719"/>
      <c r="BY60" s="1760" t="s">
        <v>70</v>
      </c>
      <c r="BZ60" s="1749">
        <v>1131</v>
      </c>
      <c r="CA60" s="1719">
        <v>61.029367555587598</v>
      </c>
      <c r="CB60" s="1719"/>
      <c r="CC60" s="1760" t="s">
        <v>70</v>
      </c>
      <c r="CD60" s="1749">
        <v>1131</v>
      </c>
      <c r="CE60" s="1719">
        <v>63.629218613455627</v>
      </c>
      <c r="CF60" s="1719"/>
      <c r="CG60" s="1760" t="s">
        <v>70</v>
      </c>
      <c r="CH60" s="1743"/>
      <c r="CI60" s="1719">
        <v>66.339823326388839</v>
      </c>
      <c r="CJ60" s="1719"/>
      <c r="CK60" s="1760" t="s">
        <v>70</v>
      </c>
      <c r="CL60" s="1743"/>
      <c r="CM60" s="1719">
        <v>69.165899800093001</v>
      </c>
      <c r="CN60" s="1719"/>
      <c r="CO60" s="1746" t="s">
        <v>70</v>
      </c>
      <c r="CP60" s="1743"/>
      <c r="CQ60" s="1719">
        <v>72.11236713157696</v>
      </c>
      <c r="CR60" s="1719"/>
      <c r="CS60" s="1746" t="s">
        <v>70</v>
      </c>
      <c r="CT60" s="1743"/>
      <c r="CU60" s="1719">
        <v>75.184353971382137</v>
      </c>
      <c r="CV60" s="1719"/>
      <c r="CW60" s="1746" t="s">
        <v>70</v>
      </c>
      <c r="CX60" s="1743"/>
      <c r="CY60" s="1719">
        <v>78.387207450563011</v>
      </c>
      <c r="CZ60" s="1719"/>
      <c r="DA60" s="1746" t="s">
        <v>70</v>
      </c>
      <c r="DB60" s="1743"/>
      <c r="DC60" s="1719">
        <v>81.726502487956992</v>
      </c>
      <c r="DD60" s="1719"/>
      <c r="DE60" s="1746" t="s">
        <v>70</v>
      </c>
      <c r="DF60" s="1743"/>
      <c r="DG60" s="1719">
        <v>85.208051493943955</v>
      </c>
      <c r="DH60" s="1719"/>
      <c r="DI60" s="1746" t="s">
        <v>70</v>
      </c>
      <c r="DJ60" s="1743"/>
      <c r="DK60" s="1719">
        <v>88.837914487585962</v>
      </c>
      <c r="DL60" s="1719"/>
      <c r="DM60" s="1746" t="s">
        <v>70</v>
      </c>
      <c r="DN60" s="1743"/>
      <c r="DO60" s="1719">
        <v>92.622409644757127</v>
      </c>
      <c r="DP60" s="1719"/>
      <c r="DQ60" s="1746" t="s">
        <v>70</v>
      </c>
      <c r="DR60" s="1743"/>
      <c r="DS60" s="1719">
        <v>96.568124295623775</v>
      </c>
      <c r="DT60" s="1719"/>
      <c r="DU60" s="1760" t="s">
        <v>70</v>
      </c>
      <c r="DV60" s="1743"/>
      <c r="DW60" s="1752">
        <v>1099.340995084915</v>
      </c>
      <c r="DX60" s="1710" t="s">
        <v>71</v>
      </c>
      <c r="DY60" s="1688" t="s">
        <v>72</v>
      </c>
      <c r="DZ60" s="1710" t="s">
        <v>177</v>
      </c>
      <c r="EA60" s="1717" t="s">
        <v>2513</v>
      </c>
      <c r="EB60" s="1688" t="s">
        <v>179</v>
      </c>
      <c r="EC60" s="1725" t="s">
        <v>2514</v>
      </c>
      <c r="ED60" s="1710" t="s">
        <v>523</v>
      </c>
      <c r="EE60" s="1688" t="s">
        <v>126</v>
      </c>
      <c r="EF60" s="1710" t="s">
        <v>127</v>
      </c>
      <c r="EG60" s="1748" t="s">
        <v>822</v>
      </c>
      <c r="EH60" s="1710" t="s">
        <v>129</v>
      </c>
      <c r="EI60" s="1782" t="s">
        <v>823</v>
      </c>
    </row>
    <row r="61" spans="1:139" customFormat="1" ht="35.1" customHeight="1">
      <c r="A61" s="1706" t="s">
        <v>474</v>
      </c>
      <c r="B61" s="1779"/>
      <c r="C61" s="1628" t="s">
        <v>526</v>
      </c>
      <c r="D61" s="1709" t="s">
        <v>2561</v>
      </c>
      <c r="E61" s="1730" t="s">
        <v>527</v>
      </c>
      <c r="F61" s="1730" t="s">
        <v>528</v>
      </c>
      <c r="G61" s="1688" t="s">
        <v>111</v>
      </c>
      <c r="H61" s="1688" t="s">
        <v>59</v>
      </c>
      <c r="I61" s="1688" t="s">
        <v>60</v>
      </c>
      <c r="J61" s="1743"/>
      <c r="K61" s="1741">
        <v>3.5999999999999999E-3</v>
      </c>
      <c r="L61" s="1688">
        <v>2017</v>
      </c>
      <c r="M61" s="1688">
        <v>2019</v>
      </c>
      <c r="N61" s="1688">
        <v>2021</v>
      </c>
      <c r="O61" s="1731">
        <f>K61-0.01%</f>
        <v>3.5000000000000001E-3</v>
      </c>
      <c r="P61" s="1731">
        <f t="shared" ref="P61:Q63" si="5">O61-0.01%</f>
        <v>3.4000000000000002E-3</v>
      </c>
      <c r="Q61" s="1731">
        <f t="shared" si="5"/>
        <v>3.3000000000000004E-3</v>
      </c>
      <c r="R61" s="1718"/>
      <c r="S61" s="1688"/>
      <c r="T61" s="1688"/>
      <c r="U61" s="1688"/>
      <c r="V61" s="1688"/>
      <c r="W61" s="1688"/>
      <c r="X61" s="1688"/>
      <c r="Y61" s="1688"/>
      <c r="Z61" s="1688"/>
      <c r="AA61" s="1688"/>
      <c r="AB61" s="1688"/>
      <c r="AC61" s="1688"/>
      <c r="AD61" s="1688"/>
      <c r="AE61" s="1731">
        <v>3.3E-3</v>
      </c>
      <c r="AF61" s="1714" t="s">
        <v>529</v>
      </c>
      <c r="AG61" s="1715">
        <v>1.9E-2</v>
      </c>
      <c r="AH61" s="1628" t="s">
        <v>530</v>
      </c>
      <c r="AI61" s="1628" t="s">
        <v>531</v>
      </c>
      <c r="AJ61" s="1710" t="s">
        <v>796</v>
      </c>
      <c r="AK61" s="1751" t="s">
        <v>789</v>
      </c>
      <c r="AL61" s="1710" t="s">
        <v>58</v>
      </c>
      <c r="AM61" s="1636" t="s">
        <v>83</v>
      </c>
      <c r="AN61" s="1710" t="s">
        <v>60</v>
      </c>
      <c r="AO61" s="1743"/>
      <c r="AP61" s="1634">
        <v>1</v>
      </c>
      <c r="AQ61" s="1688">
        <v>2018</v>
      </c>
      <c r="AR61" s="1688">
        <v>2019</v>
      </c>
      <c r="AS61" s="1688">
        <v>2021</v>
      </c>
      <c r="AT61" s="1710">
        <v>1</v>
      </c>
      <c r="AU61" s="1781">
        <v>1</v>
      </c>
      <c r="AV61" s="1781">
        <v>1</v>
      </c>
      <c r="AW61" s="1781"/>
      <c r="AX61" s="1783"/>
      <c r="AY61" s="1783"/>
      <c r="AZ61" s="1783"/>
      <c r="BA61" s="1783"/>
      <c r="BB61" s="1783"/>
      <c r="BC61" s="1783"/>
      <c r="BD61" s="1783"/>
      <c r="BE61" s="1783"/>
      <c r="BF61" s="1783"/>
      <c r="BG61" s="1783"/>
      <c r="BH61" s="1783"/>
      <c r="BI61" s="1783"/>
      <c r="BJ61" s="1710">
        <f>SUM(AT61:BI61)</f>
        <v>3</v>
      </c>
      <c r="BK61" s="1719">
        <v>72.370999999999995</v>
      </c>
      <c r="BL61" s="1719">
        <v>72.370999999999995</v>
      </c>
      <c r="BM61" s="1760" t="s">
        <v>70</v>
      </c>
      <c r="BN61" s="1743"/>
      <c r="BO61" s="1719">
        <v>75.700065999999993</v>
      </c>
      <c r="BP61" s="1719">
        <v>75.700065999999993</v>
      </c>
      <c r="BQ61" s="1760" t="s">
        <v>70</v>
      </c>
      <c r="BR61" s="1743"/>
      <c r="BS61" s="1719">
        <v>79.560769365999988</v>
      </c>
      <c r="BT61" s="1719">
        <v>79.560769365999988</v>
      </c>
      <c r="BU61" s="1760" t="s">
        <v>70</v>
      </c>
      <c r="BV61" s="1743"/>
      <c r="BW61" s="1719"/>
      <c r="BX61" s="1719"/>
      <c r="BY61" s="1760"/>
      <c r="BZ61" s="1743"/>
      <c r="CA61" s="1719"/>
      <c r="CB61" s="1719"/>
      <c r="CC61" s="1760"/>
      <c r="CD61" s="1743"/>
      <c r="CE61" s="1719"/>
      <c r="CF61" s="1719"/>
      <c r="CG61" s="1760"/>
      <c r="CH61" s="1743"/>
      <c r="CI61" s="1719"/>
      <c r="CJ61" s="1719"/>
      <c r="CK61" s="1760"/>
      <c r="CL61" s="1743"/>
      <c r="CM61" s="1719"/>
      <c r="CN61" s="1719"/>
      <c r="CO61" s="1746"/>
      <c r="CP61" s="1743"/>
      <c r="CQ61" s="1719"/>
      <c r="CR61" s="1719"/>
      <c r="CS61" s="1746"/>
      <c r="CT61" s="1743"/>
      <c r="CU61" s="1719"/>
      <c r="CV61" s="1719"/>
      <c r="CW61" s="1746"/>
      <c r="CX61" s="1743"/>
      <c r="CY61" s="1719"/>
      <c r="CZ61" s="1719"/>
      <c r="DA61" s="1746"/>
      <c r="DB61" s="1743"/>
      <c r="DC61" s="1719"/>
      <c r="DD61" s="1719"/>
      <c r="DE61" s="1746"/>
      <c r="DF61" s="1743"/>
      <c r="DG61" s="1719"/>
      <c r="DH61" s="1719"/>
      <c r="DI61" s="1746"/>
      <c r="DJ61" s="1743"/>
      <c r="DK61" s="1719"/>
      <c r="DL61" s="1719"/>
      <c r="DM61" s="1746"/>
      <c r="DN61" s="1743"/>
      <c r="DO61" s="1719"/>
      <c r="DP61" s="1719"/>
      <c r="DQ61" s="1746"/>
      <c r="DR61" s="1743"/>
      <c r="DS61" s="1719"/>
      <c r="DT61" s="1719"/>
      <c r="DU61" s="1760"/>
      <c r="DV61" s="1743"/>
      <c r="DW61" s="1752">
        <v>227.63183536599996</v>
      </c>
      <c r="DX61" s="1688" t="s">
        <v>125</v>
      </c>
      <c r="DY61" s="1688" t="s">
        <v>126</v>
      </c>
      <c r="DZ61" s="1710" t="s">
        <v>127</v>
      </c>
      <c r="EA61" s="1748" t="s">
        <v>822</v>
      </c>
      <c r="EB61" s="1710" t="s">
        <v>129</v>
      </c>
      <c r="EC61" s="1725" t="s">
        <v>823</v>
      </c>
      <c r="ED61" s="1688"/>
      <c r="EE61" s="1688"/>
      <c r="EF61" s="1688"/>
      <c r="EG61" s="1688"/>
      <c r="EH61" s="1688"/>
      <c r="EI61" s="1688"/>
    </row>
    <row r="62" spans="1:139" customFormat="1" ht="35.1" customHeight="1">
      <c r="A62" s="1706" t="s">
        <v>474</v>
      </c>
      <c r="B62" s="1779"/>
      <c r="C62" s="1628" t="s">
        <v>526</v>
      </c>
      <c r="D62" s="1709"/>
      <c r="E62" s="1730" t="s">
        <v>527</v>
      </c>
      <c r="F62" s="1730" t="s">
        <v>528</v>
      </c>
      <c r="G62" s="1688" t="s">
        <v>111</v>
      </c>
      <c r="H62" s="1688" t="s">
        <v>59</v>
      </c>
      <c r="I62" s="1688" t="s">
        <v>60</v>
      </c>
      <c r="J62" s="1743"/>
      <c r="K62" s="1741">
        <v>3.5999999999999999E-3</v>
      </c>
      <c r="L62" s="1688">
        <v>2017</v>
      </c>
      <c r="M62" s="1688">
        <v>2019</v>
      </c>
      <c r="N62" s="1688">
        <v>2021</v>
      </c>
      <c r="O62" s="1731">
        <f>K62-0.01%</f>
        <v>3.5000000000000001E-3</v>
      </c>
      <c r="P62" s="1731">
        <f t="shared" si="5"/>
        <v>3.4000000000000002E-3</v>
      </c>
      <c r="Q62" s="1731">
        <f t="shared" si="5"/>
        <v>3.3000000000000004E-3</v>
      </c>
      <c r="R62" s="1718"/>
      <c r="S62" s="1688"/>
      <c r="T62" s="1688"/>
      <c r="U62" s="1688"/>
      <c r="V62" s="1688"/>
      <c r="W62" s="1688"/>
      <c r="X62" s="1688"/>
      <c r="Y62" s="1688"/>
      <c r="Z62" s="1688"/>
      <c r="AA62" s="1688"/>
      <c r="AB62" s="1688"/>
      <c r="AC62" s="1688"/>
      <c r="AD62" s="1688"/>
      <c r="AE62" s="1731">
        <v>3.3E-3</v>
      </c>
      <c r="AF62" s="1714" t="s">
        <v>532</v>
      </c>
      <c r="AG62" s="1715">
        <v>5.7999999999999996E-3</v>
      </c>
      <c r="AH62" s="1628" t="s">
        <v>533</v>
      </c>
      <c r="AI62" s="1628" t="s">
        <v>534</v>
      </c>
      <c r="AJ62" s="1710" t="s">
        <v>788</v>
      </c>
      <c r="AK62" s="1751" t="s">
        <v>789</v>
      </c>
      <c r="AL62" s="1710" t="s">
        <v>111</v>
      </c>
      <c r="AM62" s="1636" t="s">
        <v>83</v>
      </c>
      <c r="AN62" s="1710" t="s">
        <v>482</v>
      </c>
      <c r="AO62" s="1749">
        <v>536</v>
      </c>
      <c r="AP62" s="1754" t="s">
        <v>61</v>
      </c>
      <c r="AQ62" s="1754" t="s">
        <v>61</v>
      </c>
      <c r="AR62" s="1688">
        <v>2019</v>
      </c>
      <c r="AS62" s="1688">
        <v>2021</v>
      </c>
      <c r="AT62" s="1710">
        <v>1</v>
      </c>
      <c r="AU62" s="1710">
        <v>1</v>
      </c>
      <c r="AV62" s="1710">
        <v>1</v>
      </c>
      <c r="AW62" s="1737"/>
      <c r="AX62" s="1737"/>
      <c r="AY62" s="1737"/>
      <c r="AZ62" s="1737"/>
      <c r="BA62" s="1737"/>
      <c r="BB62" s="1737"/>
      <c r="BC62" s="1737"/>
      <c r="BD62" s="1737"/>
      <c r="BE62" s="1737"/>
      <c r="BF62" s="1737"/>
      <c r="BG62" s="1737"/>
      <c r="BH62" s="1737"/>
      <c r="BI62" s="1737"/>
      <c r="BJ62" s="1710">
        <f>SUM(AT62:BI62)</f>
        <v>3</v>
      </c>
      <c r="BK62" s="1719">
        <v>85.605000000000004</v>
      </c>
      <c r="BL62" s="1719">
        <v>85.605000000000004</v>
      </c>
      <c r="BM62" s="1760" t="s">
        <v>70</v>
      </c>
      <c r="BN62" s="1743"/>
      <c r="BO62" s="1719">
        <v>89.543000000000006</v>
      </c>
      <c r="BP62" s="1719">
        <v>89.543000000000006</v>
      </c>
      <c r="BQ62" s="1760" t="s">
        <v>70</v>
      </c>
      <c r="BR62" s="1743"/>
      <c r="BS62" s="1719">
        <v>94.108999999999995</v>
      </c>
      <c r="BT62" s="1719">
        <v>94.108999999999995</v>
      </c>
      <c r="BU62" s="1760" t="s">
        <v>70</v>
      </c>
      <c r="BV62" s="1743"/>
      <c r="BW62" s="1719"/>
      <c r="BX62" s="1719"/>
      <c r="BY62" s="1760"/>
      <c r="BZ62" s="1743"/>
      <c r="CA62" s="1719"/>
      <c r="CB62" s="1719"/>
      <c r="CC62" s="1760"/>
      <c r="CD62" s="1743"/>
      <c r="CE62" s="1719"/>
      <c r="CF62" s="1719"/>
      <c r="CG62" s="1760"/>
      <c r="CH62" s="1743"/>
      <c r="CI62" s="1719"/>
      <c r="CJ62" s="1719"/>
      <c r="CK62" s="1760"/>
      <c r="CL62" s="1743"/>
      <c r="CM62" s="1719"/>
      <c r="CN62" s="1719"/>
      <c r="CO62" s="1746"/>
      <c r="CP62" s="1743"/>
      <c r="CQ62" s="1719"/>
      <c r="CR62" s="1719"/>
      <c r="CS62" s="1746"/>
      <c r="CT62" s="1743"/>
      <c r="CU62" s="1719"/>
      <c r="CV62" s="1719"/>
      <c r="CW62" s="1746"/>
      <c r="CX62" s="1743"/>
      <c r="CY62" s="1719"/>
      <c r="CZ62" s="1719"/>
      <c r="DA62" s="1746"/>
      <c r="DB62" s="1743"/>
      <c r="DC62" s="1719"/>
      <c r="DD62" s="1719"/>
      <c r="DE62" s="1746"/>
      <c r="DF62" s="1743"/>
      <c r="DG62" s="1719"/>
      <c r="DH62" s="1719"/>
      <c r="DI62" s="1746"/>
      <c r="DJ62" s="1743"/>
      <c r="DK62" s="1719"/>
      <c r="DL62" s="1719"/>
      <c r="DM62" s="1746"/>
      <c r="DN62" s="1743"/>
      <c r="DO62" s="1719"/>
      <c r="DP62" s="1719"/>
      <c r="DQ62" s="1746"/>
      <c r="DR62" s="1743"/>
      <c r="DS62" s="1719"/>
      <c r="DT62" s="1719"/>
      <c r="DU62" s="1760"/>
      <c r="DV62" s="1743"/>
      <c r="DW62" s="1752">
        <v>269.25700000000001</v>
      </c>
      <c r="DX62" s="1688" t="s">
        <v>125</v>
      </c>
      <c r="DY62" s="1688" t="s">
        <v>126</v>
      </c>
      <c r="DZ62" s="1710" t="s">
        <v>127</v>
      </c>
      <c r="EA62" s="1748" t="s">
        <v>822</v>
      </c>
      <c r="EB62" s="1710" t="s">
        <v>129</v>
      </c>
      <c r="EC62" s="1725" t="s">
        <v>823</v>
      </c>
      <c r="ED62" s="1688"/>
      <c r="EE62" s="1688"/>
      <c r="EF62" s="1688"/>
      <c r="EG62" s="1688"/>
      <c r="EH62" s="1688"/>
      <c r="EI62" s="1688"/>
    </row>
    <row r="63" spans="1:139" customFormat="1" ht="35.1" customHeight="1">
      <c r="A63" s="1706" t="s">
        <v>474</v>
      </c>
      <c r="B63" s="1779"/>
      <c r="C63" s="1628" t="s">
        <v>526</v>
      </c>
      <c r="D63" s="1709"/>
      <c r="E63" s="1730" t="s">
        <v>527</v>
      </c>
      <c r="F63" s="1730" t="s">
        <v>528</v>
      </c>
      <c r="G63" s="1688" t="s">
        <v>111</v>
      </c>
      <c r="H63" s="1688" t="s">
        <v>59</v>
      </c>
      <c r="I63" s="1688" t="s">
        <v>60</v>
      </c>
      <c r="J63" s="1743"/>
      <c r="K63" s="1741">
        <v>3.5999999999999999E-3</v>
      </c>
      <c r="L63" s="1688">
        <v>2017</v>
      </c>
      <c r="M63" s="1688">
        <v>2019</v>
      </c>
      <c r="N63" s="1688">
        <v>2021</v>
      </c>
      <c r="O63" s="1731">
        <f>K63-0.01%</f>
        <v>3.5000000000000001E-3</v>
      </c>
      <c r="P63" s="1731">
        <f t="shared" si="5"/>
        <v>3.4000000000000002E-3</v>
      </c>
      <c r="Q63" s="1731">
        <f t="shared" si="5"/>
        <v>3.3000000000000004E-3</v>
      </c>
      <c r="R63" s="1718"/>
      <c r="S63" s="1688"/>
      <c r="T63" s="1688"/>
      <c r="U63" s="1688"/>
      <c r="V63" s="1688"/>
      <c r="W63" s="1688"/>
      <c r="X63" s="1688"/>
      <c r="Y63" s="1688"/>
      <c r="Z63" s="1688"/>
      <c r="AA63" s="1688"/>
      <c r="AB63" s="1688"/>
      <c r="AC63" s="1688"/>
      <c r="AD63" s="1688"/>
      <c r="AE63" s="1731">
        <v>3.3E-3</v>
      </c>
      <c r="AF63" s="1714" t="s">
        <v>535</v>
      </c>
      <c r="AG63" s="1715">
        <v>1.0800000000000001E-2</v>
      </c>
      <c r="AH63" s="1628" t="s">
        <v>536</v>
      </c>
      <c r="AI63" s="1628" t="s">
        <v>537</v>
      </c>
      <c r="AJ63" s="1710" t="s">
        <v>788</v>
      </c>
      <c r="AK63" s="1751" t="s">
        <v>789</v>
      </c>
      <c r="AL63" s="1710" t="s">
        <v>58</v>
      </c>
      <c r="AM63" s="1636" t="s">
        <v>83</v>
      </c>
      <c r="AN63" s="1710" t="s">
        <v>60</v>
      </c>
      <c r="AO63" s="1743"/>
      <c r="AP63" s="1754" t="s">
        <v>61</v>
      </c>
      <c r="AQ63" s="1754" t="s">
        <v>61</v>
      </c>
      <c r="AR63" s="1688">
        <v>2019</v>
      </c>
      <c r="AS63" s="1688">
        <v>2021</v>
      </c>
      <c r="AT63" s="1710">
        <v>1</v>
      </c>
      <c r="AU63" s="1713">
        <v>1</v>
      </c>
      <c r="AV63" s="1713">
        <v>1</v>
      </c>
      <c r="AW63" s="1737"/>
      <c r="AX63" s="1737"/>
      <c r="AY63" s="1737"/>
      <c r="AZ63" s="1737"/>
      <c r="BA63" s="1737"/>
      <c r="BB63" s="1737"/>
      <c r="BC63" s="1737"/>
      <c r="BD63" s="1737"/>
      <c r="BE63" s="1737"/>
      <c r="BF63" s="1737"/>
      <c r="BG63" s="1737"/>
      <c r="BH63" s="1737"/>
      <c r="BI63" s="1737"/>
      <c r="BJ63" s="1710">
        <v>3</v>
      </c>
      <c r="BK63" s="1719">
        <v>107.006</v>
      </c>
      <c r="BL63" s="1719">
        <v>107.006</v>
      </c>
      <c r="BM63" s="1760" t="s">
        <v>70</v>
      </c>
      <c r="BN63" s="1743"/>
      <c r="BO63" s="1719">
        <v>111.928</v>
      </c>
      <c r="BP63" s="1719">
        <v>111.928</v>
      </c>
      <c r="BQ63" s="1760" t="s">
        <v>70</v>
      </c>
      <c r="BR63" s="1743"/>
      <c r="BS63" s="1719">
        <v>117.637</v>
      </c>
      <c r="BT63" s="1719">
        <v>117.637</v>
      </c>
      <c r="BU63" s="1760" t="s">
        <v>70</v>
      </c>
      <c r="BV63" s="1743"/>
      <c r="BW63" s="1719"/>
      <c r="BX63" s="1719"/>
      <c r="BY63" s="1760"/>
      <c r="BZ63" s="1743"/>
      <c r="CA63" s="1719"/>
      <c r="CB63" s="1719"/>
      <c r="CC63" s="1760"/>
      <c r="CD63" s="1743"/>
      <c r="CE63" s="1719"/>
      <c r="CF63" s="1719"/>
      <c r="CG63" s="1760"/>
      <c r="CH63" s="1743"/>
      <c r="CI63" s="1719"/>
      <c r="CJ63" s="1719"/>
      <c r="CK63" s="1760"/>
      <c r="CL63" s="1743"/>
      <c r="CM63" s="1719"/>
      <c r="CN63" s="1719"/>
      <c r="CO63" s="1746"/>
      <c r="CP63" s="1743"/>
      <c r="CQ63" s="1719"/>
      <c r="CR63" s="1719"/>
      <c r="CS63" s="1746"/>
      <c r="CT63" s="1743"/>
      <c r="CU63" s="1719"/>
      <c r="CV63" s="1719"/>
      <c r="CW63" s="1746"/>
      <c r="CX63" s="1743"/>
      <c r="CY63" s="1719"/>
      <c r="CZ63" s="1719"/>
      <c r="DA63" s="1746"/>
      <c r="DB63" s="1743"/>
      <c r="DC63" s="1719"/>
      <c r="DD63" s="1719"/>
      <c r="DE63" s="1746"/>
      <c r="DF63" s="1743"/>
      <c r="DG63" s="1719"/>
      <c r="DH63" s="1719"/>
      <c r="DI63" s="1746"/>
      <c r="DJ63" s="1743"/>
      <c r="DK63" s="1719"/>
      <c r="DL63" s="1719"/>
      <c r="DM63" s="1746"/>
      <c r="DN63" s="1743"/>
      <c r="DO63" s="1719"/>
      <c r="DP63" s="1719"/>
      <c r="DQ63" s="1746"/>
      <c r="DR63" s="1743"/>
      <c r="DS63" s="1719"/>
      <c r="DT63" s="1719"/>
      <c r="DU63" s="1760"/>
      <c r="DV63" s="1743"/>
      <c r="DW63" s="1752">
        <v>336.57100000000003</v>
      </c>
      <c r="DX63" s="1688" t="s">
        <v>125</v>
      </c>
      <c r="DY63" s="1710" t="s">
        <v>126</v>
      </c>
      <c r="DZ63" s="1710" t="s">
        <v>127</v>
      </c>
      <c r="EA63" s="1748" t="s">
        <v>822</v>
      </c>
      <c r="EB63" s="1710" t="s">
        <v>129</v>
      </c>
      <c r="EC63" s="1725" t="s">
        <v>823</v>
      </c>
      <c r="ED63" s="1688" t="s">
        <v>538</v>
      </c>
      <c r="EE63" s="1688" t="s">
        <v>72</v>
      </c>
      <c r="EF63" s="1688" t="s">
        <v>1028</v>
      </c>
      <c r="EG63" s="1688" t="s">
        <v>2522</v>
      </c>
      <c r="EH63" s="1688">
        <v>3387000</v>
      </c>
      <c r="EI63" s="1723" t="s">
        <v>889</v>
      </c>
    </row>
    <row r="64" spans="1:139" customFormat="1" ht="35.1" customHeight="1">
      <c r="A64" s="1706" t="s">
        <v>474</v>
      </c>
      <c r="B64" s="1779"/>
      <c r="C64" s="1628" t="s">
        <v>540</v>
      </c>
      <c r="D64" s="1709">
        <v>2.8000000000000001E-2</v>
      </c>
      <c r="E64" s="1730" t="s">
        <v>541</v>
      </c>
      <c r="F64" s="1730" t="s">
        <v>542</v>
      </c>
      <c r="G64" s="1688" t="s">
        <v>58</v>
      </c>
      <c r="H64" s="1688" t="s">
        <v>513</v>
      </c>
      <c r="I64" s="1688" t="s">
        <v>60</v>
      </c>
      <c r="J64" s="1743"/>
      <c r="K64" s="1710" t="s">
        <v>61</v>
      </c>
      <c r="L64" s="1710" t="s">
        <v>61</v>
      </c>
      <c r="M64" s="1688">
        <v>2020</v>
      </c>
      <c r="N64" s="1688">
        <v>2021</v>
      </c>
      <c r="O64" s="1770"/>
      <c r="P64" s="1688" t="s">
        <v>543</v>
      </c>
      <c r="Q64" s="1688" t="s">
        <v>544</v>
      </c>
      <c r="R64" s="1688"/>
      <c r="S64" s="1688"/>
      <c r="T64" s="1688"/>
      <c r="U64" s="1688"/>
      <c r="V64" s="1688"/>
      <c r="W64" s="1688"/>
      <c r="X64" s="1688"/>
      <c r="Y64" s="1688"/>
      <c r="Z64" s="1688"/>
      <c r="AA64" s="1688"/>
      <c r="AB64" s="1688"/>
      <c r="AC64" s="1688"/>
      <c r="AD64" s="1688"/>
      <c r="AE64" s="1688" t="s">
        <v>2562</v>
      </c>
      <c r="AF64" s="1714" t="s">
        <v>546</v>
      </c>
      <c r="AG64" s="1715">
        <v>5.7999999999999996E-3</v>
      </c>
      <c r="AH64" s="1628" t="s">
        <v>547</v>
      </c>
      <c r="AI64" s="1628" t="s">
        <v>548</v>
      </c>
      <c r="AJ64" s="1710" t="s">
        <v>796</v>
      </c>
      <c r="AK64" s="1751" t="s">
        <v>789</v>
      </c>
      <c r="AL64" s="1710" t="s">
        <v>58</v>
      </c>
      <c r="AM64" s="1636" t="s">
        <v>513</v>
      </c>
      <c r="AN64" s="1710" t="s">
        <v>482</v>
      </c>
      <c r="AO64" s="1749">
        <v>210</v>
      </c>
      <c r="AP64" s="1710">
        <v>2</v>
      </c>
      <c r="AQ64" s="1710">
        <v>2018</v>
      </c>
      <c r="AR64" s="1806">
        <v>2019</v>
      </c>
      <c r="AS64" s="1806">
        <v>2019</v>
      </c>
      <c r="AT64" s="1710">
        <v>2</v>
      </c>
      <c r="AU64" s="1824"/>
      <c r="AV64" s="1824"/>
      <c r="AW64" s="1783"/>
      <c r="AX64" s="1783"/>
      <c r="AY64" s="1783"/>
      <c r="AZ64" s="1783"/>
      <c r="BA64" s="1783"/>
      <c r="BB64" s="1783"/>
      <c r="BC64" s="1783"/>
      <c r="BD64" s="1783"/>
      <c r="BE64" s="1783"/>
      <c r="BF64" s="1783"/>
      <c r="BG64" s="1783"/>
      <c r="BH64" s="1783"/>
      <c r="BI64" s="1783"/>
      <c r="BJ64" s="1710">
        <f>SUM(AT64:BI64)</f>
        <v>2</v>
      </c>
      <c r="BK64" s="1719">
        <v>107.006</v>
      </c>
      <c r="BL64" s="1719">
        <v>107.006</v>
      </c>
      <c r="BM64" s="1760" t="s">
        <v>70</v>
      </c>
      <c r="BN64" s="1743"/>
      <c r="BO64" s="1821">
        <v>111.928</v>
      </c>
      <c r="BP64" s="1821">
        <v>111.928</v>
      </c>
      <c r="BQ64" s="1822" t="s">
        <v>70</v>
      </c>
      <c r="BR64" s="1823"/>
      <c r="BS64" s="1821">
        <v>117.637</v>
      </c>
      <c r="BT64" s="1821"/>
      <c r="BU64" s="1822" t="s">
        <v>70</v>
      </c>
      <c r="BV64" s="1743"/>
      <c r="BW64" s="1719"/>
      <c r="BX64" s="1719"/>
      <c r="BY64" s="1760"/>
      <c r="BZ64" s="1743"/>
      <c r="CA64" s="1719"/>
      <c r="CB64" s="1719"/>
      <c r="CC64" s="1760"/>
      <c r="CD64" s="1743"/>
      <c r="CE64" s="1719"/>
      <c r="CF64" s="1719"/>
      <c r="CG64" s="1760"/>
      <c r="CH64" s="1743"/>
      <c r="CI64" s="1719"/>
      <c r="CJ64" s="1719"/>
      <c r="CK64" s="1760"/>
      <c r="CL64" s="1743"/>
      <c r="CM64" s="1719"/>
      <c r="CN64" s="1719"/>
      <c r="CO64" s="1746"/>
      <c r="CP64" s="1743"/>
      <c r="CQ64" s="1719"/>
      <c r="CR64" s="1719"/>
      <c r="CS64" s="1746"/>
      <c r="CT64" s="1743"/>
      <c r="CU64" s="1719"/>
      <c r="CV64" s="1719"/>
      <c r="CW64" s="1746"/>
      <c r="CX64" s="1743"/>
      <c r="CY64" s="1719"/>
      <c r="CZ64" s="1719"/>
      <c r="DA64" s="1746"/>
      <c r="DB64" s="1743"/>
      <c r="DC64" s="1719"/>
      <c r="DD64" s="1719"/>
      <c r="DE64" s="1746"/>
      <c r="DF64" s="1743"/>
      <c r="DG64" s="1719"/>
      <c r="DH64" s="1719"/>
      <c r="DI64" s="1746"/>
      <c r="DJ64" s="1743"/>
      <c r="DK64" s="1719"/>
      <c r="DL64" s="1719"/>
      <c r="DM64" s="1746"/>
      <c r="DN64" s="1743"/>
      <c r="DO64" s="1719"/>
      <c r="DP64" s="1719"/>
      <c r="DQ64" s="1746"/>
      <c r="DR64" s="1743"/>
      <c r="DS64" s="1719"/>
      <c r="DT64" s="1719"/>
      <c r="DU64" s="1760"/>
      <c r="DV64" s="1743"/>
      <c r="DW64" s="1752">
        <v>336.57100000000003</v>
      </c>
      <c r="DX64" s="1688" t="s">
        <v>125</v>
      </c>
      <c r="DY64" s="1688" t="s">
        <v>126</v>
      </c>
      <c r="DZ64" s="1710" t="s">
        <v>127</v>
      </c>
      <c r="EA64" s="1748" t="s">
        <v>822</v>
      </c>
      <c r="EB64" s="1710" t="s">
        <v>129</v>
      </c>
      <c r="EC64" s="1782" t="s">
        <v>823</v>
      </c>
      <c r="ED64" s="1688" t="s">
        <v>538</v>
      </c>
      <c r="EE64" s="1688" t="s">
        <v>72</v>
      </c>
      <c r="EF64" s="1688" t="s">
        <v>1028</v>
      </c>
      <c r="EG64" s="1688" t="s">
        <v>2522</v>
      </c>
      <c r="EH64" s="1688">
        <v>3387000</v>
      </c>
      <c r="EI64" s="1723" t="s">
        <v>889</v>
      </c>
    </row>
    <row r="65" spans="1:139" customFormat="1" ht="35.1" customHeight="1">
      <c r="A65" s="1706" t="s">
        <v>474</v>
      </c>
      <c r="B65" s="1779"/>
      <c r="C65" s="1628" t="s">
        <v>540</v>
      </c>
      <c r="D65" s="1709"/>
      <c r="E65" s="1730" t="s">
        <v>541</v>
      </c>
      <c r="F65" s="1730" t="s">
        <v>542</v>
      </c>
      <c r="G65" s="1688" t="s">
        <v>58</v>
      </c>
      <c r="H65" s="1688" t="s">
        <v>513</v>
      </c>
      <c r="I65" s="1688" t="s">
        <v>60</v>
      </c>
      <c r="J65" s="1743"/>
      <c r="K65" s="1710" t="s">
        <v>61</v>
      </c>
      <c r="L65" s="1710" t="s">
        <v>61</v>
      </c>
      <c r="M65" s="1688">
        <v>2020</v>
      </c>
      <c r="N65" s="1688">
        <v>2021</v>
      </c>
      <c r="O65" s="1770"/>
      <c r="P65" s="1688" t="s">
        <v>543</v>
      </c>
      <c r="Q65" s="1688" t="s">
        <v>544</v>
      </c>
      <c r="R65" s="1688"/>
      <c r="S65" s="1688"/>
      <c r="T65" s="1688"/>
      <c r="U65" s="1688"/>
      <c r="V65" s="1688"/>
      <c r="W65" s="1688"/>
      <c r="X65" s="1688"/>
      <c r="Y65" s="1688"/>
      <c r="Z65" s="1688"/>
      <c r="AA65" s="1688"/>
      <c r="AB65" s="1688"/>
      <c r="AC65" s="1688"/>
      <c r="AD65" s="1688"/>
      <c r="AE65" s="1688" t="s">
        <v>2562</v>
      </c>
      <c r="AF65" s="1714" t="s">
        <v>549</v>
      </c>
      <c r="AG65" s="1715">
        <v>5.7999999999999996E-3</v>
      </c>
      <c r="AH65" s="1628" t="s">
        <v>550</v>
      </c>
      <c r="AI65" s="1628" t="s">
        <v>551</v>
      </c>
      <c r="AJ65" s="1710" t="s">
        <v>788</v>
      </c>
      <c r="AK65" s="1751" t="s">
        <v>789</v>
      </c>
      <c r="AL65" s="1710" t="s">
        <v>58</v>
      </c>
      <c r="AM65" s="1636" t="s">
        <v>513</v>
      </c>
      <c r="AN65" s="1710" t="s">
        <v>482</v>
      </c>
      <c r="AO65" s="1749">
        <v>536</v>
      </c>
      <c r="AP65" s="1710">
        <v>5</v>
      </c>
      <c r="AQ65" s="1710">
        <v>2018</v>
      </c>
      <c r="AR65" s="1688">
        <v>2019</v>
      </c>
      <c r="AS65" s="1688">
        <v>2021</v>
      </c>
      <c r="AT65" s="1710">
        <v>5</v>
      </c>
      <c r="AU65" s="1777">
        <v>5</v>
      </c>
      <c r="AV65" s="1777">
        <v>5</v>
      </c>
      <c r="AW65" s="1783"/>
      <c r="AX65" s="1783"/>
      <c r="AY65" s="1783"/>
      <c r="AZ65" s="1783"/>
      <c r="BA65" s="1783"/>
      <c r="BB65" s="1783"/>
      <c r="BC65" s="1783"/>
      <c r="BD65" s="1783"/>
      <c r="BE65" s="1783"/>
      <c r="BF65" s="1783"/>
      <c r="BG65" s="1783"/>
      <c r="BH65" s="1777"/>
      <c r="BI65" s="1777"/>
      <c r="BJ65" s="1710">
        <f>SUM(AT65:BI65)</f>
        <v>15</v>
      </c>
      <c r="BK65" s="1719">
        <v>98.465999999999994</v>
      </c>
      <c r="BL65" s="1719">
        <v>98.465999999999994</v>
      </c>
      <c r="BM65" s="1760" t="s">
        <v>70</v>
      </c>
      <c r="BN65" s="1743"/>
      <c r="BO65" s="1719">
        <v>102.995436</v>
      </c>
      <c r="BP65" s="1719">
        <v>102.995436</v>
      </c>
      <c r="BQ65" s="1760" t="s">
        <v>70</v>
      </c>
      <c r="BR65" s="1743"/>
      <c r="BS65" s="1719">
        <v>108.24820323599999</v>
      </c>
      <c r="BT65" s="1719"/>
      <c r="BU65" s="1760" t="s">
        <v>70</v>
      </c>
      <c r="BV65" s="1743"/>
      <c r="BW65" s="1719"/>
      <c r="BX65" s="1719"/>
      <c r="BY65" s="1760"/>
      <c r="BZ65" s="1743"/>
      <c r="CA65" s="1719"/>
      <c r="CB65" s="1719"/>
      <c r="CC65" s="1760"/>
      <c r="CD65" s="1743"/>
      <c r="CE65" s="1719"/>
      <c r="CF65" s="1719"/>
      <c r="CG65" s="1760"/>
      <c r="CH65" s="1743"/>
      <c r="CI65" s="1719"/>
      <c r="CJ65" s="1719"/>
      <c r="CK65" s="1760"/>
      <c r="CL65" s="1743"/>
      <c r="CM65" s="1719"/>
      <c r="CN65" s="1719"/>
      <c r="CO65" s="1746"/>
      <c r="CP65" s="1743"/>
      <c r="CQ65" s="1719"/>
      <c r="CR65" s="1719"/>
      <c r="CS65" s="1746"/>
      <c r="CT65" s="1743"/>
      <c r="CU65" s="1719"/>
      <c r="CV65" s="1719"/>
      <c r="CW65" s="1746"/>
      <c r="CX65" s="1743"/>
      <c r="CY65" s="1719"/>
      <c r="CZ65" s="1719"/>
      <c r="DA65" s="1746"/>
      <c r="DB65" s="1743"/>
      <c r="DC65" s="1719"/>
      <c r="DD65" s="1719"/>
      <c r="DE65" s="1746"/>
      <c r="DF65" s="1743"/>
      <c r="DG65" s="1719"/>
      <c r="DH65" s="1719"/>
      <c r="DI65" s="1746"/>
      <c r="DJ65" s="1743"/>
      <c r="DK65" s="1719"/>
      <c r="DL65" s="1719"/>
      <c r="DM65" s="1746"/>
      <c r="DN65" s="1743"/>
      <c r="DO65" s="1719"/>
      <c r="DP65" s="1719"/>
      <c r="DQ65" s="1746"/>
      <c r="DR65" s="1743"/>
      <c r="DS65" s="1719"/>
      <c r="DT65" s="1719"/>
      <c r="DU65" s="1760"/>
      <c r="DV65" s="1743"/>
      <c r="DW65" s="1752">
        <v>309.70963923599999</v>
      </c>
      <c r="DX65" s="1688" t="s">
        <v>125</v>
      </c>
      <c r="DY65" s="1688" t="s">
        <v>126</v>
      </c>
      <c r="DZ65" s="1710" t="s">
        <v>127</v>
      </c>
      <c r="EA65" s="1748" t="s">
        <v>822</v>
      </c>
      <c r="EB65" s="1710" t="s">
        <v>129</v>
      </c>
      <c r="EC65" s="1725" t="s">
        <v>823</v>
      </c>
      <c r="ED65" s="1688"/>
      <c r="EE65" s="1688"/>
      <c r="EF65" s="1688"/>
      <c r="EG65" s="1688"/>
      <c r="EH65" s="1688"/>
      <c r="EI65" s="1688"/>
    </row>
    <row r="66" spans="1:139" customFormat="1" ht="35.1" customHeight="1">
      <c r="A66" s="1706" t="s">
        <v>474</v>
      </c>
      <c r="B66" s="1779"/>
      <c r="C66" s="1628" t="s">
        <v>540</v>
      </c>
      <c r="D66" s="1709"/>
      <c r="E66" s="1730" t="s">
        <v>541</v>
      </c>
      <c r="F66" s="1730" t="s">
        <v>542</v>
      </c>
      <c r="G66" s="1688" t="s">
        <v>58</v>
      </c>
      <c r="H66" s="1688" t="s">
        <v>513</v>
      </c>
      <c r="I66" s="1688" t="s">
        <v>60</v>
      </c>
      <c r="J66" s="1743"/>
      <c r="K66" s="1710" t="s">
        <v>61</v>
      </c>
      <c r="L66" s="1710" t="s">
        <v>61</v>
      </c>
      <c r="M66" s="1688">
        <v>2020</v>
      </c>
      <c r="N66" s="1688">
        <v>2021</v>
      </c>
      <c r="O66" s="1770"/>
      <c r="P66" s="1688" t="s">
        <v>543</v>
      </c>
      <c r="Q66" s="1688" t="s">
        <v>544</v>
      </c>
      <c r="R66" s="1718"/>
      <c r="S66" s="1718"/>
      <c r="T66" s="1718"/>
      <c r="U66" s="1718"/>
      <c r="V66" s="1718"/>
      <c r="W66" s="1718"/>
      <c r="X66" s="1718"/>
      <c r="Y66" s="1718"/>
      <c r="Z66" s="1718"/>
      <c r="AA66" s="1718"/>
      <c r="AB66" s="1718"/>
      <c r="AC66" s="1718"/>
      <c r="AD66" s="1718"/>
      <c r="AE66" s="1688" t="s">
        <v>2562</v>
      </c>
      <c r="AF66" s="1714" t="s">
        <v>2563</v>
      </c>
      <c r="AG66" s="1715">
        <v>5.7999999999999996E-3</v>
      </c>
      <c r="AH66" s="1628" t="s">
        <v>1030</v>
      </c>
      <c r="AI66" s="1628" t="s">
        <v>1031</v>
      </c>
      <c r="AJ66" s="1710" t="s">
        <v>788</v>
      </c>
      <c r="AK66" s="1751" t="s">
        <v>789</v>
      </c>
      <c r="AL66" s="1710" t="s">
        <v>58</v>
      </c>
      <c r="AM66" s="1636" t="s">
        <v>513</v>
      </c>
      <c r="AN66" s="1710" t="s">
        <v>482</v>
      </c>
      <c r="AO66" s="1749">
        <v>210</v>
      </c>
      <c r="AP66" s="1710">
        <v>7</v>
      </c>
      <c r="AQ66" s="1710">
        <v>2018</v>
      </c>
      <c r="AR66" s="1688">
        <v>2019</v>
      </c>
      <c r="AS66" s="1688">
        <v>2021</v>
      </c>
      <c r="AT66" s="1710">
        <v>5</v>
      </c>
      <c r="AU66" s="1781">
        <v>5</v>
      </c>
      <c r="AV66" s="1781">
        <v>5</v>
      </c>
      <c r="AW66" s="1737"/>
      <c r="AX66" s="1737"/>
      <c r="AY66" s="1737"/>
      <c r="AZ66" s="1737"/>
      <c r="BA66" s="1737"/>
      <c r="BB66" s="1737"/>
      <c r="BC66" s="1737"/>
      <c r="BD66" s="1737"/>
      <c r="BE66" s="1737"/>
      <c r="BF66" s="1737"/>
      <c r="BG66" s="1737"/>
      <c r="BH66" s="1737"/>
      <c r="BI66" s="1737"/>
      <c r="BJ66" s="1710">
        <f>SUM(AT66:BI66)</f>
        <v>15</v>
      </c>
      <c r="BK66" s="1719">
        <v>200</v>
      </c>
      <c r="BL66" s="1719">
        <v>200</v>
      </c>
      <c r="BM66" s="1760" t="s">
        <v>70</v>
      </c>
      <c r="BN66" s="1743"/>
      <c r="BO66" s="1719">
        <v>273</v>
      </c>
      <c r="BP66" s="1719">
        <v>273</v>
      </c>
      <c r="BQ66" s="1760" t="s">
        <v>70</v>
      </c>
      <c r="BR66" s="1743"/>
      <c r="BS66" s="1719">
        <v>293</v>
      </c>
      <c r="BT66" s="1719"/>
      <c r="BU66" s="1760" t="s">
        <v>70</v>
      </c>
      <c r="BV66" s="1743"/>
      <c r="BW66" s="1719"/>
      <c r="BX66" s="1719"/>
      <c r="BY66" s="1760"/>
      <c r="BZ66" s="1743"/>
      <c r="CA66" s="1719"/>
      <c r="CB66" s="1719"/>
      <c r="CC66" s="1760"/>
      <c r="CD66" s="1743"/>
      <c r="CE66" s="1719"/>
      <c r="CF66" s="1719"/>
      <c r="CG66" s="1760"/>
      <c r="CH66" s="1743"/>
      <c r="CI66" s="1719"/>
      <c r="CJ66" s="1719"/>
      <c r="CK66" s="1760"/>
      <c r="CL66" s="1743"/>
      <c r="CM66" s="1719"/>
      <c r="CN66" s="1719"/>
      <c r="CO66" s="1746"/>
      <c r="CP66" s="1743"/>
      <c r="CQ66" s="1719"/>
      <c r="CR66" s="1719"/>
      <c r="CS66" s="1746"/>
      <c r="CT66" s="1743"/>
      <c r="CU66" s="1719"/>
      <c r="CV66" s="1719"/>
      <c r="CW66" s="1746"/>
      <c r="CX66" s="1743"/>
      <c r="CY66" s="1719"/>
      <c r="CZ66" s="1719"/>
      <c r="DA66" s="1746"/>
      <c r="DB66" s="1743"/>
      <c r="DC66" s="1719"/>
      <c r="DD66" s="1719"/>
      <c r="DE66" s="1746"/>
      <c r="DF66" s="1743"/>
      <c r="DG66" s="1719"/>
      <c r="DH66" s="1719"/>
      <c r="DI66" s="1746"/>
      <c r="DJ66" s="1743"/>
      <c r="DK66" s="1719"/>
      <c r="DL66" s="1719"/>
      <c r="DM66" s="1746"/>
      <c r="DN66" s="1743"/>
      <c r="DO66" s="1719"/>
      <c r="DP66" s="1719"/>
      <c r="DQ66" s="1746"/>
      <c r="DR66" s="1743"/>
      <c r="DS66" s="1719"/>
      <c r="DT66" s="1719"/>
      <c r="DU66" s="1760"/>
      <c r="DV66" s="1743"/>
      <c r="DW66" s="1752">
        <v>766</v>
      </c>
      <c r="DX66" s="1688" t="s">
        <v>125</v>
      </c>
      <c r="DY66" s="1688" t="s">
        <v>126</v>
      </c>
      <c r="DZ66" s="1710" t="s">
        <v>127</v>
      </c>
      <c r="EA66" s="1748" t="s">
        <v>822</v>
      </c>
      <c r="EB66" s="1710" t="s">
        <v>129</v>
      </c>
      <c r="EC66" s="1782" t="s">
        <v>823</v>
      </c>
      <c r="ED66" s="1688"/>
      <c r="EE66" s="1688"/>
      <c r="EF66" s="1688"/>
      <c r="EG66" s="1688"/>
      <c r="EH66" s="1688"/>
      <c r="EI66" s="1688"/>
    </row>
    <row r="67" spans="1:139" customFormat="1" ht="35.1" customHeight="1">
      <c r="A67" s="1706" t="s">
        <v>474</v>
      </c>
      <c r="B67" s="1779"/>
      <c r="C67" s="1628" t="s">
        <v>540</v>
      </c>
      <c r="D67" s="1709"/>
      <c r="E67" s="1730" t="s">
        <v>541</v>
      </c>
      <c r="F67" s="1730" t="s">
        <v>542</v>
      </c>
      <c r="G67" s="1688" t="s">
        <v>58</v>
      </c>
      <c r="H67" s="1688" t="s">
        <v>513</v>
      </c>
      <c r="I67" s="1688" t="s">
        <v>60</v>
      </c>
      <c r="J67" s="1743"/>
      <c r="K67" s="1710" t="s">
        <v>61</v>
      </c>
      <c r="L67" s="1710" t="s">
        <v>61</v>
      </c>
      <c r="M67" s="1688">
        <v>2020</v>
      </c>
      <c r="N67" s="1688">
        <v>2021</v>
      </c>
      <c r="O67" s="1770"/>
      <c r="P67" s="1688" t="s">
        <v>543</v>
      </c>
      <c r="Q67" s="1688" t="s">
        <v>544</v>
      </c>
      <c r="R67" s="1718"/>
      <c r="S67" s="1718"/>
      <c r="T67" s="1718"/>
      <c r="U67" s="1718"/>
      <c r="V67" s="1718"/>
      <c r="W67" s="1718"/>
      <c r="X67" s="1718"/>
      <c r="Y67" s="1718"/>
      <c r="Z67" s="1718"/>
      <c r="AA67" s="1718"/>
      <c r="AB67" s="1718"/>
      <c r="AC67" s="1718"/>
      <c r="AD67" s="1718"/>
      <c r="AE67" s="1688" t="s">
        <v>2562</v>
      </c>
      <c r="AF67" s="1714" t="s">
        <v>555</v>
      </c>
      <c r="AG67" s="1715">
        <v>1.0800000000000001E-2</v>
      </c>
      <c r="AH67" s="1628" t="s">
        <v>556</v>
      </c>
      <c r="AI67" s="1628" t="s">
        <v>557</v>
      </c>
      <c r="AJ67" s="1710" t="s">
        <v>788</v>
      </c>
      <c r="AK67" s="1751" t="s">
        <v>789</v>
      </c>
      <c r="AL67" s="1710" t="s">
        <v>58</v>
      </c>
      <c r="AM67" s="1636" t="s">
        <v>513</v>
      </c>
      <c r="AN67" s="1710" t="s">
        <v>60</v>
      </c>
      <c r="AO67" s="1743"/>
      <c r="AP67" s="1710">
        <v>6</v>
      </c>
      <c r="AQ67" s="1710">
        <v>2018</v>
      </c>
      <c r="AR67" s="1688">
        <v>2019</v>
      </c>
      <c r="AS67" s="1688">
        <v>2021</v>
      </c>
      <c r="AT67" s="1710">
        <v>6</v>
      </c>
      <c r="AU67" s="1777">
        <v>6</v>
      </c>
      <c r="AV67" s="1777">
        <v>6</v>
      </c>
      <c r="AW67" s="1777"/>
      <c r="AX67" s="1777"/>
      <c r="AY67" s="1777"/>
      <c r="AZ67" s="1777"/>
      <c r="BA67" s="1777"/>
      <c r="BB67" s="1777"/>
      <c r="BC67" s="1777"/>
      <c r="BD67" s="1777"/>
      <c r="BE67" s="1777"/>
      <c r="BF67" s="1777"/>
      <c r="BG67" s="1777"/>
      <c r="BH67" s="1777"/>
      <c r="BI67" s="1777"/>
      <c r="BJ67" s="1710">
        <f>SUM(AT67:BI67)</f>
        <v>18</v>
      </c>
      <c r="BK67" s="1719">
        <v>12.84</v>
      </c>
      <c r="BL67" s="1719">
        <v>12.84</v>
      </c>
      <c r="BM67" s="1760" t="s">
        <v>70</v>
      </c>
      <c r="BN67" s="1743"/>
      <c r="BO67" s="1719">
        <v>13.430999999999999</v>
      </c>
      <c r="BP67" s="1719">
        <v>13.430999999999999</v>
      </c>
      <c r="BQ67" s="1760" t="s">
        <v>70</v>
      </c>
      <c r="BR67" s="1743"/>
      <c r="BS67" s="1719">
        <v>14.116</v>
      </c>
      <c r="BT67" s="1719"/>
      <c r="BU67" s="1760" t="s">
        <v>70</v>
      </c>
      <c r="BV67" s="1743"/>
      <c r="BW67" s="1719"/>
      <c r="BX67" s="1719"/>
      <c r="BY67" s="1760"/>
      <c r="BZ67" s="1743"/>
      <c r="CA67" s="1719"/>
      <c r="CB67" s="1719"/>
      <c r="CC67" s="1760"/>
      <c r="CD67" s="1743"/>
      <c r="CE67" s="1719"/>
      <c r="CF67" s="1719"/>
      <c r="CG67" s="1760"/>
      <c r="CH67" s="1743"/>
      <c r="CI67" s="1719"/>
      <c r="CJ67" s="1719"/>
      <c r="CK67" s="1760"/>
      <c r="CL67" s="1743"/>
      <c r="CM67" s="1719"/>
      <c r="CN67" s="1719"/>
      <c r="CO67" s="1746"/>
      <c r="CP67" s="1743"/>
      <c r="CQ67" s="1719"/>
      <c r="CR67" s="1719"/>
      <c r="CS67" s="1746"/>
      <c r="CT67" s="1743"/>
      <c r="CU67" s="1719"/>
      <c r="CV67" s="1719"/>
      <c r="CW67" s="1746"/>
      <c r="CX67" s="1743"/>
      <c r="CY67" s="1719"/>
      <c r="CZ67" s="1719"/>
      <c r="DA67" s="1746"/>
      <c r="DB67" s="1743"/>
      <c r="DC67" s="1719"/>
      <c r="DD67" s="1719"/>
      <c r="DE67" s="1746"/>
      <c r="DF67" s="1743"/>
      <c r="DG67" s="1719"/>
      <c r="DH67" s="1719"/>
      <c r="DI67" s="1746"/>
      <c r="DJ67" s="1743"/>
      <c r="DK67" s="1719"/>
      <c r="DL67" s="1719"/>
      <c r="DM67" s="1746"/>
      <c r="DN67" s="1743"/>
      <c r="DO67" s="1719"/>
      <c r="DP67" s="1719"/>
      <c r="DQ67" s="1746"/>
      <c r="DR67" s="1743"/>
      <c r="DS67" s="1719"/>
      <c r="DT67" s="1719"/>
      <c r="DU67" s="1760"/>
      <c r="DV67" s="1743"/>
      <c r="DW67" s="1752">
        <v>40.387</v>
      </c>
      <c r="DX67" s="1688" t="s">
        <v>125</v>
      </c>
      <c r="DY67" s="1688" t="s">
        <v>126</v>
      </c>
      <c r="DZ67" s="1710" t="s">
        <v>127</v>
      </c>
      <c r="EA67" s="1748" t="s">
        <v>822</v>
      </c>
      <c r="EB67" s="1710" t="s">
        <v>129</v>
      </c>
      <c r="EC67" s="1782" t="s">
        <v>823</v>
      </c>
      <c r="ED67" s="1688"/>
      <c r="EE67" s="1688"/>
      <c r="EF67" s="1688"/>
      <c r="EG67" s="1688"/>
      <c r="EH67" s="1688"/>
      <c r="EI67" s="1688"/>
    </row>
    <row r="68" spans="1:139" customFormat="1" ht="61.5" customHeight="1">
      <c r="A68" s="1706" t="s">
        <v>474</v>
      </c>
      <c r="B68" s="1779"/>
      <c r="C68" s="1628" t="s">
        <v>559</v>
      </c>
      <c r="D68" s="1709" t="s">
        <v>2561</v>
      </c>
      <c r="E68" s="1628" t="s">
        <v>560</v>
      </c>
      <c r="F68" s="1628" t="s">
        <v>561</v>
      </c>
      <c r="G68" s="1688" t="s">
        <v>111</v>
      </c>
      <c r="H68" s="1688" t="s">
        <v>68</v>
      </c>
      <c r="I68" s="1688" t="s">
        <v>60</v>
      </c>
      <c r="J68" s="1743"/>
      <c r="K68" s="1740">
        <v>0.55000000000000004</v>
      </c>
      <c r="L68" s="1688">
        <v>2017</v>
      </c>
      <c r="M68" s="1688">
        <v>2019</v>
      </c>
      <c r="N68" s="1688">
        <v>2034</v>
      </c>
      <c r="O68" s="1741">
        <v>0.58499999999999996</v>
      </c>
      <c r="P68" s="1688"/>
      <c r="Q68" s="1740">
        <v>0.62</v>
      </c>
      <c r="R68" s="1688"/>
      <c r="S68" s="1741">
        <v>0.65500000000000003</v>
      </c>
      <c r="T68" s="1688"/>
      <c r="U68" s="1740">
        <v>0.69</v>
      </c>
      <c r="V68" s="1688"/>
      <c r="W68" s="1741">
        <v>0.72499999999999998</v>
      </c>
      <c r="X68" s="1688"/>
      <c r="Y68" s="1740">
        <v>0.76</v>
      </c>
      <c r="Z68" s="1688"/>
      <c r="AA68" s="1741">
        <v>0.79500000000000004</v>
      </c>
      <c r="AB68" s="1688"/>
      <c r="AC68" s="1740">
        <v>0.83</v>
      </c>
      <c r="AD68" s="1688"/>
      <c r="AE68" s="1740">
        <v>0.83</v>
      </c>
      <c r="AF68" s="1714" t="s">
        <v>562</v>
      </c>
      <c r="AG68" s="1715">
        <v>2.5600000000000001E-2</v>
      </c>
      <c r="AH68" s="1628" t="s">
        <v>563</v>
      </c>
      <c r="AI68" s="1628" t="s">
        <v>2564</v>
      </c>
      <c r="AJ68" s="1710" t="s">
        <v>952</v>
      </c>
      <c r="AK68" s="1751" t="s">
        <v>789</v>
      </c>
      <c r="AL68" s="1710" t="s">
        <v>111</v>
      </c>
      <c r="AM68" s="1636" t="s">
        <v>68</v>
      </c>
      <c r="AN68" s="1710" t="s">
        <v>60</v>
      </c>
      <c r="AO68" s="1743"/>
      <c r="AP68" s="1754" t="s">
        <v>61</v>
      </c>
      <c r="AQ68" s="1754" t="s">
        <v>61</v>
      </c>
      <c r="AR68" s="1688">
        <v>2020</v>
      </c>
      <c r="AS68" s="1688">
        <v>2034</v>
      </c>
      <c r="AT68" s="1777"/>
      <c r="AU68" s="1718">
        <v>0.35</v>
      </c>
      <c r="AV68" s="1718">
        <v>0.7</v>
      </c>
      <c r="AW68" s="1718">
        <f t="shared" ref="AW68:BI68" si="6">AV68+2.3%</f>
        <v>0.72299999999999998</v>
      </c>
      <c r="AX68" s="1718">
        <f t="shared" si="6"/>
        <v>0.746</v>
      </c>
      <c r="AY68" s="1718">
        <f t="shared" si="6"/>
        <v>0.76900000000000002</v>
      </c>
      <c r="AZ68" s="1718">
        <f t="shared" si="6"/>
        <v>0.79200000000000004</v>
      </c>
      <c r="BA68" s="1718">
        <f t="shared" si="6"/>
        <v>0.81500000000000006</v>
      </c>
      <c r="BB68" s="1718">
        <f t="shared" si="6"/>
        <v>0.83800000000000008</v>
      </c>
      <c r="BC68" s="1718">
        <f t="shared" si="6"/>
        <v>0.8610000000000001</v>
      </c>
      <c r="BD68" s="1718">
        <f t="shared" si="6"/>
        <v>0.88400000000000012</v>
      </c>
      <c r="BE68" s="1718">
        <f t="shared" si="6"/>
        <v>0.90700000000000014</v>
      </c>
      <c r="BF68" s="1718">
        <f t="shared" si="6"/>
        <v>0.93000000000000016</v>
      </c>
      <c r="BG68" s="1718">
        <f t="shared" si="6"/>
        <v>0.95300000000000018</v>
      </c>
      <c r="BH68" s="1718">
        <f t="shared" si="6"/>
        <v>0.9760000000000002</v>
      </c>
      <c r="BI68" s="1718">
        <f t="shared" si="6"/>
        <v>0.99900000000000022</v>
      </c>
      <c r="BJ68" s="1718">
        <v>1</v>
      </c>
      <c r="BK68" s="1719"/>
      <c r="BL68" s="1719"/>
      <c r="BM68" s="1760"/>
      <c r="BN68" s="1743"/>
      <c r="BO68" s="1719">
        <v>128</v>
      </c>
      <c r="BP68" s="1719">
        <v>93</v>
      </c>
      <c r="BQ68" s="1760" t="s">
        <v>70</v>
      </c>
      <c r="BR68" s="1749">
        <v>1131</v>
      </c>
      <c r="BS68" s="1719">
        <v>133.4528</v>
      </c>
      <c r="BT68" s="1719">
        <v>1131</v>
      </c>
      <c r="BU68" s="1760" t="s">
        <v>70</v>
      </c>
      <c r="BV68" s="1743"/>
      <c r="BW68" s="1719">
        <v>139.13788928</v>
      </c>
      <c r="BX68" s="1719"/>
      <c r="BY68" s="1760" t="s">
        <v>70</v>
      </c>
      <c r="BZ68" s="1743"/>
      <c r="CA68" s="1719">
        <v>145.065163363328</v>
      </c>
      <c r="CB68" s="1719"/>
      <c r="CC68" s="1760" t="s">
        <v>70</v>
      </c>
      <c r="CD68" s="1743"/>
      <c r="CE68" s="1719">
        <v>151.24493932260577</v>
      </c>
      <c r="CF68" s="1719"/>
      <c r="CG68" s="1760" t="s">
        <v>70</v>
      </c>
      <c r="CH68" s="1743"/>
      <c r="CI68" s="1719">
        <v>157.68797373774879</v>
      </c>
      <c r="CJ68" s="1719"/>
      <c r="CK68" s="1760" t="s">
        <v>70</v>
      </c>
      <c r="CL68" s="1743"/>
      <c r="CM68" s="1719">
        <v>164.40548141897688</v>
      </c>
      <c r="CN68" s="1719"/>
      <c r="CO68" s="1746" t="s">
        <v>70</v>
      </c>
      <c r="CP68" s="1743"/>
      <c r="CQ68" s="1719">
        <v>171.40915492742528</v>
      </c>
      <c r="CR68" s="1719"/>
      <c r="CS68" s="1746" t="s">
        <v>70</v>
      </c>
      <c r="CT68" s="1743"/>
      <c r="CU68" s="1719">
        <v>178.71118492733359</v>
      </c>
      <c r="CV68" s="1719"/>
      <c r="CW68" s="1746" t="s">
        <v>70</v>
      </c>
      <c r="CX68" s="1743"/>
      <c r="CY68" s="1719">
        <v>186.324281405238</v>
      </c>
      <c r="CZ68" s="1719"/>
      <c r="DA68" s="1746" t="s">
        <v>70</v>
      </c>
      <c r="DB68" s="1743"/>
      <c r="DC68" s="1719">
        <v>194.26169579310113</v>
      </c>
      <c r="DD68" s="1719"/>
      <c r="DE68" s="1746" t="s">
        <v>70</v>
      </c>
      <c r="DF68" s="1743"/>
      <c r="DG68" s="1719">
        <v>202.53724403388725</v>
      </c>
      <c r="DH68" s="1719"/>
      <c r="DI68" s="1746" t="s">
        <v>70</v>
      </c>
      <c r="DJ68" s="1743"/>
      <c r="DK68" s="1719">
        <v>211.16533062973085</v>
      </c>
      <c r="DL68" s="1719"/>
      <c r="DM68" s="1746" t="s">
        <v>70</v>
      </c>
      <c r="DN68" s="1743"/>
      <c r="DO68" s="1719">
        <v>220.16097371455737</v>
      </c>
      <c r="DP68" s="1719"/>
      <c r="DQ68" s="1746" t="s">
        <v>70</v>
      </c>
      <c r="DR68" s="1743"/>
      <c r="DS68" s="1719">
        <v>229.53983119479753</v>
      </c>
      <c r="DT68" s="1719"/>
      <c r="DU68" s="1760" t="s">
        <v>70</v>
      </c>
      <c r="DV68" s="1743"/>
      <c r="DW68" s="1752">
        <v>2613.1039437487302</v>
      </c>
      <c r="DX68" s="1710" t="s">
        <v>71</v>
      </c>
      <c r="DY68" s="1688" t="s">
        <v>72</v>
      </c>
      <c r="DZ68" s="1721" t="s">
        <v>73</v>
      </c>
      <c r="EA68" s="1717" t="s">
        <v>790</v>
      </c>
      <c r="EB68" s="1688" t="s">
        <v>227</v>
      </c>
      <c r="EC68" s="1722" t="s">
        <v>791</v>
      </c>
      <c r="ED68" s="1725"/>
      <c r="EE68" s="1725"/>
      <c r="EF68" s="1688"/>
      <c r="EG68" s="1688"/>
      <c r="EH68" s="1688"/>
      <c r="EI68" s="1688"/>
    </row>
    <row r="69" spans="1:139" customFormat="1" ht="48.75" customHeight="1">
      <c r="A69" s="1784" t="s">
        <v>474</v>
      </c>
      <c r="B69" s="1779"/>
      <c r="C69" s="1628" t="s">
        <v>559</v>
      </c>
      <c r="D69" s="1709"/>
      <c r="E69" s="1628" t="s">
        <v>560</v>
      </c>
      <c r="F69" s="1628" t="s">
        <v>561</v>
      </c>
      <c r="G69" s="1688" t="s">
        <v>111</v>
      </c>
      <c r="H69" s="1688" t="s">
        <v>68</v>
      </c>
      <c r="I69" s="1688" t="s">
        <v>60</v>
      </c>
      <c r="J69" s="1743"/>
      <c r="K69" s="1740">
        <v>0.55000000000000004</v>
      </c>
      <c r="L69" s="1688">
        <v>2017</v>
      </c>
      <c r="M69" s="1688">
        <v>2019</v>
      </c>
      <c r="N69" s="1688">
        <v>2034</v>
      </c>
      <c r="O69" s="1741">
        <v>0.58499999999999996</v>
      </c>
      <c r="P69" s="1688"/>
      <c r="Q69" s="1740">
        <v>0.62</v>
      </c>
      <c r="R69" s="1688"/>
      <c r="S69" s="1741">
        <v>0.65500000000000003</v>
      </c>
      <c r="T69" s="1688"/>
      <c r="U69" s="1740">
        <v>0.69</v>
      </c>
      <c r="V69" s="1688"/>
      <c r="W69" s="1741">
        <v>0.72499999999999998</v>
      </c>
      <c r="X69" s="1688"/>
      <c r="Y69" s="1740">
        <v>0.76</v>
      </c>
      <c r="Z69" s="1688"/>
      <c r="AA69" s="1741">
        <v>0.79500000000000004</v>
      </c>
      <c r="AB69" s="1688"/>
      <c r="AC69" s="1740">
        <v>0.83</v>
      </c>
      <c r="AD69" s="1688"/>
      <c r="AE69" s="1740">
        <v>0.83</v>
      </c>
      <c r="AF69" s="1785" t="s">
        <v>567</v>
      </c>
      <c r="AG69" s="1786">
        <v>1.0800000000000001E-2</v>
      </c>
      <c r="AH69" s="1787" t="s">
        <v>568</v>
      </c>
      <c r="AI69" s="1787" t="s">
        <v>569</v>
      </c>
      <c r="AJ69" s="1710" t="s">
        <v>2186</v>
      </c>
      <c r="AK69" s="1751" t="s">
        <v>789</v>
      </c>
      <c r="AL69" s="1710" t="s">
        <v>111</v>
      </c>
      <c r="AM69" s="1636" t="s">
        <v>83</v>
      </c>
      <c r="AN69" s="1710" t="s">
        <v>60</v>
      </c>
      <c r="AO69" s="1743"/>
      <c r="AP69" s="1754" t="s">
        <v>61</v>
      </c>
      <c r="AQ69" s="1754" t="s">
        <v>61</v>
      </c>
      <c r="AR69" s="1788">
        <v>2021</v>
      </c>
      <c r="AS69" s="1788">
        <v>2034</v>
      </c>
      <c r="AT69" s="1777"/>
      <c r="AU69" s="1777"/>
      <c r="AV69" s="1777">
        <v>1</v>
      </c>
      <c r="AW69" s="1777">
        <v>1</v>
      </c>
      <c r="AX69" s="1777">
        <v>1</v>
      </c>
      <c r="AY69" s="1777">
        <v>1</v>
      </c>
      <c r="AZ69" s="1777">
        <v>1</v>
      </c>
      <c r="BA69" s="1777">
        <v>1</v>
      </c>
      <c r="BB69" s="1777">
        <v>1</v>
      </c>
      <c r="BC69" s="1777">
        <v>1</v>
      </c>
      <c r="BD69" s="1777">
        <v>1</v>
      </c>
      <c r="BE69" s="1777">
        <v>1</v>
      </c>
      <c r="BF69" s="1777">
        <v>1</v>
      </c>
      <c r="BG69" s="1777">
        <v>1</v>
      </c>
      <c r="BH69" s="1777">
        <v>1</v>
      </c>
      <c r="BI69" s="1777">
        <v>1</v>
      </c>
      <c r="BJ69" s="1710">
        <v>14</v>
      </c>
      <c r="BK69" s="1719"/>
      <c r="BL69" s="1719"/>
      <c r="BM69" s="1760"/>
      <c r="BN69" s="1743"/>
      <c r="BO69" s="1719">
        <v>23.85</v>
      </c>
      <c r="BP69" s="1719">
        <v>17</v>
      </c>
      <c r="BQ69" s="1760" t="s">
        <v>70</v>
      </c>
      <c r="BR69" s="1749">
        <v>1131</v>
      </c>
      <c r="BS69" s="1719">
        <v>24.866010000000003</v>
      </c>
      <c r="BT69" s="1719"/>
      <c r="BU69" s="1760" t="s">
        <v>70</v>
      </c>
      <c r="BV69" s="1749"/>
      <c r="BW69" s="1719">
        <v>25.925302026000004</v>
      </c>
      <c r="BX69" s="1719"/>
      <c r="BY69" s="1760" t="s">
        <v>70</v>
      </c>
      <c r="BZ69" s="1749">
        <v>1131</v>
      </c>
      <c r="CA69" s="1719">
        <v>27.029719892307604</v>
      </c>
      <c r="CB69" s="1719"/>
      <c r="CC69" s="1760" t="s">
        <v>70</v>
      </c>
      <c r="CD69" s="1749">
        <v>1131</v>
      </c>
      <c r="CE69" s="1719">
        <v>28.181185959719908</v>
      </c>
      <c r="CF69" s="1719"/>
      <c r="CG69" s="1760" t="s">
        <v>70</v>
      </c>
      <c r="CH69" s="1743"/>
      <c r="CI69" s="1719">
        <v>29.381704481603975</v>
      </c>
      <c r="CJ69" s="1719"/>
      <c r="CK69" s="1760" t="s">
        <v>70</v>
      </c>
      <c r="CL69" s="1743"/>
      <c r="CM69" s="1719">
        <v>30.633365092520304</v>
      </c>
      <c r="CN69" s="1719"/>
      <c r="CO69" s="1746" t="s">
        <v>70</v>
      </c>
      <c r="CP69" s="1743"/>
      <c r="CQ69" s="1719">
        <v>31.938346445461669</v>
      </c>
      <c r="CR69" s="1719"/>
      <c r="CS69" s="1746" t="s">
        <v>70</v>
      </c>
      <c r="CT69" s="1743"/>
      <c r="CU69" s="1719">
        <v>33.298920004038337</v>
      </c>
      <c r="CV69" s="1719"/>
      <c r="CW69" s="1746" t="s">
        <v>70</v>
      </c>
      <c r="CX69" s="1743"/>
      <c r="CY69" s="1719">
        <v>34.717453996210367</v>
      </c>
      <c r="CZ69" s="1719"/>
      <c r="DA69" s="1746" t="s">
        <v>70</v>
      </c>
      <c r="DB69" s="1743"/>
      <c r="DC69" s="1719">
        <v>36.196417536448926</v>
      </c>
      <c r="DD69" s="1719"/>
      <c r="DE69" s="1746" t="s">
        <v>70</v>
      </c>
      <c r="DF69" s="1743"/>
      <c r="DG69" s="1719">
        <v>37.738384923501648</v>
      </c>
      <c r="DH69" s="1719"/>
      <c r="DI69" s="1746" t="s">
        <v>70</v>
      </c>
      <c r="DJ69" s="1743"/>
      <c r="DK69" s="1719">
        <v>39.346040121242815</v>
      </c>
      <c r="DL69" s="1719"/>
      <c r="DM69" s="1746" t="s">
        <v>70</v>
      </c>
      <c r="DN69" s="1743"/>
      <c r="DO69" s="1719">
        <v>41.022181430407755</v>
      </c>
      <c r="DP69" s="1719"/>
      <c r="DQ69" s="1746" t="s">
        <v>70</v>
      </c>
      <c r="DR69" s="1743"/>
      <c r="DS69" s="1719">
        <v>42.769726359343124</v>
      </c>
      <c r="DT69" s="1719"/>
      <c r="DU69" s="1760" t="s">
        <v>70</v>
      </c>
      <c r="DV69" s="1743"/>
      <c r="DW69" s="1752">
        <v>486.89475826880636</v>
      </c>
      <c r="DX69" s="1710" t="s">
        <v>71</v>
      </c>
      <c r="DY69" s="1688" t="s">
        <v>72</v>
      </c>
      <c r="DZ69" s="1710" t="s">
        <v>177</v>
      </c>
      <c r="EA69" s="1717" t="s">
        <v>2513</v>
      </c>
      <c r="EB69" s="1688" t="s">
        <v>179</v>
      </c>
      <c r="EC69" s="1725" t="s">
        <v>2514</v>
      </c>
      <c r="ED69" s="1688"/>
      <c r="EE69" s="1688"/>
      <c r="EF69" s="1688"/>
      <c r="EG69" s="1688"/>
      <c r="EH69" s="1688"/>
      <c r="EI69" s="1688"/>
    </row>
    <row r="70" spans="1:139" customFormat="1" ht="75" customHeight="1">
      <c r="A70" s="1706" t="s">
        <v>570</v>
      </c>
      <c r="B70" s="1779" t="s">
        <v>2565</v>
      </c>
      <c r="C70" s="1628" t="s">
        <v>571</v>
      </c>
      <c r="D70" s="1709" t="s">
        <v>2566</v>
      </c>
      <c r="E70" s="1730" t="s">
        <v>572</v>
      </c>
      <c r="F70" s="1730" t="s">
        <v>573</v>
      </c>
      <c r="G70" s="1688" t="s">
        <v>574</v>
      </c>
      <c r="H70" s="1688" t="s">
        <v>59</v>
      </c>
      <c r="I70" s="1688" t="s">
        <v>60</v>
      </c>
      <c r="J70" s="1743"/>
      <c r="K70" s="1740">
        <v>0.16</v>
      </c>
      <c r="L70" s="1688">
        <v>2017</v>
      </c>
      <c r="M70" s="1688">
        <v>2019</v>
      </c>
      <c r="N70" s="1688">
        <v>2034</v>
      </c>
      <c r="O70" s="1741">
        <f t="shared" ref="O70:O77" si="7">K70-0.3%</f>
        <v>0.157</v>
      </c>
      <c r="P70" s="1741"/>
      <c r="Q70" s="1741">
        <f t="shared" ref="Q70:Q77" si="8">O70-0.3%</f>
        <v>0.154</v>
      </c>
      <c r="R70" s="1741"/>
      <c r="S70" s="1741">
        <f t="shared" ref="S70:S77" si="9">Q70-0.3%</f>
        <v>0.151</v>
      </c>
      <c r="T70" s="1741"/>
      <c r="U70" s="1741">
        <f t="shared" ref="U70:U77" si="10">S70-0.3%</f>
        <v>0.14799999999999999</v>
      </c>
      <c r="V70" s="1741"/>
      <c r="W70" s="1741">
        <f t="shared" ref="W70:W77" si="11">U70-0.3%</f>
        <v>0.14499999999999999</v>
      </c>
      <c r="X70" s="1741"/>
      <c r="Y70" s="1741">
        <f t="shared" ref="Y70:Y77" si="12">W70-0.3%</f>
        <v>0.14199999999999999</v>
      </c>
      <c r="Z70" s="1741"/>
      <c r="AA70" s="1741">
        <f t="shared" ref="AA70:AA77" si="13">Y70-0.3%</f>
        <v>0.13899999999999998</v>
      </c>
      <c r="AB70" s="1741"/>
      <c r="AC70" s="1741">
        <f t="shared" ref="AC70:AC77" si="14">AA70-0.3%</f>
        <v>0.13599999999999998</v>
      </c>
      <c r="AD70" s="1741"/>
      <c r="AE70" s="1741">
        <v>0.13600000000000001</v>
      </c>
      <c r="AF70" s="1714" t="s">
        <v>575</v>
      </c>
      <c r="AG70" s="1715">
        <v>5.7999999999999996E-3</v>
      </c>
      <c r="AH70" s="1628" t="s">
        <v>576</v>
      </c>
      <c r="AI70" s="1628" t="s">
        <v>1037</v>
      </c>
      <c r="AJ70" s="1710" t="s">
        <v>1097</v>
      </c>
      <c r="AK70" s="1751" t="s">
        <v>1038</v>
      </c>
      <c r="AL70" s="1710" t="s">
        <v>99</v>
      </c>
      <c r="AM70" s="1636" t="s">
        <v>83</v>
      </c>
      <c r="AN70" s="1710" t="s">
        <v>482</v>
      </c>
      <c r="AO70" s="1749">
        <v>255</v>
      </c>
      <c r="AP70" s="1634">
        <v>823</v>
      </c>
      <c r="AQ70" s="1688">
        <v>2018</v>
      </c>
      <c r="AR70" s="1688">
        <v>2021</v>
      </c>
      <c r="AS70" s="1688">
        <v>2034</v>
      </c>
      <c r="AT70" s="1781"/>
      <c r="AU70" s="1781"/>
      <c r="AV70" s="1781">
        <v>2000</v>
      </c>
      <c r="AW70" s="1781"/>
      <c r="AX70" s="1781">
        <v>2100</v>
      </c>
      <c r="AY70" s="1781"/>
      <c r="AZ70" s="1781">
        <v>2200</v>
      </c>
      <c r="BA70" s="1781"/>
      <c r="BB70" s="1781">
        <v>2300</v>
      </c>
      <c r="BC70" s="1710"/>
      <c r="BD70" s="1781">
        <v>2400</v>
      </c>
      <c r="BE70" s="1789"/>
      <c r="BF70" s="1781">
        <v>2500</v>
      </c>
      <c r="BG70" s="1789"/>
      <c r="BH70" s="1781">
        <v>2600</v>
      </c>
      <c r="BI70" s="1781"/>
      <c r="BJ70" s="1710">
        <f>SUM(AT70:BI70)</f>
        <v>16100</v>
      </c>
      <c r="BK70" s="1719"/>
      <c r="BL70" s="1719"/>
      <c r="BM70" s="1760"/>
      <c r="BN70" s="1743"/>
      <c r="BO70" s="1719"/>
      <c r="BP70" s="1719"/>
      <c r="BQ70" s="1760"/>
      <c r="BR70" s="1743"/>
      <c r="BS70" s="1719">
        <v>100</v>
      </c>
      <c r="BT70" s="1719"/>
      <c r="BU70" s="1760" t="s">
        <v>451</v>
      </c>
      <c r="BV70" s="1743"/>
      <c r="BW70" s="1719"/>
      <c r="BX70" s="1719"/>
      <c r="BY70" s="1760"/>
      <c r="BZ70" s="1743"/>
      <c r="CA70" s="1719">
        <v>115</v>
      </c>
      <c r="CB70" s="1719"/>
      <c r="CC70" s="1760" t="s">
        <v>451</v>
      </c>
      <c r="CD70" s="1743"/>
      <c r="CE70" s="1719"/>
      <c r="CF70" s="1719"/>
      <c r="CG70" s="1760"/>
      <c r="CH70" s="1743"/>
      <c r="CI70" s="1719">
        <v>130</v>
      </c>
      <c r="CJ70" s="1719"/>
      <c r="CK70" s="1760" t="s">
        <v>451</v>
      </c>
      <c r="CL70" s="1743"/>
      <c r="CM70" s="1719"/>
      <c r="CN70" s="1719"/>
      <c r="CO70" s="1746"/>
      <c r="CP70" s="1743"/>
      <c r="CQ70" s="1719">
        <v>145</v>
      </c>
      <c r="CR70" s="1719"/>
      <c r="CS70" s="1775" t="s">
        <v>451</v>
      </c>
      <c r="CT70" s="1743"/>
      <c r="CU70" s="1719"/>
      <c r="CV70" s="1719"/>
      <c r="CW70" s="1746"/>
      <c r="CX70" s="1743"/>
      <c r="CY70" s="1719">
        <v>160</v>
      </c>
      <c r="CZ70" s="1719"/>
      <c r="DA70" s="1775" t="s">
        <v>451</v>
      </c>
      <c r="DB70" s="1743"/>
      <c r="DC70" s="1719"/>
      <c r="DD70" s="1719"/>
      <c r="DE70" s="1746"/>
      <c r="DF70" s="1743"/>
      <c r="DG70" s="1719">
        <v>175</v>
      </c>
      <c r="DH70" s="1719"/>
      <c r="DI70" s="1775" t="s">
        <v>451</v>
      </c>
      <c r="DJ70" s="1743"/>
      <c r="DK70" s="1719"/>
      <c r="DL70" s="1719"/>
      <c r="DM70" s="1746"/>
      <c r="DN70" s="1743"/>
      <c r="DO70" s="1719">
        <v>190</v>
      </c>
      <c r="DP70" s="1719"/>
      <c r="DQ70" s="1775" t="s">
        <v>451</v>
      </c>
      <c r="DR70" s="1743"/>
      <c r="DS70" s="1719"/>
      <c r="DT70" s="1719"/>
      <c r="DU70" s="1760" t="s">
        <v>451</v>
      </c>
      <c r="DV70" s="1743"/>
      <c r="DW70" s="1752">
        <v>1015</v>
      </c>
      <c r="DX70" s="1710" t="s">
        <v>497</v>
      </c>
      <c r="DY70" s="1688" t="s">
        <v>578</v>
      </c>
      <c r="DZ70" s="1710" t="s">
        <v>579</v>
      </c>
      <c r="EA70" s="1748" t="s">
        <v>1039</v>
      </c>
      <c r="EB70" s="1688" t="s">
        <v>581</v>
      </c>
      <c r="EC70" s="1782" t="s">
        <v>582</v>
      </c>
      <c r="ED70" s="1688" t="s">
        <v>583</v>
      </c>
      <c r="EE70" s="1688" t="s">
        <v>584</v>
      </c>
      <c r="EF70" s="1688" t="s">
        <v>1040</v>
      </c>
      <c r="EG70" s="1748" t="s">
        <v>2567</v>
      </c>
      <c r="EH70" s="1710" t="s">
        <v>1042</v>
      </c>
      <c r="EI70" s="1723" t="s">
        <v>2568</v>
      </c>
    </row>
    <row r="71" spans="1:139" customFormat="1" ht="35.1" customHeight="1">
      <c r="A71" s="1706" t="s">
        <v>570</v>
      </c>
      <c r="B71" s="1779"/>
      <c r="C71" s="1628" t="s">
        <v>571</v>
      </c>
      <c r="D71" s="1709"/>
      <c r="E71" s="1730" t="s">
        <v>572</v>
      </c>
      <c r="F71" s="1730" t="s">
        <v>573</v>
      </c>
      <c r="G71" s="1688" t="s">
        <v>574</v>
      </c>
      <c r="H71" s="1688" t="s">
        <v>59</v>
      </c>
      <c r="I71" s="1688" t="s">
        <v>60</v>
      </c>
      <c r="J71" s="1743"/>
      <c r="K71" s="1740">
        <v>0.16</v>
      </c>
      <c r="L71" s="1688">
        <v>2017</v>
      </c>
      <c r="M71" s="1688">
        <v>2019</v>
      </c>
      <c r="N71" s="1688">
        <v>2034</v>
      </c>
      <c r="O71" s="1741">
        <f t="shared" si="7"/>
        <v>0.157</v>
      </c>
      <c r="P71" s="1741"/>
      <c r="Q71" s="1741">
        <f t="shared" si="8"/>
        <v>0.154</v>
      </c>
      <c r="R71" s="1741"/>
      <c r="S71" s="1741">
        <f t="shared" si="9"/>
        <v>0.151</v>
      </c>
      <c r="T71" s="1741"/>
      <c r="U71" s="1741">
        <f t="shared" si="10"/>
        <v>0.14799999999999999</v>
      </c>
      <c r="V71" s="1741"/>
      <c r="W71" s="1741">
        <f t="shared" si="11"/>
        <v>0.14499999999999999</v>
      </c>
      <c r="X71" s="1741"/>
      <c r="Y71" s="1741">
        <f t="shared" si="12"/>
        <v>0.14199999999999999</v>
      </c>
      <c r="Z71" s="1741"/>
      <c r="AA71" s="1741">
        <f t="shared" si="13"/>
        <v>0.13899999999999998</v>
      </c>
      <c r="AB71" s="1741"/>
      <c r="AC71" s="1741">
        <f t="shared" si="14"/>
        <v>0.13599999999999998</v>
      </c>
      <c r="AD71" s="1741"/>
      <c r="AE71" s="1741">
        <v>0.13600000000000001</v>
      </c>
      <c r="AF71" s="1714" t="s">
        <v>585</v>
      </c>
      <c r="AG71" s="1715">
        <v>0.03</v>
      </c>
      <c r="AH71" s="1628" t="s">
        <v>586</v>
      </c>
      <c r="AI71" s="1628" t="s">
        <v>2569</v>
      </c>
      <c r="AJ71" s="1710" t="s">
        <v>2186</v>
      </c>
      <c r="AK71" s="1751" t="s">
        <v>789</v>
      </c>
      <c r="AL71" s="1710" t="s">
        <v>111</v>
      </c>
      <c r="AM71" s="1636" t="s">
        <v>68</v>
      </c>
      <c r="AN71" s="1710" t="s">
        <v>60</v>
      </c>
      <c r="AO71" s="1743"/>
      <c r="AP71" s="1754" t="s">
        <v>61</v>
      </c>
      <c r="AQ71" s="1754" t="s">
        <v>61</v>
      </c>
      <c r="AR71" s="1688">
        <v>2019</v>
      </c>
      <c r="AS71" s="1688">
        <v>2034</v>
      </c>
      <c r="AT71" s="1734">
        <v>0.1</v>
      </c>
      <c r="AU71" s="1734">
        <v>0.3</v>
      </c>
      <c r="AV71" s="1734">
        <v>0.6</v>
      </c>
      <c r="AW71" s="1734">
        <v>0.63</v>
      </c>
      <c r="AX71" s="1734">
        <v>0.66</v>
      </c>
      <c r="AY71" s="1734">
        <v>0.69</v>
      </c>
      <c r="AZ71" s="1734">
        <v>0.72</v>
      </c>
      <c r="BA71" s="1734">
        <v>0.75</v>
      </c>
      <c r="BB71" s="1734">
        <v>0.78</v>
      </c>
      <c r="BC71" s="1734">
        <v>0.81</v>
      </c>
      <c r="BD71" s="1734">
        <v>0.84</v>
      </c>
      <c r="BE71" s="1734">
        <v>0.87</v>
      </c>
      <c r="BF71" s="1734">
        <v>0.9</v>
      </c>
      <c r="BG71" s="1734">
        <v>0.93300000000000005</v>
      </c>
      <c r="BH71" s="1734">
        <v>0.96599999999999997</v>
      </c>
      <c r="BI71" s="1734">
        <v>1</v>
      </c>
      <c r="BJ71" s="1734">
        <v>1</v>
      </c>
      <c r="BK71" s="1719">
        <v>37.5336</v>
      </c>
      <c r="BL71" s="1719">
        <v>37.5336</v>
      </c>
      <c r="BM71" s="1760" t="s">
        <v>70</v>
      </c>
      <c r="BN71" s="1749">
        <v>1131</v>
      </c>
      <c r="BO71" s="1719">
        <v>39.132531360000002</v>
      </c>
      <c r="BP71" s="1719">
        <v>39.132531360000002</v>
      </c>
      <c r="BQ71" s="1760" t="s">
        <v>70</v>
      </c>
      <c r="BR71" s="1749">
        <v>1131</v>
      </c>
      <c r="BS71" s="1719">
        <v>40.799577195936003</v>
      </c>
      <c r="BT71" s="1719"/>
      <c r="BU71" s="1760" t="s">
        <v>70</v>
      </c>
      <c r="BV71" s="1743"/>
      <c r="BW71" s="1719">
        <v>42.537639184482877</v>
      </c>
      <c r="BX71" s="1719"/>
      <c r="BY71" s="1760" t="s">
        <v>70</v>
      </c>
      <c r="BZ71" s="1743"/>
      <c r="CA71" s="1719">
        <v>44.349742613741846</v>
      </c>
      <c r="CB71" s="1719"/>
      <c r="CC71" s="1760" t="s">
        <v>70</v>
      </c>
      <c r="CD71" s="1743"/>
      <c r="CE71" s="1719">
        <v>46.239041649087248</v>
      </c>
      <c r="CF71" s="1719"/>
      <c r="CG71" s="1760" t="s">
        <v>70</v>
      </c>
      <c r="CH71" s="1743"/>
      <c r="CI71" s="1719">
        <v>48.208824823338368</v>
      </c>
      <c r="CJ71" s="1719"/>
      <c r="CK71" s="1760" t="s">
        <v>70</v>
      </c>
      <c r="CL71" s="1743"/>
      <c r="CM71" s="1719">
        <v>50.262520760812585</v>
      </c>
      <c r="CN71" s="1719"/>
      <c r="CO71" s="1746" t="s">
        <v>70</v>
      </c>
      <c r="CP71" s="1743"/>
      <c r="CQ71" s="1719">
        <v>52.403704145223202</v>
      </c>
      <c r="CR71" s="1719"/>
      <c r="CS71" s="1746" t="s">
        <v>70</v>
      </c>
      <c r="CT71" s="1743"/>
      <c r="CU71" s="1719">
        <v>54.636101941809713</v>
      </c>
      <c r="CV71" s="1719"/>
      <c r="CW71" s="1746" t="s">
        <v>70</v>
      </c>
      <c r="CX71" s="1743"/>
      <c r="CY71" s="1719">
        <v>56.963599884530808</v>
      </c>
      <c r="CZ71" s="1719"/>
      <c r="DA71" s="1746" t="s">
        <v>70</v>
      </c>
      <c r="DB71" s="1743"/>
      <c r="DC71" s="1719">
        <v>59.390249239611819</v>
      </c>
      <c r="DD71" s="1719"/>
      <c r="DE71" s="1746" t="s">
        <v>70</v>
      </c>
      <c r="DF71" s="1743"/>
      <c r="DG71" s="1719">
        <v>61.920273857219286</v>
      </c>
      <c r="DH71" s="1719"/>
      <c r="DI71" s="1746" t="s">
        <v>70</v>
      </c>
      <c r="DJ71" s="1743"/>
      <c r="DK71" s="1719">
        <v>64.558077523536824</v>
      </c>
      <c r="DL71" s="1719"/>
      <c r="DM71" s="1746" t="s">
        <v>70</v>
      </c>
      <c r="DN71" s="1743"/>
      <c r="DO71" s="1719">
        <v>67.308251626039493</v>
      </c>
      <c r="DP71" s="1719"/>
      <c r="DQ71" s="1746" t="s">
        <v>70</v>
      </c>
      <c r="DR71" s="1743"/>
      <c r="DS71" s="1719">
        <v>70.175583145308778</v>
      </c>
      <c r="DT71" s="1719"/>
      <c r="DU71" s="1760" t="s">
        <v>70</v>
      </c>
      <c r="DV71" s="1743"/>
      <c r="DW71" s="1752">
        <v>836.41931895067887</v>
      </c>
      <c r="DX71" s="1688" t="s">
        <v>71</v>
      </c>
      <c r="DY71" s="1688" t="s">
        <v>72</v>
      </c>
      <c r="DZ71" s="1721" t="s">
        <v>73</v>
      </c>
      <c r="EA71" s="1717" t="s">
        <v>790</v>
      </c>
      <c r="EB71" s="1688" t="s">
        <v>227</v>
      </c>
      <c r="EC71" s="1722" t="s">
        <v>791</v>
      </c>
      <c r="ED71" s="1688" t="s">
        <v>589</v>
      </c>
      <c r="EE71" s="1688" t="s">
        <v>1045</v>
      </c>
      <c r="EF71" s="1688" t="s">
        <v>1046</v>
      </c>
      <c r="EG71" s="1757" t="s">
        <v>927</v>
      </c>
      <c r="EH71" s="1717" t="s">
        <v>311</v>
      </c>
      <c r="EI71" s="1723" t="s">
        <v>928</v>
      </c>
    </row>
    <row r="72" spans="1:139" s="1687" customFormat="1" ht="35.1" customHeight="1">
      <c r="A72" s="1567" t="s">
        <v>570</v>
      </c>
      <c r="B72" s="1698"/>
      <c r="C72" s="1568" t="s">
        <v>571</v>
      </c>
      <c r="D72" s="1690"/>
      <c r="E72" s="1569" t="s">
        <v>572</v>
      </c>
      <c r="F72" s="1569" t="s">
        <v>573</v>
      </c>
      <c r="G72" s="1570" t="s">
        <v>574</v>
      </c>
      <c r="H72" s="1570" t="s">
        <v>59</v>
      </c>
      <c r="I72" s="1570" t="s">
        <v>60</v>
      </c>
      <c r="J72" s="1691"/>
      <c r="K72" s="1576">
        <v>0.16</v>
      </c>
      <c r="L72" s="1570">
        <v>2017</v>
      </c>
      <c r="M72" s="1570">
        <v>2019</v>
      </c>
      <c r="N72" s="1570">
        <v>2034</v>
      </c>
      <c r="O72" s="1571">
        <f t="shared" si="7"/>
        <v>0.157</v>
      </c>
      <c r="P72" s="1571"/>
      <c r="Q72" s="1571">
        <f t="shared" si="8"/>
        <v>0.154</v>
      </c>
      <c r="R72" s="1571"/>
      <c r="S72" s="1571">
        <f t="shared" si="9"/>
        <v>0.151</v>
      </c>
      <c r="T72" s="1571"/>
      <c r="U72" s="1571">
        <f t="shared" si="10"/>
        <v>0.14799999999999999</v>
      </c>
      <c r="V72" s="1571"/>
      <c r="W72" s="1571">
        <f t="shared" si="11"/>
        <v>0.14499999999999999</v>
      </c>
      <c r="X72" s="1571"/>
      <c r="Y72" s="1571">
        <f t="shared" si="12"/>
        <v>0.14199999999999999</v>
      </c>
      <c r="Z72" s="1571"/>
      <c r="AA72" s="1571">
        <f t="shared" si="13"/>
        <v>0.13899999999999998</v>
      </c>
      <c r="AB72" s="1571"/>
      <c r="AC72" s="1571">
        <f t="shared" si="14"/>
        <v>0.13599999999999998</v>
      </c>
      <c r="AD72" s="1571"/>
      <c r="AE72" s="1571">
        <v>0.13600000000000001</v>
      </c>
      <c r="AF72" s="1572" t="s">
        <v>591</v>
      </c>
      <c r="AG72" s="1573">
        <v>1.0800000000000001E-2</v>
      </c>
      <c r="AH72" s="1568" t="s">
        <v>592</v>
      </c>
      <c r="AI72" s="1568" t="s">
        <v>593</v>
      </c>
      <c r="AJ72" s="1577" t="s">
        <v>1047</v>
      </c>
      <c r="AK72" s="1699" t="s">
        <v>1048</v>
      </c>
      <c r="AL72" s="1577" t="s">
        <v>236</v>
      </c>
      <c r="AM72" s="1575" t="s">
        <v>83</v>
      </c>
      <c r="AN72" s="1577" t="s">
        <v>482</v>
      </c>
      <c r="AO72" s="1691">
        <v>203</v>
      </c>
      <c r="AP72" s="1635">
        <v>13646</v>
      </c>
      <c r="AQ72" s="1570">
        <v>2018</v>
      </c>
      <c r="AR72" s="1570">
        <v>2019</v>
      </c>
      <c r="AS72" s="1570">
        <v>2034</v>
      </c>
      <c r="AT72" s="1700">
        <v>13372</v>
      </c>
      <c r="AU72" s="1700">
        <v>14062</v>
      </c>
      <c r="AV72" s="1700">
        <v>14336</v>
      </c>
      <c r="AW72" s="1700">
        <v>15875</v>
      </c>
      <c r="AX72" s="1700">
        <v>15875</v>
      </c>
      <c r="AY72" s="1700">
        <v>17555</v>
      </c>
      <c r="AZ72" s="1700">
        <v>18395</v>
      </c>
      <c r="BA72" s="1700">
        <v>19235</v>
      </c>
      <c r="BB72" s="1700">
        <v>20075</v>
      </c>
      <c r="BC72" s="1700">
        <v>20075</v>
      </c>
      <c r="BD72" s="1700">
        <v>20075</v>
      </c>
      <c r="BE72" s="1700">
        <v>20075</v>
      </c>
      <c r="BF72" s="1700">
        <v>20075</v>
      </c>
      <c r="BG72" s="1700">
        <v>20075</v>
      </c>
      <c r="BH72" s="1700">
        <v>20075</v>
      </c>
      <c r="BI72" s="1700">
        <v>20074</v>
      </c>
      <c r="BJ72" s="1701">
        <v>289.30399999999997</v>
      </c>
      <c r="BK72" s="1694">
        <v>2531</v>
      </c>
      <c r="BL72" s="1694">
        <v>2531</v>
      </c>
      <c r="BM72" s="1702" t="s">
        <v>70</v>
      </c>
      <c r="BN72" s="1691"/>
      <c r="BO72" s="1694">
        <v>2544</v>
      </c>
      <c r="BP72" s="1694">
        <v>2544</v>
      </c>
      <c r="BQ72" s="1702" t="s">
        <v>70</v>
      </c>
      <c r="BR72" s="1691"/>
      <c r="BS72" s="1694">
        <v>2697</v>
      </c>
      <c r="BT72" s="1694"/>
      <c r="BU72" s="1702" t="s">
        <v>70</v>
      </c>
      <c r="BV72" s="1691"/>
      <c r="BW72" s="1694">
        <v>2912.2080000000001</v>
      </c>
      <c r="BX72" s="1694"/>
      <c r="BY72" s="1702" t="s">
        <v>70</v>
      </c>
      <c r="BZ72" s="1691"/>
      <c r="CA72" s="1694">
        <v>3189.3139200000001</v>
      </c>
      <c r="CB72" s="1694"/>
      <c r="CC72" s="1702" t="s">
        <v>70</v>
      </c>
      <c r="CD72" s="1691"/>
      <c r="CE72" s="1694">
        <v>3531.0432768000005</v>
      </c>
      <c r="CF72" s="1694"/>
      <c r="CG72" s="1702" t="s">
        <v>70</v>
      </c>
      <c r="CH72" s="1691"/>
      <c r="CI72" s="1694">
        <v>3939.9810078720006</v>
      </c>
      <c r="CJ72" s="1694"/>
      <c r="CK72" s="1702" t="s">
        <v>70</v>
      </c>
      <c r="CL72" s="1691"/>
      <c r="CM72" s="1694">
        <v>4418.8154481868805</v>
      </c>
      <c r="CN72" s="1694"/>
      <c r="CO72" s="1695" t="s">
        <v>70</v>
      </c>
      <c r="CP72" s="1691"/>
      <c r="CQ72" s="1694">
        <v>4970.3424661143563</v>
      </c>
      <c r="CR72" s="1694"/>
      <c r="CS72" s="1695" t="s">
        <v>70</v>
      </c>
      <c r="CT72" s="1691"/>
      <c r="CU72" s="1694">
        <v>5169.1561647589306</v>
      </c>
      <c r="CV72" s="1694"/>
      <c r="CW72" s="1695" t="s">
        <v>70</v>
      </c>
      <c r="CX72" s="1691"/>
      <c r="CY72" s="1694">
        <v>5375.9224113492883</v>
      </c>
      <c r="CZ72" s="1694"/>
      <c r="DA72" s="1695" t="s">
        <v>70</v>
      </c>
      <c r="DB72" s="1691"/>
      <c r="DC72" s="1694">
        <v>5590.9593078032603</v>
      </c>
      <c r="DD72" s="1694"/>
      <c r="DE72" s="1695" t="s">
        <v>70</v>
      </c>
      <c r="DF72" s="1691"/>
      <c r="DG72" s="1694">
        <v>5814.5976801153911</v>
      </c>
      <c r="DH72" s="1694"/>
      <c r="DI72" s="1695" t="s">
        <v>70</v>
      </c>
      <c r="DJ72" s="1691"/>
      <c r="DK72" s="1694">
        <v>6047.1815873200067</v>
      </c>
      <c r="DL72" s="1694"/>
      <c r="DM72" s="1695" t="s">
        <v>70</v>
      </c>
      <c r="DN72" s="1691"/>
      <c r="DO72" s="1694">
        <v>6289.0688508128069</v>
      </c>
      <c r="DP72" s="1694"/>
      <c r="DQ72" s="1695" t="s">
        <v>70</v>
      </c>
      <c r="DR72" s="1691"/>
      <c r="DS72" s="1694">
        <v>6540.6316048453191</v>
      </c>
      <c r="DT72" s="1694"/>
      <c r="DU72" s="1702" t="s">
        <v>70</v>
      </c>
      <c r="DV72" s="1691"/>
      <c r="DW72" s="1696">
        <v>71561.221725978248</v>
      </c>
      <c r="DX72" s="1570" t="s">
        <v>237</v>
      </c>
      <c r="DY72" s="1570" t="s">
        <v>238</v>
      </c>
      <c r="DZ72" s="1577" t="s">
        <v>595</v>
      </c>
      <c r="EA72" s="1579" t="s">
        <v>1049</v>
      </c>
      <c r="EB72" s="1577" t="s">
        <v>597</v>
      </c>
      <c r="EC72" s="1580" t="s">
        <v>1050</v>
      </c>
      <c r="ED72" s="1577"/>
      <c r="EE72" s="1577"/>
      <c r="EF72" s="1577"/>
      <c r="EG72" s="1570"/>
      <c r="EH72" s="1570"/>
      <c r="EI72" s="1570"/>
    </row>
    <row r="73" spans="1:139" customFormat="1" ht="35.1" customHeight="1">
      <c r="A73" s="1706" t="s">
        <v>570</v>
      </c>
      <c r="B73" s="1779"/>
      <c r="C73" s="1628" t="s">
        <v>571</v>
      </c>
      <c r="D73" s="1709"/>
      <c r="E73" s="1730" t="s">
        <v>572</v>
      </c>
      <c r="F73" s="1730" t="s">
        <v>573</v>
      </c>
      <c r="G73" s="1688" t="s">
        <v>574</v>
      </c>
      <c r="H73" s="1688" t="s">
        <v>59</v>
      </c>
      <c r="I73" s="1688" t="s">
        <v>60</v>
      </c>
      <c r="J73" s="1743"/>
      <c r="K73" s="1740">
        <v>0.16</v>
      </c>
      <c r="L73" s="1688">
        <v>2017</v>
      </c>
      <c r="M73" s="1688">
        <v>2019</v>
      </c>
      <c r="N73" s="1688">
        <v>2034</v>
      </c>
      <c r="O73" s="1741">
        <f t="shared" si="7"/>
        <v>0.157</v>
      </c>
      <c r="P73" s="1741"/>
      <c r="Q73" s="1741">
        <f t="shared" si="8"/>
        <v>0.154</v>
      </c>
      <c r="R73" s="1741"/>
      <c r="S73" s="1741">
        <f t="shared" si="9"/>
        <v>0.151</v>
      </c>
      <c r="T73" s="1741"/>
      <c r="U73" s="1741">
        <f t="shared" si="10"/>
        <v>0.14799999999999999</v>
      </c>
      <c r="V73" s="1741"/>
      <c r="W73" s="1741">
        <f t="shared" si="11"/>
        <v>0.14499999999999999</v>
      </c>
      <c r="X73" s="1741"/>
      <c r="Y73" s="1741">
        <f t="shared" si="12"/>
        <v>0.14199999999999999</v>
      </c>
      <c r="Z73" s="1741"/>
      <c r="AA73" s="1741">
        <f t="shared" si="13"/>
        <v>0.13899999999999998</v>
      </c>
      <c r="AB73" s="1741"/>
      <c r="AC73" s="1741">
        <f t="shared" si="14"/>
        <v>0.13599999999999998</v>
      </c>
      <c r="AD73" s="1741"/>
      <c r="AE73" s="1741">
        <v>0.13600000000000001</v>
      </c>
      <c r="AF73" s="1714" t="s">
        <v>1051</v>
      </c>
      <c r="AG73" s="1715">
        <v>1.9E-2</v>
      </c>
      <c r="AH73" s="1628" t="s">
        <v>1052</v>
      </c>
      <c r="AI73" s="1628" t="s">
        <v>1053</v>
      </c>
      <c r="AJ73" s="1710" t="s">
        <v>1054</v>
      </c>
      <c r="AK73" s="1751" t="s">
        <v>1048</v>
      </c>
      <c r="AL73" s="1710" t="s">
        <v>236</v>
      </c>
      <c r="AM73" s="1636" t="s">
        <v>83</v>
      </c>
      <c r="AN73" s="1710" t="s">
        <v>1055</v>
      </c>
      <c r="AO73" s="1749"/>
      <c r="AP73" s="1754" t="s">
        <v>61</v>
      </c>
      <c r="AQ73" s="1754" t="s">
        <v>61</v>
      </c>
      <c r="AR73" s="1688">
        <v>2020</v>
      </c>
      <c r="AS73" s="1688">
        <v>2023</v>
      </c>
      <c r="AT73" s="1710"/>
      <c r="AU73" s="1710">
        <v>5</v>
      </c>
      <c r="AV73" s="1710">
        <v>10</v>
      </c>
      <c r="AW73" s="1710">
        <v>15</v>
      </c>
      <c r="AX73" s="1710">
        <v>20</v>
      </c>
      <c r="AY73" s="1710"/>
      <c r="AZ73" s="1710"/>
      <c r="BA73" s="1710"/>
      <c r="BB73" s="1710"/>
      <c r="BC73" s="1710"/>
      <c r="BD73" s="1710"/>
      <c r="BE73" s="1710"/>
      <c r="BF73" s="1710"/>
      <c r="BG73" s="1710"/>
      <c r="BH73" s="1710"/>
      <c r="BI73" s="1710"/>
      <c r="BJ73" s="1710">
        <v>20</v>
      </c>
      <c r="BK73" s="1719"/>
      <c r="BL73" s="1719"/>
      <c r="BM73" s="1760"/>
      <c r="BN73" s="1743"/>
      <c r="BO73" s="1719">
        <v>14</v>
      </c>
      <c r="BP73" s="1719">
        <v>14</v>
      </c>
      <c r="BQ73" s="1760" t="s">
        <v>70</v>
      </c>
      <c r="BR73" s="1743"/>
      <c r="BS73" s="1719">
        <v>14</v>
      </c>
      <c r="BT73" s="1719"/>
      <c r="BU73" s="1760" t="s">
        <v>70</v>
      </c>
      <c r="BV73" s="1743"/>
      <c r="BW73" s="1719">
        <v>14.56</v>
      </c>
      <c r="BX73" s="1719"/>
      <c r="BY73" s="1760" t="s">
        <v>70</v>
      </c>
      <c r="BZ73" s="1743"/>
      <c r="CA73" s="1719">
        <v>15.1424</v>
      </c>
      <c r="CB73" s="1719"/>
      <c r="CC73" s="1760" t="s">
        <v>70</v>
      </c>
      <c r="CD73" s="1743"/>
      <c r="CE73" s="1719"/>
      <c r="CF73" s="1719"/>
      <c r="CG73" s="1760"/>
      <c r="CH73" s="1743"/>
      <c r="CI73" s="1719"/>
      <c r="CJ73" s="1719"/>
      <c r="CK73" s="1760"/>
      <c r="CL73" s="1743"/>
      <c r="CM73" s="1719"/>
      <c r="CN73" s="1719"/>
      <c r="CO73" s="1746"/>
      <c r="CP73" s="1743"/>
      <c r="CQ73" s="1719"/>
      <c r="CR73" s="1719"/>
      <c r="CS73" s="1746"/>
      <c r="CT73" s="1743"/>
      <c r="CU73" s="1719"/>
      <c r="CV73" s="1719"/>
      <c r="CW73" s="1746"/>
      <c r="CX73" s="1743"/>
      <c r="CY73" s="1719"/>
      <c r="CZ73" s="1719"/>
      <c r="DA73" s="1746"/>
      <c r="DB73" s="1743"/>
      <c r="DC73" s="1719"/>
      <c r="DD73" s="1719"/>
      <c r="DE73" s="1746"/>
      <c r="DF73" s="1743"/>
      <c r="DG73" s="1719"/>
      <c r="DH73" s="1719"/>
      <c r="DI73" s="1746"/>
      <c r="DJ73" s="1743"/>
      <c r="DK73" s="1719"/>
      <c r="DL73" s="1719"/>
      <c r="DM73" s="1746"/>
      <c r="DN73" s="1743"/>
      <c r="DO73" s="1719"/>
      <c r="DP73" s="1719"/>
      <c r="DQ73" s="1746"/>
      <c r="DR73" s="1743"/>
      <c r="DS73" s="1719"/>
      <c r="DT73" s="1719"/>
      <c r="DU73" s="1760"/>
      <c r="DV73" s="1743"/>
      <c r="DW73" s="1719">
        <v>57.702400000000004</v>
      </c>
      <c r="DX73" s="1688" t="s">
        <v>237</v>
      </c>
      <c r="DY73" s="1688" t="s">
        <v>238</v>
      </c>
      <c r="DZ73" s="1710" t="s">
        <v>1056</v>
      </c>
      <c r="EA73" s="1748" t="s">
        <v>1057</v>
      </c>
      <c r="EB73" s="1710" t="s">
        <v>604</v>
      </c>
      <c r="EC73" s="1723" t="s">
        <v>1058</v>
      </c>
      <c r="ED73" s="1688"/>
      <c r="EE73" s="1688"/>
      <c r="EF73" s="1688"/>
      <c r="EG73" s="1688"/>
      <c r="EH73" s="1688"/>
      <c r="EI73" s="1688"/>
    </row>
    <row r="74" spans="1:139" customFormat="1" ht="35.1" customHeight="1">
      <c r="A74" s="1706" t="s">
        <v>570</v>
      </c>
      <c r="B74" s="1779"/>
      <c r="C74" s="1628" t="s">
        <v>571</v>
      </c>
      <c r="D74" s="1709"/>
      <c r="E74" s="1730" t="s">
        <v>572</v>
      </c>
      <c r="F74" s="1730" t="s">
        <v>573</v>
      </c>
      <c r="G74" s="1688" t="s">
        <v>574</v>
      </c>
      <c r="H74" s="1688" t="s">
        <v>59</v>
      </c>
      <c r="I74" s="1688" t="s">
        <v>60</v>
      </c>
      <c r="J74" s="1743"/>
      <c r="K74" s="1740">
        <v>0.16</v>
      </c>
      <c r="L74" s="1688">
        <v>2017</v>
      </c>
      <c r="M74" s="1688">
        <v>2019</v>
      </c>
      <c r="N74" s="1688">
        <v>2034</v>
      </c>
      <c r="O74" s="1741">
        <f t="shared" si="7"/>
        <v>0.157</v>
      </c>
      <c r="P74" s="1741"/>
      <c r="Q74" s="1741">
        <f t="shared" si="8"/>
        <v>0.154</v>
      </c>
      <c r="R74" s="1741"/>
      <c r="S74" s="1741">
        <f t="shared" si="9"/>
        <v>0.151</v>
      </c>
      <c r="T74" s="1741"/>
      <c r="U74" s="1741">
        <f t="shared" si="10"/>
        <v>0.14799999999999999</v>
      </c>
      <c r="V74" s="1741"/>
      <c r="W74" s="1741">
        <f t="shared" si="11"/>
        <v>0.14499999999999999</v>
      </c>
      <c r="X74" s="1741"/>
      <c r="Y74" s="1741">
        <f t="shared" si="12"/>
        <v>0.14199999999999999</v>
      </c>
      <c r="Z74" s="1741"/>
      <c r="AA74" s="1741">
        <f t="shared" si="13"/>
        <v>0.13899999999999998</v>
      </c>
      <c r="AB74" s="1741"/>
      <c r="AC74" s="1741">
        <f t="shared" si="14"/>
        <v>0.13599999999999998</v>
      </c>
      <c r="AD74" s="1741"/>
      <c r="AE74" s="1741">
        <v>0.13600000000000001</v>
      </c>
      <c r="AF74" s="1714" t="s">
        <v>1059</v>
      </c>
      <c r="AG74" s="1715">
        <v>1.0800000000000001E-2</v>
      </c>
      <c r="AH74" s="1628" t="s">
        <v>2570</v>
      </c>
      <c r="AI74" s="1628" t="s">
        <v>1785</v>
      </c>
      <c r="AJ74" s="1710" t="s">
        <v>952</v>
      </c>
      <c r="AK74" s="1751" t="s">
        <v>789</v>
      </c>
      <c r="AL74" s="1710" t="s">
        <v>58</v>
      </c>
      <c r="AM74" s="1636" t="s">
        <v>68</v>
      </c>
      <c r="AN74" s="1710" t="s">
        <v>60</v>
      </c>
      <c r="AO74" s="1743"/>
      <c r="AP74" s="1634">
        <v>0</v>
      </c>
      <c r="AQ74" s="1688">
        <v>2018</v>
      </c>
      <c r="AR74" s="1688">
        <v>2020</v>
      </c>
      <c r="AS74" s="1688">
        <v>2022</v>
      </c>
      <c r="AT74" s="1771"/>
      <c r="AU74" s="1771">
        <v>0.25</v>
      </c>
      <c r="AV74" s="1734">
        <v>0.75</v>
      </c>
      <c r="AW74" s="1734">
        <v>1</v>
      </c>
      <c r="AX74" s="1710"/>
      <c r="AY74" s="1710"/>
      <c r="AZ74" s="1710"/>
      <c r="BA74" s="1710"/>
      <c r="BB74" s="1710"/>
      <c r="BC74" s="1710"/>
      <c r="BD74" s="1710"/>
      <c r="BE74" s="1710"/>
      <c r="BF74" s="1710"/>
      <c r="BG74" s="1710"/>
      <c r="BH74" s="1710"/>
      <c r="BI74" s="1710"/>
      <c r="BJ74" s="1734">
        <v>1</v>
      </c>
      <c r="BK74" s="1719"/>
      <c r="BL74" s="1719"/>
      <c r="BM74" s="1760"/>
      <c r="BN74" s="1749"/>
      <c r="BO74" s="1719">
        <v>40</v>
      </c>
      <c r="BP74" s="1719">
        <v>40</v>
      </c>
      <c r="BQ74" s="1760" t="s">
        <v>70</v>
      </c>
      <c r="BR74" s="1749">
        <v>7879</v>
      </c>
      <c r="BS74" s="1719">
        <v>20</v>
      </c>
      <c r="BT74" s="1719"/>
      <c r="BU74" s="1760" t="s">
        <v>70</v>
      </c>
      <c r="BV74" s="1743"/>
      <c r="BW74" s="1719">
        <v>20</v>
      </c>
      <c r="BX74" s="1719"/>
      <c r="BY74" s="1760" t="s">
        <v>70</v>
      </c>
      <c r="BZ74" s="1743"/>
      <c r="CA74" s="1719"/>
      <c r="CB74" s="1719"/>
      <c r="CC74" s="1760"/>
      <c r="CD74" s="1743"/>
      <c r="CE74" s="1719"/>
      <c r="CF74" s="1719"/>
      <c r="CG74" s="1760"/>
      <c r="CH74" s="1743"/>
      <c r="CI74" s="1719"/>
      <c r="CJ74" s="1719"/>
      <c r="CK74" s="1760"/>
      <c r="CL74" s="1743"/>
      <c r="CM74" s="1719"/>
      <c r="CN74" s="1719"/>
      <c r="CO74" s="1746"/>
      <c r="CP74" s="1743"/>
      <c r="CQ74" s="1719"/>
      <c r="CR74" s="1719"/>
      <c r="CS74" s="1746"/>
      <c r="CT74" s="1743"/>
      <c r="CU74" s="1719"/>
      <c r="CV74" s="1719"/>
      <c r="CW74" s="1746"/>
      <c r="CX74" s="1743"/>
      <c r="CY74" s="1719"/>
      <c r="CZ74" s="1719"/>
      <c r="DA74" s="1746"/>
      <c r="DB74" s="1743"/>
      <c r="DC74" s="1719"/>
      <c r="DD74" s="1719"/>
      <c r="DE74" s="1746"/>
      <c r="DF74" s="1743"/>
      <c r="DG74" s="1719"/>
      <c r="DH74" s="1719"/>
      <c r="DI74" s="1746"/>
      <c r="DJ74" s="1743"/>
      <c r="DK74" s="1719"/>
      <c r="DL74" s="1719"/>
      <c r="DM74" s="1746"/>
      <c r="DN74" s="1743"/>
      <c r="DO74" s="1719"/>
      <c r="DP74" s="1719"/>
      <c r="DQ74" s="1746"/>
      <c r="DR74" s="1743"/>
      <c r="DS74" s="1719"/>
      <c r="DT74" s="1719"/>
      <c r="DU74" s="1760"/>
      <c r="DV74" s="1743"/>
      <c r="DW74" s="1752">
        <v>80</v>
      </c>
      <c r="DX74" s="1764" t="s">
        <v>361</v>
      </c>
      <c r="DY74" s="1710" t="s">
        <v>362</v>
      </c>
      <c r="DZ74" s="1710" t="s">
        <v>363</v>
      </c>
      <c r="EA74" s="1688" t="s">
        <v>953</v>
      </c>
      <c r="EB74" s="1710" t="s">
        <v>365</v>
      </c>
      <c r="EC74" s="1725" t="s">
        <v>954</v>
      </c>
      <c r="ED74" s="1688" t="s">
        <v>71</v>
      </c>
      <c r="EE74" s="1688" t="s">
        <v>72</v>
      </c>
      <c r="EF74" s="1688" t="s">
        <v>1028</v>
      </c>
      <c r="EG74" s="1688" t="s">
        <v>2522</v>
      </c>
      <c r="EH74" s="1688">
        <v>3387000</v>
      </c>
      <c r="EI74" s="1723" t="s">
        <v>889</v>
      </c>
    </row>
    <row r="75" spans="1:139" customFormat="1" ht="35.1" customHeight="1">
      <c r="A75" s="1706" t="s">
        <v>570</v>
      </c>
      <c r="B75" s="1779"/>
      <c r="C75" s="1628" t="s">
        <v>571</v>
      </c>
      <c r="D75" s="1709"/>
      <c r="E75" s="1730" t="s">
        <v>572</v>
      </c>
      <c r="F75" s="1730" t="s">
        <v>573</v>
      </c>
      <c r="G75" s="1688" t="s">
        <v>574</v>
      </c>
      <c r="H75" s="1688" t="s">
        <v>59</v>
      </c>
      <c r="I75" s="1688" t="s">
        <v>422</v>
      </c>
      <c r="J75" s="1743"/>
      <c r="K75" s="1740">
        <v>0.16</v>
      </c>
      <c r="L75" s="1688">
        <v>2017</v>
      </c>
      <c r="M75" s="1688">
        <v>2019</v>
      </c>
      <c r="N75" s="1688">
        <v>2034</v>
      </c>
      <c r="O75" s="1741">
        <f t="shared" si="7"/>
        <v>0.157</v>
      </c>
      <c r="P75" s="1741"/>
      <c r="Q75" s="1741">
        <f t="shared" si="8"/>
        <v>0.154</v>
      </c>
      <c r="R75" s="1741"/>
      <c r="S75" s="1741">
        <f t="shared" si="9"/>
        <v>0.151</v>
      </c>
      <c r="T75" s="1741"/>
      <c r="U75" s="1741">
        <f t="shared" si="10"/>
        <v>0.14799999999999999</v>
      </c>
      <c r="V75" s="1741"/>
      <c r="W75" s="1741">
        <f t="shared" si="11"/>
        <v>0.14499999999999999</v>
      </c>
      <c r="X75" s="1741"/>
      <c r="Y75" s="1741">
        <f t="shared" si="12"/>
        <v>0.14199999999999999</v>
      </c>
      <c r="Z75" s="1741"/>
      <c r="AA75" s="1741">
        <f t="shared" si="13"/>
        <v>0.13899999999999998</v>
      </c>
      <c r="AB75" s="1741"/>
      <c r="AC75" s="1741">
        <f t="shared" si="14"/>
        <v>0.13599999999999998</v>
      </c>
      <c r="AD75" s="1741"/>
      <c r="AE75" s="1741">
        <v>0.13600000000000001</v>
      </c>
      <c r="AF75" s="1714" t="s">
        <v>610</v>
      </c>
      <c r="AG75" s="1715">
        <v>5.7999999999999996E-3</v>
      </c>
      <c r="AH75" s="1628" t="s">
        <v>611</v>
      </c>
      <c r="AI75" s="1628" t="s">
        <v>612</v>
      </c>
      <c r="AJ75" s="1710" t="s">
        <v>952</v>
      </c>
      <c r="AK75" s="1751" t="s">
        <v>789</v>
      </c>
      <c r="AL75" s="1710" t="s">
        <v>58</v>
      </c>
      <c r="AM75" s="1636" t="s">
        <v>68</v>
      </c>
      <c r="AN75" s="1710" t="s">
        <v>482</v>
      </c>
      <c r="AO75" s="1749">
        <v>414</v>
      </c>
      <c r="AP75" s="1754" t="s">
        <v>61</v>
      </c>
      <c r="AQ75" s="1754" t="s">
        <v>61</v>
      </c>
      <c r="AR75" s="1688">
        <v>2019</v>
      </c>
      <c r="AS75" s="1688">
        <v>2034</v>
      </c>
      <c r="AT75" s="1734">
        <v>0.25</v>
      </c>
      <c r="AU75" s="1734">
        <v>0.5</v>
      </c>
      <c r="AV75" s="1734">
        <v>0.75</v>
      </c>
      <c r="AW75" s="1734">
        <v>1</v>
      </c>
      <c r="AX75" s="1734">
        <v>1</v>
      </c>
      <c r="AY75" s="1734">
        <v>1</v>
      </c>
      <c r="AZ75" s="1734">
        <v>1</v>
      </c>
      <c r="BA75" s="1734">
        <v>1</v>
      </c>
      <c r="BB75" s="1734">
        <v>1</v>
      </c>
      <c r="BC75" s="1734">
        <v>1</v>
      </c>
      <c r="BD75" s="1734">
        <v>1</v>
      </c>
      <c r="BE75" s="1734">
        <v>1</v>
      </c>
      <c r="BF75" s="1734">
        <v>1</v>
      </c>
      <c r="BG75" s="1734">
        <v>1</v>
      </c>
      <c r="BH75" s="1734">
        <v>1</v>
      </c>
      <c r="BI75" s="1734">
        <v>1</v>
      </c>
      <c r="BJ75" s="1734">
        <v>1</v>
      </c>
      <c r="BK75" s="1719">
        <v>884.76099999999997</v>
      </c>
      <c r="BL75" s="1719">
        <v>884.76099999999997</v>
      </c>
      <c r="BM75" s="1760" t="s">
        <v>70</v>
      </c>
      <c r="BN75" s="1743"/>
      <c r="BO75" s="1719">
        <v>118</v>
      </c>
      <c r="BP75" s="1719">
        <v>118</v>
      </c>
      <c r="BQ75" s="1760" t="s">
        <v>70</v>
      </c>
      <c r="BR75" s="1710">
        <v>7643</v>
      </c>
      <c r="BS75" s="1719">
        <v>147</v>
      </c>
      <c r="BT75" s="1719">
        <v>147</v>
      </c>
      <c r="BU75" s="1760" t="s">
        <v>70</v>
      </c>
      <c r="BV75" s="1710">
        <v>7643</v>
      </c>
      <c r="BW75" s="1719">
        <f>BS75*1.04</f>
        <v>152.88</v>
      </c>
      <c r="BX75" s="1719">
        <f>BT75*1.04</f>
        <v>152.88</v>
      </c>
      <c r="BY75" s="1760" t="s">
        <v>70</v>
      </c>
      <c r="BZ75" s="1710">
        <v>7643</v>
      </c>
      <c r="CA75" s="1719">
        <f>BW75*1.04</f>
        <v>158.99520000000001</v>
      </c>
      <c r="CB75" s="1719">
        <f>BX75*1.04</f>
        <v>158.99520000000001</v>
      </c>
      <c r="CC75" s="1760" t="s">
        <v>70</v>
      </c>
      <c r="CD75" s="1710">
        <v>7643</v>
      </c>
      <c r="CE75" s="1719">
        <f>CA75*1.04</f>
        <v>165.35500800000003</v>
      </c>
      <c r="CF75" s="1719">
        <f>CB75*1.04</f>
        <v>165.35500800000003</v>
      </c>
      <c r="CG75" s="1760" t="s">
        <v>70</v>
      </c>
      <c r="CH75" s="1743"/>
      <c r="CI75" s="1719">
        <v>170</v>
      </c>
      <c r="CJ75" s="1719"/>
      <c r="CK75" s="1760" t="s">
        <v>70</v>
      </c>
      <c r="CL75" s="1743"/>
      <c r="CM75" s="1719">
        <v>175</v>
      </c>
      <c r="CN75" s="1719"/>
      <c r="CO75" s="1746" t="s">
        <v>70</v>
      </c>
      <c r="CP75" s="1743"/>
      <c r="CQ75" s="1719">
        <v>180</v>
      </c>
      <c r="CR75" s="1719"/>
      <c r="CS75" s="1746" t="s">
        <v>70</v>
      </c>
      <c r="CT75" s="1743"/>
      <c r="CU75" s="1719">
        <v>185</v>
      </c>
      <c r="CV75" s="1719"/>
      <c r="CW75" s="1746" t="s">
        <v>70</v>
      </c>
      <c r="CX75" s="1743"/>
      <c r="CY75" s="1719">
        <v>190</v>
      </c>
      <c r="CZ75" s="1719"/>
      <c r="DA75" s="1746" t="s">
        <v>70</v>
      </c>
      <c r="DB75" s="1743"/>
      <c r="DC75" s="1719">
        <v>196</v>
      </c>
      <c r="DD75" s="1719"/>
      <c r="DE75" s="1746" t="s">
        <v>70</v>
      </c>
      <c r="DF75" s="1743"/>
      <c r="DG75" s="1719">
        <v>202</v>
      </c>
      <c r="DH75" s="1719"/>
      <c r="DI75" s="1746" t="s">
        <v>70</v>
      </c>
      <c r="DJ75" s="1743"/>
      <c r="DK75" s="1719">
        <v>208</v>
      </c>
      <c r="DL75" s="1719"/>
      <c r="DM75" s="1746" t="s">
        <v>70</v>
      </c>
      <c r="DN75" s="1743"/>
      <c r="DO75" s="1719">
        <v>214</v>
      </c>
      <c r="DP75" s="1719"/>
      <c r="DQ75" s="1746" t="s">
        <v>70</v>
      </c>
      <c r="DR75" s="1743"/>
      <c r="DS75" s="1719">
        <v>220</v>
      </c>
      <c r="DT75" s="1719"/>
      <c r="DU75" s="1760" t="s">
        <v>70</v>
      </c>
      <c r="DV75" s="1743"/>
      <c r="DW75" s="1719">
        <v>3566.9912079999999</v>
      </c>
      <c r="DX75" s="1710" t="s">
        <v>112</v>
      </c>
      <c r="DY75" s="1710" t="s">
        <v>113</v>
      </c>
      <c r="DZ75" s="1710" t="s">
        <v>1011</v>
      </c>
      <c r="EA75" s="1688" t="s">
        <v>1012</v>
      </c>
      <c r="EB75" s="1710" t="s">
        <v>1013</v>
      </c>
      <c r="EC75" s="1726" t="s">
        <v>1014</v>
      </c>
      <c r="ED75" s="1688"/>
      <c r="EE75" s="1688"/>
      <c r="EF75" s="1688"/>
      <c r="EG75" s="1688"/>
      <c r="EH75" s="1688"/>
      <c r="EI75" s="1688"/>
    </row>
    <row r="76" spans="1:139" customFormat="1" ht="78" customHeight="1">
      <c r="A76" s="1706" t="s">
        <v>570</v>
      </c>
      <c r="B76" s="1779"/>
      <c r="C76" s="1628" t="s">
        <v>571</v>
      </c>
      <c r="D76" s="1709"/>
      <c r="E76" s="1730" t="s">
        <v>572</v>
      </c>
      <c r="F76" s="1730" t="s">
        <v>573</v>
      </c>
      <c r="G76" s="1688" t="s">
        <v>574</v>
      </c>
      <c r="H76" s="1688" t="s">
        <v>59</v>
      </c>
      <c r="I76" s="1688" t="s">
        <v>60</v>
      </c>
      <c r="J76" s="1743"/>
      <c r="K76" s="1740">
        <v>0.16</v>
      </c>
      <c r="L76" s="1688">
        <v>2017</v>
      </c>
      <c r="M76" s="1688">
        <v>2019</v>
      </c>
      <c r="N76" s="1688">
        <v>2034</v>
      </c>
      <c r="O76" s="1741">
        <f t="shared" si="7"/>
        <v>0.157</v>
      </c>
      <c r="P76" s="1741"/>
      <c r="Q76" s="1741">
        <f t="shared" si="8"/>
        <v>0.154</v>
      </c>
      <c r="R76" s="1741"/>
      <c r="S76" s="1741">
        <f t="shared" si="9"/>
        <v>0.151</v>
      </c>
      <c r="T76" s="1741"/>
      <c r="U76" s="1741">
        <f t="shared" si="10"/>
        <v>0.14799999999999999</v>
      </c>
      <c r="V76" s="1741"/>
      <c r="W76" s="1741">
        <f t="shared" si="11"/>
        <v>0.14499999999999999</v>
      </c>
      <c r="X76" s="1741"/>
      <c r="Y76" s="1741">
        <f t="shared" si="12"/>
        <v>0.14199999999999999</v>
      </c>
      <c r="Z76" s="1741"/>
      <c r="AA76" s="1741">
        <f t="shared" si="13"/>
        <v>0.13899999999999998</v>
      </c>
      <c r="AB76" s="1741"/>
      <c r="AC76" s="1741">
        <f t="shared" si="14"/>
        <v>0.13599999999999998</v>
      </c>
      <c r="AD76" s="1741"/>
      <c r="AE76" s="1741">
        <v>0.13600000000000001</v>
      </c>
      <c r="AF76" s="1714" t="s">
        <v>1064</v>
      </c>
      <c r="AG76" s="1715">
        <v>1.0800000000000001E-2</v>
      </c>
      <c r="AH76" s="1628" t="s">
        <v>1065</v>
      </c>
      <c r="AI76" s="1628" t="s">
        <v>1066</v>
      </c>
      <c r="AJ76" s="1710" t="s">
        <v>1047</v>
      </c>
      <c r="AK76" s="1751" t="s">
        <v>1048</v>
      </c>
      <c r="AL76" s="1710" t="s">
        <v>236</v>
      </c>
      <c r="AM76" s="1636" t="s">
        <v>83</v>
      </c>
      <c r="AN76" s="1710" t="s">
        <v>60</v>
      </c>
      <c r="AO76" s="1743"/>
      <c r="AP76" s="1754" t="s">
        <v>61</v>
      </c>
      <c r="AQ76" s="1754" t="s">
        <v>61</v>
      </c>
      <c r="AR76" s="1688">
        <v>2020</v>
      </c>
      <c r="AS76" s="1688">
        <v>2024</v>
      </c>
      <c r="AT76" s="1734"/>
      <c r="AU76" s="1712">
        <v>500</v>
      </c>
      <c r="AV76" s="1712">
        <v>1000</v>
      </c>
      <c r="AW76" s="1712">
        <v>1000</v>
      </c>
      <c r="AX76" s="1712">
        <v>1000</v>
      </c>
      <c r="AY76" s="1712">
        <v>1000</v>
      </c>
      <c r="AZ76" s="1710"/>
      <c r="BA76" s="1710"/>
      <c r="BB76" s="1710"/>
      <c r="BC76" s="1710"/>
      <c r="BD76" s="1710"/>
      <c r="BE76" s="1710"/>
      <c r="BF76" s="1710"/>
      <c r="BG76" s="1710"/>
      <c r="BH76" s="1710"/>
      <c r="BI76" s="1710"/>
      <c r="BJ76" s="1712">
        <v>4500</v>
      </c>
      <c r="BK76" s="1719"/>
      <c r="BL76" s="1719"/>
      <c r="BM76" s="1760"/>
      <c r="BN76" s="1743"/>
      <c r="BO76" s="1719">
        <v>13.5</v>
      </c>
      <c r="BP76" s="1719">
        <v>13.5</v>
      </c>
      <c r="BQ76" s="1760" t="s">
        <v>70</v>
      </c>
      <c r="BR76" s="1743"/>
      <c r="BS76" s="1719">
        <v>14.040000000000001</v>
      </c>
      <c r="BT76" s="1719"/>
      <c r="BU76" s="1760" t="s">
        <v>70</v>
      </c>
      <c r="BV76" s="1743"/>
      <c r="BW76" s="1719">
        <v>14.601600000000001</v>
      </c>
      <c r="BX76" s="1719"/>
      <c r="BY76" s="1760" t="s">
        <v>70</v>
      </c>
      <c r="BZ76" s="1743"/>
      <c r="CA76" s="1719">
        <v>15.185664000000001</v>
      </c>
      <c r="CB76" s="1719"/>
      <c r="CC76" s="1760" t="s">
        <v>70</v>
      </c>
      <c r="CD76" s="1743"/>
      <c r="CE76" s="1719">
        <v>15.793090560000001</v>
      </c>
      <c r="CF76" s="1719"/>
      <c r="CG76" s="1760" t="s">
        <v>70</v>
      </c>
      <c r="CH76" s="1743"/>
      <c r="CI76" s="1719"/>
      <c r="CJ76" s="1719"/>
      <c r="CK76" s="1760"/>
      <c r="CL76" s="1743"/>
      <c r="CM76" s="1719"/>
      <c r="CN76" s="1719"/>
      <c r="CO76" s="1746"/>
      <c r="CP76" s="1743"/>
      <c r="CQ76" s="1719"/>
      <c r="CR76" s="1719"/>
      <c r="CS76" s="1746"/>
      <c r="CT76" s="1743"/>
      <c r="CU76" s="1719"/>
      <c r="CV76" s="1719"/>
      <c r="CW76" s="1746"/>
      <c r="CX76" s="1743"/>
      <c r="CY76" s="1719"/>
      <c r="CZ76" s="1719"/>
      <c r="DA76" s="1746"/>
      <c r="DB76" s="1743"/>
      <c r="DC76" s="1719"/>
      <c r="DD76" s="1719"/>
      <c r="DE76" s="1746"/>
      <c r="DF76" s="1743"/>
      <c r="DG76" s="1719"/>
      <c r="DH76" s="1719"/>
      <c r="DI76" s="1746"/>
      <c r="DJ76" s="1743"/>
      <c r="DK76" s="1719"/>
      <c r="DL76" s="1719"/>
      <c r="DM76" s="1746"/>
      <c r="DN76" s="1743"/>
      <c r="DO76" s="1719"/>
      <c r="DP76" s="1719"/>
      <c r="DQ76" s="1746"/>
      <c r="DR76" s="1743"/>
      <c r="DS76" s="1719"/>
      <c r="DT76" s="1719"/>
      <c r="DU76" s="1760"/>
      <c r="DV76" s="1743"/>
      <c r="DW76" s="1752">
        <v>73.120354559999996</v>
      </c>
      <c r="DX76" s="1688" t="s">
        <v>237</v>
      </c>
      <c r="DY76" s="1688" t="s">
        <v>238</v>
      </c>
      <c r="DZ76" s="1710" t="s">
        <v>1056</v>
      </c>
      <c r="EA76" s="1688" t="s">
        <v>1057</v>
      </c>
      <c r="EB76" s="1710" t="s">
        <v>604</v>
      </c>
      <c r="EC76" s="1723" t="s">
        <v>1058</v>
      </c>
      <c r="ED76" s="1688" t="s">
        <v>168</v>
      </c>
      <c r="EE76" s="1688" t="s">
        <v>169</v>
      </c>
      <c r="EF76" s="1688" t="s">
        <v>170</v>
      </c>
      <c r="EG76" s="1710" t="s">
        <v>171</v>
      </c>
      <c r="EH76" s="1710">
        <v>5159111</v>
      </c>
      <c r="EI76" s="1688" t="s">
        <v>172</v>
      </c>
    </row>
    <row r="77" spans="1:139" customFormat="1" ht="35.1" customHeight="1">
      <c r="A77" s="1706" t="s">
        <v>570</v>
      </c>
      <c r="B77" s="1779"/>
      <c r="C77" s="1628" t="s">
        <v>571</v>
      </c>
      <c r="D77" s="1709"/>
      <c r="E77" s="1730" t="s">
        <v>572</v>
      </c>
      <c r="F77" s="1730" t="s">
        <v>573</v>
      </c>
      <c r="G77" s="1688" t="s">
        <v>574</v>
      </c>
      <c r="H77" s="1688" t="s">
        <v>59</v>
      </c>
      <c r="I77" s="1688" t="s">
        <v>60</v>
      </c>
      <c r="J77" s="1743"/>
      <c r="K77" s="1740">
        <v>0.16</v>
      </c>
      <c r="L77" s="1688">
        <v>2017</v>
      </c>
      <c r="M77" s="1688">
        <v>2019</v>
      </c>
      <c r="N77" s="1688">
        <v>2034</v>
      </c>
      <c r="O77" s="1741">
        <f t="shared" si="7"/>
        <v>0.157</v>
      </c>
      <c r="P77" s="1741"/>
      <c r="Q77" s="1741">
        <f t="shared" si="8"/>
        <v>0.154</v>
      </c>
      <c r="R77" s="1741"/>
      <c r="S77" s="1741">
        <f t="shared" si="9"/>
        <v>0.151</v>
      </c>
      <c r="T77" s="1741"/>
      <c r="U77" s="1741">
        <f t="shared" si="10"/>
        <v>0.14799999999999999</v>
      </c>
      <c r="V77" s="1741"/>
      <c r="W77" s="1741">
        <f t="shared" si="11"/>
        <v>0.14499999999999999</v>
      </c>
      <c r="X77" s="1741"/>
      <c r="Y77" s="1741">
        <f t="shared" si="12"/>
        <v>0.14199999999999999</v>
      </c>
      <c r="Z77" s="1741"/>
      <c r="AA77" s="1741">
        <f t="shared" si="13"/>
        <v>0.13899999999999998</v>
      </c>
      <c r="AB77" s="1741"/>
      <c r="AC77" s="1741">
        <f t="shared" si="14"/>
        <v>0.13599999999999998</v>
      </c>
      <c r="AD77" s="1741"/>
      <c r="AE77" s="1741">
        <v>0.13600000000000001</v>
      </c>
      <c r="AF77" s="1714" t="s">
        <v>617</v>
      </c>
      <c r="AG77" s="1715">
        <v>1.0800000000000001E-2</v>
      </c>
      <c r="AH77" s="1628" t="s">
        <v>1068</v>
      </c>
      <c r="AI77" s="1628" t="s">
        <v>1069</v>
      </c>
      <c r="AJ77" s="1710" t="s">
        <v>1070</v>
      </c>
      <c r="AK77" s="1751" t="s">
        <v>1071</v>
      </c>
      <c r="AL77" s="1710" t="s">
        <v>58</v>
      </c>
      <c r="AM77" s="1636" t="s">
        <v>83</v>
      </c>
      <c r="AN77" s="1710" t="s">
        <v>60</v>
      </c>
      <c r="AO77" s="1743"/>
      <c r="AP77" s="1634">
        <v>0</v>
      </c>
      <c r="AQ77" s="1688">
        <v>2017</v>
      </c>
      <c r="AR77" s="1688">
        <v>2020</v>
      </c>
      <c r="AS77" s="1688">
        <v>2024</v>
      </c>
      <c r="AT77" s="1688"/>
      <c r="AU77" s="1688">
        <v>1</v>
      </c>
      <c r="AV77" s="1688">
        <v>1</v>
      </c>
      <c r="AW77" s="1688">
        <v>1</v>
      </c>
      <c r="AX77" s="1688">
        <v>1</v>
      </c>
      <c r="AY77" s="1688">
        <v>1</v>
      </c>
      <c r="AZ77" s="1688"/>
      <c r="BA77" s="1688"/>
      <c r="BB77" s="1688"/>
      <c r="BC77" s="1688"/>
      <c r="BD77" s="1688"/>
      <c r="BE77" s="1688"/>
      <c r="BF77" s="1688"/>
      <c r="BG77" s="1688"/>
      <c r="BH77" s="1688"/>
      <c r="BI77" s="1688"/>
      <c r="BJ77" s="1688">
        <v>5</v>
      </c>
      <c r="BK77" s="1719"/>
      <c r="BL77" s="1719"/>
      <c r="BM77" s="1688"/>
      <c r="BN77" s="1743"/>
      <c r="BO77" s="1719">
        <v>25.527999999999999</v>
      </c>
      <c r="BP77" s="1719">
        <v>25.5</v>
      </c>
      <c r="BQ77" s="1760" t="s">
        <v>70</v>
      </c>
      <c r="BR77" s="1743"/>
      <c r="BS77" s="1719">
        <v>56.293999999999997</v>
      </c>
      <c r="BT77" s="1719"/>
      <c r="BU77" s="1760" t="s">
        <v>70</v>
      </c>
      <c r="BV77" s="1743"/>
      <c r="BW77" s="1719">
        <v>27.082999999999998</v>
      </c>
      <c r="BX77" s="1719"/>
      <c r="BY77" s="1760" t="s">
        <v>70</v>
      </c>
      <c r="BZ77" s="1743"/>
      <c r="CA77" s="1719">
        <v>27.895</v>
      </c>
      <c r="CB77" s="1719"/>
      <c r="CC77" s="1760" t="s">
        <v>70</v>
      </c>
      <c r="CD77" s="1743"/>
      <c r="CE77" s="1719">
        <v>28.731999999999999</v>
      </c>
      <c r="CF77" s="1719"/>
      <c r="CG77" s="1760" t="s">
        <v>70</v>
      </c>
      <c r="CH77" s="1743"/>
      <c r="CI77" s="1719"/>
      <c r="CJ77" s="1719"/>
      <c r="CK77" s="1760"/>
      <c r="CL77" s="1743"/>
      <c r="CM77" s="1719"/>
      <c r="CN77" s="1719"/>
      <c r="CO77" s="1746"/>
      <c r="CP77" s="1743"/>
      <c r="CQ77" s="1719"/>
      <c r="CR77" s="1719"/>
      <c r="CS77" s="1746"/>
      <c r="CT77" s="1743"/>
      <c r="CU77" s="1719"/>
      <c r="CV77" s="1719"/>
      <c r="CW77" s="1746"/>
      <c r="CX77" s="1743"/>
      <c r="CY77" s="1719"/>
      <c r="CZ77" s="1719"/>
      <c r="DA77" s="1746"/>
      <c r="DB77" s="1743"/>
      <c r="DC77" s="1719"/>
      <c r="DD77" s="1719"/>
      <c r="DE77" s="1746"/>
      <c r="DF77" s="1743"/>
      <c r="DG77" s="1719"/>
      <c r="DH77" s="1719"/>
      <c r="DI77" s="1746"/>
      <c r="DJ77" s="1743"/>
      <c r="DK77" s="1719"/>
      <c r="DL77" s="1719"/>
      <c r="DM77" s="1746"/>
      <c r="DN77" s="1743"/>
      <c r="DO77" s="1719"/>
      <c r="DP77" s="1719"/>
      <c r="DQ77" s="1746"/>
      <c r="DR77" s="1743"/>
      <c r="DS77" s="1719"/>
      <c r="DT77" s="1719"/>
      <c r="DU77" s="1760"/>
      <c r="DV77" s="1743"/>
      <c r="DW77" s="1752">
        <v>165.53199999999998</v>
      </c>
      <c r="DX77" s="1688" t="s">
        <v>621</v>
      </c>
      <c r="DY77" s="1688" t="s">
        <v>622</v>
      </c>
      <c r="DZ77" s="1710" t="s">
        <v>623</v>
      </c>
      <c r="EA77" s="1748" t="s">
        <v>1072</v>
      </c>
      <c r="EB77" s="1710" t="s">
        <v>1073</v>
      </c>
      <c r="EC77" s="1748" t="s">
        <v>1074</v>
      </c>
      <c r="ED77" s="1688" t="s">
        <v>627</v>
      </c>
      <c r="EE77" s="1688" t="s">
        <v>628</v>
      </c>
      <c r="EF77" s="1688" t="s">
        <v>629</v>
      </c>
      <c r="EG77" s="1756" t="s">
        <v>1075</v>
      </c>
      <c r="EH77" s="1710" t="s">
        <v>1076</v>
      </c>
      <c r="EI77" s="1790" t="s">
        <v>1077</v>
      </c>
    </row>
    <row r="78" spans="1:139" s="2113" customFormat="1" ht="74.25" customHeight="1">
      <c r="A78" s="2108" t="s">
        <v>570</v>
      </c>
      <c r="B78" s="2109"/>
      <c r="C78" s="2095" t="s">
        <v>1078</v>
      </c>
      <c r="D78" s="2099" t="s">
        <v>2543</v>
      </c>
      <c r="E78" s="2095" t="s">
        <v>836</v>
      </c>
      <c r="F78" s="2100" t="s">
        <v>159</v>
      </c>
      <c r="G78" s="2095" t="s">
        <v>111</v>
      </c>
      <c r="H78" s="2095" t="s">
        <v>68</v>
      </c>
      <c r="I78" s="2095" t="s">
        <v>60</v>
      </c>
      <c r="J78" s="2110"/>
      <c r="K78" s="2096">
        <v>0.69599999999999995</v>
      </c>
      <c r="L78" s="2095">
        <v>2015</v>
      </c>
      <c r="M78" s="2095">
        <v>2019</v>
      </c>
      <c r="N78" s="2095">
        <v>2034</v>
      </c>
      <c r="O78" s="2097">
        <f>K78+0.3%</f>
        <v>0.69899999999999995</v>
      </c>
      <c r="P78" s="2097"/>
      <c r="Q78" s="2097">
        <f>O78+0.3%</f>
        <v>0.70199999999999996</v>
      </c>
      <c r="R78" s="2097"/>
      <c r="S78" s="2097">
        <f>Q78+0.3%</f>
        <v>0.70499999999999996</v>
      </c>
      <c r="T78" s="2097"/>
      <c r="U78" s="2097">
        <f>S78+0.3%</f>
        <v>0.70799999999999996</v>
      </c>
      <c r="V78" s="2097"/>
      <c r="W78" s="2097">
        <f>U78+0.3%</f>
        <v>0.71099999999999997</v>
      </c>
      <c r="X78" s="2097"/>
      <c r="Y78" s="2097">
        <f>W78+0.3%</f>
        <v>0.71399999999999997</v>
      </c>
      <c r="Z78" s="2097"/>
      <c r="AA78" s="2097">
        <f>Y78+0.3%</f>
        <v>0.71699999999999997</v>
      </c>
      <c r="AB78" s="2097"/>
      <c r="AC78" s="2097">
        <f>AA78+0.3%</f>
        <v>0.72</v>
      </c>
      <c r="AD78" s="2097"/>
      <c r="AE78" s="2098">
        <v>0.72</v>
      </c>
      <c r="AF78" s="2114" t="s">
        <v>1080</v>
      </c>
      <c r="AG78" s="2099">
        <v>1.9E-2</v>
      </c>
      <c r="AH78" s="2100" t="s">
        <v>1081</v>
      </c>
      <c r="AI78" s="2100" t="s">
        <v>1082</v>
      </c>
      <c r="AJ78" s="2100" t="s">
        <v>1047</v>
      </c>
      <c r="AK78" s="2111" t="s">
        <v>1048</v>
      </c>
      <c r="AL78" s="2100" t="s">
        <v>1083</v>
      </c>
      <c r="AM78" s="2095" t="s">
        <v>83</v>
      </c>
      <c r="AN78" s="2100" t="s">
        <v>60</v>
      </c>
      <c r="AO78" s="2110"/>
      <c r="AP78" s="2101" t="s">
        <v>61</v>
      </c>
      <c r="AQ78" s="2101" t="s">
        <v>61</v>
      </c>
      <c r="AR78" s="2095">
        <v>2020</v>
      </c>
      <c r="AS78" s="2095">
        <v>2034</v>
      </c>
      <c r="AT78" s="2102"/>
      <c r="AU78" s="2103">
        <v>60</v>
      </c>
      <c r="AV78" s="2103">
        <v>60</v>
      </c>
      <c r="AW78" s="2103">
        <v>60</v>
      </c>
      <c r="AX78" s="2103">
        <v>60</v>
      </c>
      <c r="AY78" s="2103">
        <v>60</v>
      </c>
      <c r="AZ78" s="2103">
        <v>60</v>
      </c>
      <c r="BA78" s="2103">
        <v>60</v>
      </c>
      <c r="BB78" s="2103">
        <v>60</v>
      </c>
      <c r="BC78" s="2103">
        <v>60</v>
      </c>
      <c r="BD78" s="2103">
        <v>60</v>
      </c>
      <c r="BE78" s="2103">
        <v>60</v>
      </c>
      <c r="BF78" s="2103">
        <v>60</v>
      </c>
      <c r="BG78" s="2103">
        <v>60</v>
      </c>
      <c r="BH78" s="2103">
        <v>60</v>
      </c>
      <c r="BI78" s="2103">
        <v>60</v>
      </c>
      <c r="BJ78" s="2103">
        <v>900</v>
      </c>
      <c r="BK78" s="2104"/>
      <c r="BL78" s="2104"/>
      <c r="BM78" s="2105"/>
      <c r="BN78" s="2110"/>
      <c r="BO78" s="2104">
        <v>56.196800000000003</v>
      </c>
      <c r="BP78" s="2104">
        <v>0</v>
      </c>
      <c r="BQ78" s="2105" t="s">
        <v>70</v>
      </c>
      <c r="BR78" s="2110"/>
      <c r="BS78" s="2104">
        <v>57.882704000000004</v>
      </c>
      <c r="BT78" s="2104"/>
      <c r="BU78" s="2105" t="s">
        <v>70</v>
      </c>
      <c r="BV78" s="2110"/>
      <c r="BW78" s="2104">
        <v>59.619185120000004</v>
      </c>
      <c r="BX78" s="2104"/>
      <c r="BY78" s="2105" t="s">
        <v>70</v>
      </c>
      <c r="BZ78" s="2110"/>
      <c r="CA78" s="2104">
        <v>61.407760673600009</v>
      </c>
      <c r="CB78" s="2104"/>
      <c r="CC78" s="2105" t="s">
        <v>70</v>
      </c>
      <c r="CD78" s="2110"/>
      <c r="CE78" s="2104">
        <v>63.249993493808013</v>
      </c>
      <c r="CF78" s="2104"/>
      <c r="CG78" s="2105" t="s">
        <v>70</v>
      </c>
      <c r="CH78" s="2110"/>
      <c r="CI78" s="2104">
        <v>65.147493298622251</v>
      </c>
      <c r="CJ78" s="2104"/>
      <c r="CK78" s="2105" t="s">
        <v>70</v>
      </c>
      <c r="CL78" s="2110"/>
      <c r="CM78" s="2104">
        <v>67.101918097580921</v>
      </c>
      <c r="CN78" s="2104"/>
      <c r="CO78" s="2112" t="s">
        <v>70</v>
      </c>
      <c r="CP78" s="2110"/>
      <c r="CQ78" s="2104">
        <v>69.114975640508348</v>
      </c>
      <c r="CR78" s="2104"/>
      <c r="CS78" s="2112" t="s">
        <v>70</v>
      </c>
      <c r="CT78" s="2110"/>
      <c r="CU78" s="2104">
        <v>71.188424909723594</v>
      </c>
      <c r="CV78" s="2104"/>
      <c r="CW78" s="2112" t="s">
        <v>70</v>
      </c>
      <c r="CX78" s="2110"/>
      <c r="CY78" s="2104">
        <v>73.324077657015309</v>
      </c>
      <c r="CZ78" s="2104"/>
      <c r="DA78" s="2112" t="s">
        <v>70</v>
      </c>
      <c r="DB78" s="2110"/>
      <c r="DC78" s="2104">
        <v>75.523799986725777</v>
      </c>
      <c r="DD78" s="2104"/>
      <c r="DE78" s="2112" t="s">
        <v>70</v>
      </c>
      <c r="DF78" s="2110"/>
      <c r="DG78" s="2104">
        <v>77.789513986327549</v>
      </c>
      <c r="DH78" s="2104"/>
      <c r="DI78" s="2112" t="s">
        <v>70</v>
      </c>
      <c r="DJ78" s="2110"/>
      <c r="DK78" s="2104">
        <v>80.123199405917376</v>
      </c>
      <c r="DL78" s="2104"/>
      <c r="DM78" s="2112" t="s">
        <v>70</v>
      </c>
      <c r="DN78" s="2110"/>
      <c r="DO78" s="2104">
        <v>82.5268953880949</v>
      </c>
      <c r="DP78" s="2104"/>
      <c r="DQ78" s="2112" t="s">
        <v>70</v>
      </c>
      <c r="DR78" s="2110"/>
      <c r="DS78" s="2104">
        <v>85.002702249737752</v>
      </c>
      <c r="DT78" s="2104"/>
      <c r="DU78" s="2105" t="s">
        <v>70</v>
      </c>
      <c r="DV78" s="2110"/>
      <c r="DW78" s="2104">
        <v>1045.1994439076616</v>
      </c>
      <c r="DX78" s="2095" t="s">
        <v>237</v>
      </c>
      <c r="DY78" s="2095" t="s">
        <v>238</v>
      </c>
      <c r="DZ78" s="2100" t="s">
        <v>1084</v>
      </c>
      <c r="EA78" s="2095" t="s">
        <v>1085</v>
      </c>
      <c r="EB78" s="2100" t="s">
        <v>640</v>
      </c>
      <c r="EC78" s="2106" t="s">
        <v>1086</v>
      </c>
      <c r="ED78" s="2100"/>
      <c r="EE78" s="2100"/>
      <c r="EF78" s="2100"/>
      <c r="EG78" s="2095"/>
      <c r="EH78" s="2095"/>
      <c r="EI78" s="2095"/>
    </row>
    <row r="79" spans="1:139" customFormat="1" ht="35.1" customHeight="1">
      <c r="A79" s="1706" t="s">
        <v>570</v>
      </c>
      <c r="B79" s="1779"/>
      <c r="C79" s="1730" t="s">
        <v>1078</v>
      </c>
      <c r="D79" s="1709"/>
      <c r="E79" s="1730" t="s">
        <v>836</v>
      </c>
      <c r="F79" s="1628" t="s">
        <v>159</v>
      </c>
      <c r="G79" s="1688" t="s">
        <v>111</v>
      </c>
      <c r="H79" s="1688" t="s">
        <v>68</v>
      </c>
      <c r="I79" s="1688" t="s">
        <v>60</v>
      </c>
      <c r="J79" s="1743"/>
      <c r="K79" s="1731">
        <v>0.69599999999999995</v>
      </c>
      <c r="L79" s="1688">
        <v>2015</v>
      </c>
      <c r="M79" s="1688">
        <v>2019</v>
      </c>
      <c r="N79" s="1688">
        <v>2034</v>
      </c>
      <c r="O79" s="1732">
        <f>K79+0.3%</f>
        <v>0.69899999999999995</v>
      </c>
      <c r="P79" s="1732"/>
      <c r="Q79" s="1732">
        <f>O79+0.3%</f>
        <v>0.70199999999999996</v>
      </c>
      <c r="R79" s="1732"/>
      <c r="S79" s="1732">
        <f>Q79+0.3%</f>
        <v>0.70499999999999996</v>
      </c>
      <c r="T79" s="1732"/>
      <c r="U79" s="1732">
        <f>S79+0.3%</f>
        <v>0.70799999999999996</v>
      </c>
      <c r="V79" s="1732"/>
      <c r="W79" s="1732">
        <f>U79+0.3%</f>
        <v>0.71099999999999997</v>
      </c>
      <c r="X79" s="1732"/>
      <c r="Y79" s="1732">
        <f>W79+0.3%</f>
        <v>0.71399999999999997</v>
      </c>
      <c r="Z79" s="1732"/>
      <c r="AA79" s="1732">
        <f>Y79+0.3%</f>
        <v>0.71699999999999997</v>
      </c>
      <c r="AB79" s="1732"/>
      <c r="AC79" s="1732">
        <f>AA79+0.3%</f>
        <v>0.72</v>
      </c>
      <c r="AD79" s="1732"/>
      <c r="AE79" s="1733">
        <v>0.72</v>
      </c>
      <c r="AF79" s="1714" t="s">
        <v>642</v>
      </c>
      <c r="AG79" s="1715">
        <v>1.0800000000000001E-2</v>
      </c>
      <c r="AH79" s="1628" t="s">
        <v>1087</v>
      </c>
      <c r="AI79" s="1628" t="s">
        <v>2571</v>
      </c>
      <c r="AJ79" s="1710" t="s">
        <v>952</v>
      </c>
      <c r="AK79" s="1751" t="s">
        <v>789</v>
      </c>
      <c r="AL79" s="1710" t="s">
        <v>111</v>
      </c>
      <c r="AM79" s="1636" t="s">
        <v>137</v>
      </c>
      <c r="AN79" s="1710" t="s">
        <v>60</v>
      </c>
      <c r="AO79" s="1743"/>
      <c r="AP79" s="1754" t="s">
        <v>61</v>
      </c>
      <c r="AQ79" s="1754" t="s">
        <v>61</v>
      </c>
      <c r="AR79" s="1688">
        <v>2020</v>
      </c>
      <c r="AS79" s="1688">
        <v>2034</v>
      </c>
      <c r="AT79" s="1734"/>
      <c r="AU79" s="1734">
        <v>1</v>
      </c>
      <c r="AV79" s="1734">
        <v>1</v>
      </c>
      <c r="AW79" s="1734">
        <v>1</v>
      </c>
      <c r="AX79" s="1734">
        <v>1</v>
      </c>
      <c r="AY79" s="1734">
        <v>1</v>
      </c>
      <c r="AZ79" s="1734">
        <v>1</v>
      </c>
      <c r="BA79" s="1734">
        <v>1</v>
      </c>
      <c r="BB79" s="1734">
        <v>1</v>
      </c>
      <c r="BC79" s="1734">
        <v>1</v>
      </c>
      <c r="BD79" s="1734">
        <v>1</v>
      </c>
      <c r="BE79" s="1734">
        <v>1</v>
      </c>
      <c r="BF79" s="1734">
        <v>1</v>
      </c>
      <c r="BG79" s="1734">
        <v>1</v>
      </c>
      <c r="BH79" s="1734">
        <v>1</v>
      </c>
      <c r="BI79" s="1734">
        <v>1</v>
      </c>
      <c r="BJ79" s="1734">
        <v>1</v>
      </c>
      <c r="BK79" s="1719"/>
      <c r="BL79" s="1719"/>
      <c r="BM79" s="1760"/>
      <c r="BN79" s="1749">
        <v>1131</v>
      </c>
      <c r="BO79" s="1719">
        <v>63.570241280000005</v>
      </c>
      <c r="BP79" s="1719">
        <v>25.6</v>
      </c>
      <c r="BQ79" s="1710" t="s">
        <v>70</v>
      </c>
      <c r="BR79" s="1765">
        <v>1131</v>
      </c>
      <c r="BS79" s="1719">
        <v>66.278333558528004</v>
      </c>
      <c r="BT79" s="1719"/>
      <c r="BU79" s="1710" t="s">
        <v>70</v>
      </c>
      <c r="BV79" s="1765"/>
      <c r="BW79" s="1719">
        <v>69.101790568121302</v>
      </c>
      <c r="BX79" s="1719"/>
      <c r="BY79" s="1710" t="s">
        <v>70</v>
      </c>
      <c r="BZ79" s="1743"/>
      <c r="CA79" s="1719">
        <v>72.04552684632327</v>
      </c>
      <c r="CB79" s="1719"/>
      <c r="CC79" s="1710" t="s">
        <v>70</v>
      </c>
      <c r="CD79" s="1743"/>
      <c r="CE79" s="1719">
        <v>75.11466628997664</v>
      </c>
      <c r="CF79" s="1719"/>
      <c r="CG79" s="1710" t="s">
        <v>70</v>
      </c>
      <c r="CH79" s="1743"/>
      <c r="CI79" s="1719">
        <v>78.31455107392965</v>
      </c>
      <c r="CJ79" s="1719"/>
      <c r="CK79" s="1710" t="s">
        <v>70</v>
      </c>
      <c r="CL79" s="1743"/>
      <c r="CM79" s="1719">
        <v>81.65075094967905</v>
      </c>
      <c r="CN79" s="1719"/>
      <c r="CO79" s="1746" t="s">
        <v>70</v>
      </c>
      <c r="CP79" s="1743"/>
      <c r="CQ79" s="1719">
        <v>85.129072940135373</v>
      </c>
      <c r="CR79" s="1719"/>
      <c r="CS79" s="1746" t="s">
        <v>70</v>
      </c>
      <c r="CT79" s="1743"/>
      <c r="CU79" s="1719">
        <v>88.755571447385137</v>
      </c>
      <c r="CV79" s="1719"/>
      <c r="CW79" s="1746" t="s">
        <v>70</v>
      </c>
      <c r="CX79" s="1743"/>
      <c r="CY79" s="1719">
        <v>92.536558791043745</v>
      </c>
      <c r="CZ79" s="1719"/>
      <c r="DA79" s="1746" t="s">
        <v>70</v>
      </c>
      <c r="DB79" s="1743"/>
      <c r="DC79" s="1719">
        <v>96.478616195542202</v>
      </c>
      <c r="DD79" s="1719"/>
      <c r="DE79" s="1746" t="s">
        <v>70</v>
      </c>
      <c r="DF79" s="1743"/>
      <c r="DG79" s="1719">
        <v>100.58860524547229</v>
      </c>
      <c r="DH79" s="1719"/>
      <c r="DI79" s="1746" t="s">
        <v>70</v>
      </c>
      <c r="DJ79" s="1743"/>
      <c r="DK79" s="1719">
        <v>104.87367982892941</v>
      </c>
      <c r="DL79" s="1719"/>
      <c r="DM79" s="1746" t="s">
        <v>70</v>
      </c>
      <c r="DN79" s="1743"/>
      <c r="DO79" s="1719">
        <v>109.34129858964181</v>
      </c>
      <c r="DP79" s="1719"/>
      <c r="DQ79" s="1746" t="s">
        <v>70</v>
      </c>
      <c r="DR79" s="1743"/>
      <c r="DS79" s="1719">
        <v>113.99923790956055</v>
      </c>
      <c r="DT79" s="1719"/>
      <c r="DU79" s="1710" t="s">
        <v>70</v>
      </c>
      <c r="DV79" s="1743"/>
      <c r="DW79" s="1752">
        <v>1297.7785015142686</v>
      </c>
      <c r="DX79" s="1710" t="s">
        <v>71</v>
      </c>
      <c r="DY79" s="1688" t="s">
        <v>72</v>
      </c>
      <c r="DZ79" s="1721" t="s">
        <v>73</v>
      </c>
      <c r="EA79" s="1717" t="s">
        <v>790</v>
      </c>
      <c r="EB79" s="1688" t="s">
        <v>227</v>
      </c>
      <c r="EC79" s="1722" t="s">
        <v>791</v>
      </c>
      <c r="ED79" s="1688"/>
      <c r="EE79" s="1688"/>
      <c r="EF79" s="1688"/>
      <c r="EG79" s="1688"/>
      <c r="EH79" s="1688"/>
      <c r="EI79" s="1688"/>
    </row>
    <row r="80" spans="1:139" customFormat="1" ht="75" customHeight="1">
      <c r="A80" s="1706" t="s">
        <v>570</v>
      </c>
      <c r="B80" s="1779"/>
      <c r="C80" s="1628" t="s">
        <v>646</v>
      </c>
      <c r="D80" s="1709" t="s">
        <v>2561</v>
      </c>
      <c r="E80" s="1730" t="s">
        <v>647</v>
      </c>
      <c r="F80" s="1730" t="s">
        <v>648</v>
      </c>
      <c r="G80" s="1688" t="s">
        <v>111</v>
      </c>
      <c r="H80" s="1688" t="s">
        <v>68</v>
      </c>
      <c r="I80" s="1688" t="s">
        <v>60</v>
      </c>
      <c r="J80" s="1743"/>
      <c r="K80" s="1688" t="s">
        <v>61</v>
      </c>
      <c r="L80" s="1688" t="s">
        <v>61</v>
      </c>
      <c r="M80" s="1688">
        <v>2020</v>
      </c>
      <c r="N80" s="1688">
        <v>2034</v>
      </c>
      <c r="O80" s="1791"/>
      <c r="P80" s="1718" t="s">
        <v>62</v>
      </c>
      <c r="Q80" s="1718" t="s">
        <v>649</v>
      </c>
      <c r="R80" s="1718" t="s">
        <v>649</v>
      </c>
      <c r="S80" s="1718" t="s">
        <v>649</v>
      </c>
      <c r="T80" s="1718" t="s">
        <v>649</v>
      </c>
      <c r="U80" s="1718" t="s">
        <v>649</v>
      </c>
      <c r="V80" s="1718" t="s">
        <v>649</v>
      </c>
      <c r="W80" s="1718" t="s">
        <v>649</v>
      </c>
      <c r="X80" s="1718" t="s">
        <v>649</v>
      </c>
      <c r="Y80" s="1718" t="s">
        <v>649</v>
      </c>
      <c r="Z80" s="1718" t="s">
        <v>649</v>
      </c>
      <c r="AA80" s="1718" t="s">
        <v>649</v>
      </c>
      <c r="AB80" s="1718" t="s">
        <v>649</v>
      </c>
      <c r="AC80" s="1718" t="s">
        <v>649</v>
      </c>
      <c r="AD80" s="1718" t="s">
        <v>649</v>
      </c>
      <c r="AE80" s="1718" t="s">
        <v>1091</v>
      </c>
      <c r="AF80" s="1714" t="s">
        <v>651</v>
      </c>
      <c r="AG80" s="1715">
        <v>1.9E-2</v>
      </c>
      <c r="AH80" s="1628" t="s">
        <v>652</v>
      </c>
      <c r="AI80" s="1628" t="s">
        <v>653</v>
      </c>
      <c r="AJ80" s="1710" t="s">
        <v>1097</v>
      </c>
      <c r="AK80" s="1751" t="s">
        <v>1038</v>
      </c>
      <c r="AL80" s="1710" t="s">
        <v>111</v>
      </c>
      <c r="AM80" s="1636" t="s">
        <v>137</v>
      </c>
      <c r="AN80" s="1710" t="s">
        <v>482</v>
      </c>
      <c r="AO80" s="1749">
        <v>237</v>
      </c>
      <c r="AP80" s="1740">
        <v>1</v>
      </c>
      <c r="AQ80" s="1688">
        <v>2019</v>
      </c>
      <c r="AR80" s="1688">
        <v>2019</v>
      </c>
      <c r="AS80" s="1688">
        <v>2034</v>
      </c>
      <c r="AT80" s="1734">
        <v>1</v>
      </c>
      <c r="AU80" s="1740"/>
      <c r="AV80" s="1734">
        <v>1</v>
      </c>
      <c r="AW80" s="1740"/>
      <c r="AX80" s="1734">
        <v>1</v>
      </c>
      <c r="AY80" s="1740"/>
      <c r="AZ80" s="1734">
        <v>1</v>
      </c>
      <c r="BA80" s="1740"/>
      <c r="BB80" s="1734">
        <v>1</v>
      </c>
      <c r="BC80" s="1740"/>
      <c r="BD80" s="1734">
        <v>1</v>
      </c>
      <c r="BE80" s="1740"/>
      <c r="BF80" s="1734">
        <v>1</v>
      </c>
      <c r="BG80" s="1740"/>
      <c r="BH80" s="1734">
        <v>1</v>
      </c>
      <c r="BI80" s="1740"/>
      <c r="BJ80" s="1734">
        <v>1</v>
      </c>
      <c r="BK80" s="1719">
        <v>49</v>
      </c>
      <c r="BL80" s="1719">
        <v>49</v>
      </c>
      <c r="BM80" s="1760" t="s">
        <v>451</v>
      </c>
      <c r="BN80" s="1743"/>
      <c r="BO80" s="1719"/>
      <c r="BP80" s="1719"/>
      <c r="BQ80" s="1760"/>
      <c r="BR80" s="1743"/>
      <c r="BS80" s="1719">
        <v>50.47</v>
      </c>
      <c r="BT80" s="1719"/>
      <c r="BU80" s="1760" t="s">
        <v>451</v>
      </c>
      <c r="BV80" s="1743"/>
      <c r="BW80" s="1719"/>
      <c r="BX80" s="1719"/>
      <c r="BY80" s="1760"/>
      <c r="BZ80" s="1743"/>
      <c r="CA80" s="1719">
        <v>51.984099999999998</v>
      </c>
      <c r="CB80" s="1719"/>
      <c r="CC80" s="1760" t="s">
        <v>451</v>
      </c>
      <c r="CD80" s="1743"/>
      <c r="CE80" s="1719"/>
      <c r="CF80" s="1719"/>
      <c r="CG80" s="1760"/>
      <c r="CH80" s="1743"/>
      <c r="CI80" s="1719">
        <v>53.543622999999997</v>
      </c>
      <c r="CJ80" s="1719"/>
      <c r="CK80" s="1760" t="s">
        <v>451</v>
      </c>
      <c r="CL80" s="1743"/>
      <c r="CM80" s="1719"/>
      <c r="CN80" s="1719"/>
      <c r="CO80" s="1746"/>
      <c r="CP80" s="1743"/>
      <c r="CQ80" s="1719">
        <v>55.149931689999995</v>
      </c>
      <c r="CR80" s="1719"/>
      <c r="CS80" s="1775" t="s">
        <v>451</v>
      </c>
      <c r="CT80" s="1743"/>
      <c r="CU80" s="1719"/>
      <c r="CV80" s="1719"/>
      <c r="CW80" s="1746"/>
      <c r="CX80" s="1743"/>
      <c r="CY80" s="1719">
        <v>56.804429640699993</v>
      </c>
      <c r="CZ80" s="1719"/>
      <c r="DA80" s="1775" t="s">
        <v>451</v>
      </c>
      <c r="DB80" s="1743"/>
      <c r="DC80" s="1719"/>
      <c r="DD80" s="1719"/>
      <c r="DE80" s="1746"/>
      <c r="DF80" s="1743"/>
      <c r="DG80" s="1719">
        <v>58.508562529920994</v>
      </c>
      <c r="DH80" s="1719"/>
      <c r="DI80" s="1775" t="s">
        <v>451</v>
      </c>
      <c r="DJ80" s="1743"/>
      <c r="DK80" s="1719"/>
      <c r="DL80" s="1719"/>
      <c r="DM80" s="1746"/>
      <c r="DN80" s="1743"/>
      <c r="DO80" s="1719">
        <v>60.263819405818623</v>
      </c>
      <c r="DP80" s="1719"/>
      <c r="DQ80" s="1775" t="s">
        <v>451</v>
      </c>
      <c r="DR80" s="1743"/>
      <c r="DS80" s="1719">
        <v>62.071733987993184</v>
      </c>
      <c r="DT80" s="1719"/>
      <c r="DU80" s="1760" t="s">
        <v>451</v>
      </c>
      <c r="DV80" s="1743"/>
      <c r="DW80" s="1752">
        <v>497.79620025443273</v>
      </c>
      <c r="DX80" s="1710" t="s">
        <v>497</v>
      </c>
      <c r="DY80" s="1688" t="s">
        <v>578</v>
      </c>
      <c r="DZ80" s="1710" t="s">
        <v>655</v>
      </c>
      <c r="EA80" s="1756" t="s">
        <v>1039</v>
      </c>
      <c r="EB80" s="1688" t="s">
        <v>657</v>
      </c>
      <c r="EC80" s="1725" t="s">
        <v>582</v>
      </c>
      <c r="ED80" s="1710"/>
      <c r="EE80" s="1710"/>
      <c r="EF80" s="1688"/>
      <c r="EG80" s="1688"/>
      <c r="EH80" s="1688"/>
      <c r="EI80" s="1725"/>
    </row>
    <row r="81" spans="1:139" customFormat="1" ht="75" customHeight="1">
      <c r="A81" s="1706" t="s">
        <v>570</v>
      </c>
      <c r="B81" s="1779"/>
      <c r="C81" s="1628" t="s">
        <v>646</v>
      </c>
      <c r="D81" s="1709"/>
      <c r="E81" s="1730" t="s">
        <v>647</v>
      </c>
      <c r="F81" s="1730" t="s">
        <v>648</v>
      </c>
      <c r="G81" s="1688" t="s">
        <v>111</v>
      </c>
      <c r="H81" s="1688" t="s">
        <v>68</v>
      </c>
      <c r="I81" s="1688" t="s">
        <v>60</v>
      </c>
      <c r="J81" s="1743"/>
      <c r="K81" s="1688" t="s">
        <v>61</v>
      </c>
      <c r="L81" s="1688" t="s">
        <v>61</v>
      </c>
      <c r="M81" s="1688">
        <v>2020</v>
      </c>
      <c r="N81" s="1688">
        <v>2034</v>
      </c>
      <c r="O81" s="1791"/>
      <c r="P81" s="1718" t="s">
        <v>62</v>
      </c>
      <c r="Q81" s="1718" t="s">
        <v>649</v>
      </c>
      <c r="R81" s="1718" t="s">
        <v>649</v>
      </c>
      <c r="S81" s="1718" t="s">
        <v>649</v>
      </c>
      <c r="T81" s="1718" t="s">
        <v>649</v>
      </c>
      <c r="U81" s="1718" t="s">
        <v>649</v>
      </c>
      <c r="V81" s="1718" t="s">
        <v>649</v>
      </c>
      <c r="W81" s="1718" t="s">
        <v>649</v>
      </c>
      <c r="X81" s="1718" t="s">
        <v>649</v>
      </c>
      <c r="Y81" s="1718" t="s">
        <v>649</v>
      </c>
      <c r="Z81" s="1718" t="s">
        <v>649</v>
      </c>
      <c r="AA81" s="1718" t="s">
        <v>649</v>
      </c>
      <c r="AB81" s="1718" t="s">
        <v>649</v>
      </c>
      <c r="AC81" s="1718" t="s">
        <v>649</v>
      </c>
      <c r="AD81" s="1718" t="s">
        <v>649</v>
      </c>
      <c r="AE81" s="1718" t="s">
        <v>1091</v>
      </c>
      <c r="AF81" s="1714" t="s">
        <v>1094</v>
      </c>
      <c r="AG81" s="1715">
        <v>5.7999999999999996E-3</v>
      </c>
      <c r="AH81" s="1628" t="s">
        <v>1095</v>
      </c>
      <c r="AI81" s="1628" t="s">
        <v>1096</v>
      </c>
      <c r="AJ81" s="1710" t="s">
        <v>1024</v>
      </c>
      <c r="AK81" s="1751" t="s">
        <v>1038</v>
      </c>
      <c r="AL81" s="1710" t="s">
        <v>111</v>
      </c>
      <c r="AM81" s="1636" t="s">
        <v>83</v>
      </c>
      <c r="AN81" s="1710" t="s">
        <v>482</v>
      </c>
      <c r="AO81" s="1749">
        <v>255</v>
      </c>
      <c r="AP81" s="1688" t="s">
        <v>61</v>
      </c>
      <c r="AQ81" s="1688" t="s">
        <v>61</v>
      </c>
      <c r="AR81" s="1688">
        <v>2021</v>
      </c>
      <c r="AS81" s="1688">
        <v>2034</v>
      </c>
      <c r="AT81" s="1710"/>
      <c r="AU81" s="1688"/>
      <c r="AV81" s="1688">
        <v>160</v>
      </c>
      <c r="AW81" s="1688"/>
      <c r="AX81" s="1688">
        <v>170</v>
      </c>
      <c r="AY81" s="1688"/>
      <c r="AZ81" s="1688">
        <v>180</v>
      </c>
      <c r="BA81" s="1688"/>
      <c r="BB81" s="1688">
        <v>190</v>
      </c>
      <c r="BC81" s="1688"/>
      <c r="BD81" s="1688">
        <v>200</v>
      </c>
      <c r="BE81" s="1688"/>
      <c r="BF81" s="1688">
        <v>210</v>
      </c>
      <c r="BG81" s="1688"/>
      <c r="BH81" s="1688">
        <v>220</v>
      </c>
      <c r="BI81" s="1688"/>
      <c r="BJ81" s="1710">
        <f>SUM(AT81:BI81)</f>
        <v>1330</v>
      </c>
      <c r="BK81" s="1719"/>
      <c r="BL81" s="1719"/>
      <c r="BM81" s="1760"/>
      <c r="BN81" s="1743"/>
      <c r="BO81" s="1719"/>
      <c r="BP81" s="1719"/>
      <c r="BQ81" s="1760"/>
      <c r="BR81" s="1743"/>
      <c r="BS81" s="1719">
        <v>57.68</v>
      </c>
      <c r="BT81" s="1719"/>
      <c r="BU81" s="1760" t="s">
        <v>451</v>
      </c>
      <c r="BV81" s="1743"/>
      <c r="BW81" s="1719"/>
      <c r="BX81" s="1719"/>
      <c r="BY81" s="1760"/>
      <c r="BZ81" s="1743"/>
      <c r="CA81" s="1719">
        <v>61</v>
      </c>
      <c r="CB81" s="1719"/>
      <c r="CC81" s="1760" t="s">
        <v>451</v>
      </c>
      <c r="CD81" s="1743"/>
      <c r="CE81" s="1719"/>
      <c r="CF81" s="1719"/>
      <c r="CG81" s="1760"/>
      <c r="CH81" s="1743"/>
      <c r="CI81" s="1719">
        <v>64</v>
      </c>
      <c r="CJ81" s="1719"/>
      <c r="CK81" s="1760" t="s">
        <v>451</v>
      </c>
      <c r="CL81" s="1743"/>
      <c r="CM81" s="1719"/>
      <c r="CN81" s="1719"/>
      <c r="CO81" s="1746"/>
      <c r="CP81" s="1743"/>
      <c r="CQ81" s="1719">
        <v>67</v>
      </c>
      <c r="CR81" s="1719"/>
      <c r="CS81" s="1775" t="s">
        <v>451</v>
      </c>
      <c r="CT81" s="1743"/>
      <c r="CU81" s="1719"/>
      <c r="CV81" s="1719"/>
      <c r="CW81" s="1746"/>
      <c r="CX81" s="1743"/>
      <c r="CY81" s="1719">
        <v>70</v>
      </c>
      <c r="CZ81" s="1719"/>
      <c r="DA81" s="1775" t="s">
        <v>451</v>
      </c>
      <c r="DB81" s="1743"/>
      <c r="DC81" s="1719"/>
      <c r="DD81" s="1719"/>
      <c r="DE81" s="1746"/>
      <c r="DF81" s="1743"/>
      <c r="DG81" s="1719">
        <v>73</v>
      </c>
      <c r="DH81" s="1719"/>
      <c r="DI81" s="1775" t="s">
        <v>451</v>
      </c>
      <c r="DJ81" s="1743"/>
      <c r="DK81" s="1719"/>
      <c r="DL81" s="1719"/>
      <c r="DM81" s="1746"/>
      <c r="DN81" s="1743"/>
      <c r="DO81" s="1719">
        <v>76</v>
      </c>
      <c r="DP81" s="1719"/>
      <c r="DQ81" s="1775" t="s">
        <v>451</v>
      </c>
      <c r="DR81" s="1743"/>
      <c r="DS81" s="1719"/>
      <c r="DT81" s="1719"/>
      <c r="DU81" s="1760"/>
      <c r="DV81" s="1743"/>
      <c r="DW81" s="1719">
        <v>468.68</v>
      </c>
      <c r="DX81" s="1710" t="s">
        <v>497</v>
      </c>
      <c r="DY81" s="1688" t="s">
        <v>578</v>
      </c>
      <c r="DZ81" s="1710" t="s">
        <v>579</v>
      </c>
      <c r="EA81" s="1756" t="s">
        <v>1039</v>
      </c>
      <c r="EB81" s="1688" t="s">
        <v>581</v>
      </c>
      <c r="EC81" s="1792" t="s">
        <v>582</v>
      </c>
      <c r="ED81" s="1710"/>
      <c r="EE81" s="1710"/>
      <c r="EF81" s="1710"/>
      <c r="EG81" s="1688"/>
      <c r="EH81" s="1688"/>
      <c r="EI81" s="1688"/>
    </row>
    <row r="82" spans="1:139" customFormat="1" ht="35.1" customHeight="1">
      <c r="A82" s="1706" t="s">
        <v>570</v>
      </c>
      <c r="B82" s="1779"/>
      <c r="C82" s="1628" t="s">
        <v>646</v>
      </c>
      <c r="D82" s="1709"/>
      <c r="E82" s="1730" t="s">
        <v>647</v>
      </c>
      <c r="F82" s="1730" t="s">
        <v>648</v>
      </c>
      <c r="G82" s="1688" t="s">
        <v>111</v>
      </c>
      <c r="H82" s="1688" t="s">
        <v>68</v>
      </c>
      <c r="I82" s="1688" t="s">
        <v>60</v>
      </c>
      <c r="J82" s="1743"/>
      <c r="K82" s="1710" t="s">
        <v>61</v>
      </c>
      <c r="L82" s="1710" t="s">
        <v>61</v>
      </c>
      <c r="M82" s="1688">
        <v>2020</v>
      </c>
      <c r="N82" s="1688">
        <v>2034</v>
      </c>
      <c r="O82" s="1791"/>
      <c r="P82" s="1718" t="s">
        <v>62</v>
      </c>
      <c r="Q82" s="1718" t="s">
        <v>649</v>
      </c>
      <c r="R82" s="1718" t="s">
        <v>649</v>
      </c>
      <c r="S82" s="1718" t="s">
        <v>649</v>
      </c>
      <c r="T82" s="1718" t="s">
        <v>649</v>
      </c>
      <c r="U82" s="1718" t="s">
        <v>649</v>
      </c>
      <c r="V82" s="1718" t="s">
        <v>649</v>
      </c>
      <c r="W82" s="1718" t="s">
        <v>649</v>
      </c>
      <c r="X82" s="1718" t="s">
        <v>649</v>
      </c>
      <c r="Y82" s="1718" t="s">
        <v>649</v>
      </c>
      <c r="Z82" s="1718" t="s">
        <v>649</v>
      </c>
      <c r="AA82" s="1718" t="s">
        <v>649</v>
      </c>
      <c r="AB82" s="1718" t="s">
        <v>649</v>
      </c>
      <c r="AC82" s="1718" t="s">
        <v>649</v>
      </c>
      <c r="AD82" s="1718" t="s">
        <v>649</v>
      </c>
      <c r="AE82" s="1718" t="s">
        <v>1091</v>
      </c>
      <c r="AF82" s="1714" t="s">
        <v>663</v>
      </c>
      <c r="AG82" s="1715">
        <v>1.0800000000000001E-2</v>
      </c>
      <c r="AH82" s="1628" t="s">
        <v>664</v>
      </c>
      <c r="AI82" s="1628" t="s">
        <v>665</v>
      </c>
      <c r="AJ82" s="1710" t="s">
        <v>1097</v>
      </c>
      <c r="AK82" s="1751" t="s">
        <v>1038</v>
      </c>
      <c r="AL82" s="1710" t="s">
        <v>58</v>
      </c>
      <c r="AM82" s="1636" t="s">
        <v>83</v>
      </c>
      <c r="AN82" s="1710" t="s">
        <v>60</v>
      </c>
      <c r="AO82" s="1743"/>
      <c r="AP82" s="1710" t="s">
        <v>61</v>
      </c>
      <c r="AQ82" s="1710" t="s">
        <v>61</v>
      </c>
      <c r="AR82" s="1688">
        <v>2019</v>
      </c>
      <c r="AS82" s="1688">
        <v>2034</v>
      </c>
      <c r="AT82" s="1710">
        <v>12</v>
      </c>
      <c r="AU82" s="1710">
        <v>9</v>
      </c>
      <c r="AV82" s="1710">
        <v>9</v>
      </c>
      <c r="AW82" s="1710">
        <v>9</v>
      </c>
      <c r="AX82" s="1710">
        <v>9</v>
      </c>
      <c r="AY82" s="1710">
        <v>9</v>
      </c>
      <c r="AZ82" s="1710">
        <v>9</v>
      </c>
      <c r="BA82" s="1710">
        <v>9</v>
      </c>
      <c r="BB82" s="1710">
        <v>9</v>
      </c>
      <c r="BC82" s="1710">
        <v>9</v>
      </c>
      <c r="BD82" s="1710">
        <v>9</v>
      </c>
      <c r="BE82" s="1710">
        <v>9</v>
      </c>
      <c r="BF82" s="1710">
        <v>9</v>
      </c>
      <c r="BG82" s="1710">
        <v>9</v>
      </c>
      <c r="BH82" s="1710">
        <v>9</v>
      </c>
      <c r="BI82" s="1710">
        <v>9</v>
      </c>
      <c r="BJ82" s="1710">
        <f>SUM(AT82:BI82)</f>
        <v>147</v>
      </c>
      <c r="BK82" s="1719">
        <v>5.6150000000000002</v>
      </c>
      <c r="BL82" s="1719"/>
      <c r="BM82" s="1760" t="s">
        <v>70</v>
      </c>
      <c r="BN82" s="1749">
        <v>408</v>
      </c>
      <c r="BO82" s="1719">
        <v>8</v>
      </c>
      <c r="BP82" s="1719"/>
      <c r="BQ82" s="1760" t="s">
        <v>938</v>
      </c>
      <c r="BR82" s="1765"/>
      <c r="BS82" s="1719">
        <v>9</v>
      </c>
      <c r="BT82" s="1719"/>
      <c r="BU82" s="1760" t="s">
        <v>938</v>
      </c>
      <c r="BV82" s="1743"/>
      <c r="BW82" s="1719">
        <v>10</v>
      </c>
      <c r="BX82" s="1719"/>
      <c r="BY82" s="1760" t="s">
        <v>938</v>
      </c>
      <c r="BZ82" s="1743"/>
      <c r="CA82" s="1719">
        <v>11</v>
      </c>
      <c r="CB82" s="1719"/>
      <c r="CC82" s="1760" t="s">
        <v>938</v>
      </c>
      <c r="CD82" s="1743"/>
      <c r="CE82" s="1719">
        <v>12</v>
      </c>
      <c r="CF82" s="1719"/>
      <c r="CG82" s="1760" t="s">
        <v>938</v>
      </c>
      <c r="CH82" s="1743"/>
      <c r="CI82" s="1719">
        <v>13</v>
      </c>
      <c r="CJ82" s="1719"/>
      <c r="CK82" s="1760" t="s">
        <v>938</v>
      </c>
      <c r="CL82" s="1743"/>
      <c r="CM82" s="1719">
        <v>14</v>
      </c>
      <c r="CN82" s="1719"/>
      <c r="CO82" s="1746" t="s">
        <v>938</v>
      </c>
      <c r="CP82" s="1743"/>
      <c r="CQ82" s="1719">
        <v>15</v>
      </c>
      <c r="CR82" s="1719"/>
      <c r="CS82" s="1746" t="s">
        <v>938</v>
      </c>
      <c r="CT82" s="1743"/>
      <c r="CU82" s="1719">
        <v>16</v>
      </c>
      <c r="CV82" s="1719"/>
      <c r="CW82" s="1746" t="s">
        <v>938</v>
      </c>
      <c r="CX82" s="1743"/>
      <c r="CY82" s="1719">
        <v>17</v>
      </c>
      <c r="CZ82" s="1719"/>
      <c r="DA82" s="1746" t="s">
        <v>938</v>
      </c>
      <c r="DB82" s="1743"/>
      <c r="DC82" s="1719">
        <v>18</v>
      </c>
      <c r="DD82" s="1719"/>
      <c r="DE82" s="1746" t="s">
        <v>938</v>
      </c>
      <c r="DF82" s="1743"/>
      <c r="DG82" s="1719">
        <v>19</v>
      </c>
      <c r="DH82" s="1719"/>
      <c r="DI82" s="1746" t="s">
        <v>938</v>
      </c>
      <c r="DJ82" s="1743"/>
      <c r="DK82" s="1719">
        <v>20</v>
      </c>
      <c r="DL82" s="1719"/>
      <c r="DM82" s="1746" t="s">
        <v>938</v>
      </c>
      <c r="DN82" s="1743"/>
      <c r="DO82" s="1719">
        <v>21</v>
      </c>
      <c r="DP82" s="1719"/>
      <c r="DQ82" s="1746" t="s">
        <v>938</v>
      </c>
      <c r="DR82" s="1743"/>
      <c r="DS82" s="1719">
        <v>22</v>
      </c>
      <c r="DT82" s="1719"/>
      <c r="DU82" s="1760" t="s">
        <v>938</v>
      </c>
      <c r="DV82" s="1743"/>
      <c r="DW82" s="1752">
        <v>230.61500000000001</v>
      </c>
      <c r="DX82" s="1710" t="s">
        <v>497</v>
      </c>
      <c r="DY82" s="1688" t="s">
        <v>666</v>
      </c>
      <c r="DZ82" s="1710" t="s">
        <v>667</v>
      </c>
      <c r="EA82" s="1688" t="s">
        <v>1099</v>
      </c>
      <c r="EB82" s="1710" t="s">
        <v>669</v>
      </c>
      <c r="EC82" s="1726" t="s">
        <v>1100</v>
      </c>
      <c r="ED82" s="1710"/>
      <c r="EE82" s="1710"/>
      <c r="EF82" s="1710"/>
      <c r="EG82" s="1710"/>
      <c r="EH82" s="1688"/>
      <c r="EI82" s="1688"/>
    </row>
    <row r="83" spans="1:139" customFormat="1" ht="35.1" customHeight="1">
      <c r="A83" s="1706" t="s">
        <v>570</v>
      </c>
      <c r="B83" s="1779"/>
      <c r="C83" s="1628" t="s">
        <v>671</v>
      </c>
      <c r="D83" s="1709" t="s">
        <v>2532</v>
      </c>
      <c r="E83" s="1730" t="s">
        <v>672</v>
      </c>
      <c r="F83" s="1730" t="s">
        <v>673</v>
      </c>
      <c r="G83" s="1688" t="s">
        <v>99</v>
      </c>
      <c r="H83" s="1688" t="s">
        <v>68</v>
      </c>
      <c r="I83" s="1688" t="s">
        <v>60</v>
      </c>
      <c r="J83" s="1743"/>
      <c r="K83" s="1715">
        <v>0.48799999999999999</v>
      </c>
      <c r="L83" s="1710">
        <v>2017</v>
      </c>
      <c r="M83" s="1688">
        <v>2020</v>
      </c>
      <c r="N83" s="1688">
        <v>2021</v>
      </c>
      <c r="O83" s="1688"/>
      <c r="P83" s="1732">
        <v>0.49299999999999999</v>
      </c>
      <c r="Q83" s="1732">
        <f>P83+0.5%</f>
        <v>0.498</v>
      </c>
      <c r="R83" s="1688"/>
      <c r="S83" s="1741"/>
      <c r="T83" s="1688"/>
      <c r="U83" s="1688"/>
      <c r="V83" s="1741"/>
      <c r="W83" s="1688"/>
      <c r="X83" s="1688"/>
      <c r="Y83" s="1741"/>
      <c r="Z83" s="1688"/>
      <c r="AA83" s="1688"/>
      <c r="AB83" s="1741"/>
      <c r="AC83" s="1688"/>
      <c r="AD83" s="1688"/>
      <c r="AE83" s="1741">
        <v>0.498</v>
      </c>
      <c r="AF83" s="1714" t="s">
        <v>674</v>
      </c>
      <c r="AG83" s="1715">
        <v>1.0800000000000001E-2</v>
      </c>
      <c r="AH83" s="1628" t="s">
        <v>675</v>
      </c>
      <c r="AI83" s="1628" t="s">
        <v>676</v>
      </c>
      <c r="AJ83" s="1710" t="s">
        <v>952</v>
      </c>
      <c r="AK83" s="1751" t="s">
        <v>789</v>
      </c>
      <c r="AL83" s="1710" t="s">
        <v>58</v>
      </c>
      <c r="AM83" s="1636" t="s">
        <v>68</v>
      </c>
      <c r="AN83" s="1710" t="s">
        <v>60</v>
      </c>
      <c r="AO83" s="1743"/>
      <c r="AP83" s="1715" t="s">
        <v>61</v>
      </c>
      <c r="AQ83" s="1710" t="s">
        <v>61</v>
      </c>
      <c r="AR83" s="1688">
        <v>2020</v>
      </c>
      <c r="AS83" s="1688">
        <v>2021</v>
      </c>
      <c r="AT83" s="1740"/>
      <c r="AU83" s="1737">
        <v>0.5</v>
      </c>
      <c r="AV83" s="1737">
        <v>1</v>
      </c>
      <c r="AW83" s="1783"/>
      <c r="AX83" s="1783"/>
      <c r="AY83" s="1783"/>
      <c r="AZ83" s="1783"/>
      <c r="BA83" s="1783"/>
      <c r="BB83" s="1783"/>
      <c r="BC83" s="1783"/>
      <c r="BD83" s="1783"/>
      <c r="BE83" s="1783"/>
      <c r="BF83" s="1783"/>
      <c r="BG83" s="1783"/>
      <c r="BH83" s="1783"/>
      <c r="BI83" s="1783"/>
      <c r="BJ83" s="1740">
        <v>1</v>
      </c>
      <c r="BK83" s="1719"/>
      <c r="BL83" s="1719"/>
      <c r="BM83" s="1710"/>
      <c r="BN83" s="1743"/>
      <c r="BO83" s="1719">
        <v>65</v>
      </c>
      <c r="BP83" s="1719">
        <v>65</v>
      </c>
      <c r="BQ83" s="1710" t="s">
        <v>70</v>
      </c>
      <c r="BR83" s="1765">
        <v>1131</v>
      </c>
      <c r="BS83" s="1719">
        <v>67.769000000000005</v>
      </c>
      <c r="BT83" s="1719"/>
      <c r="BU83" s="1710" t="s">
        <v>70</v>
      </c>
      <c r="BV83" s="1765"/>
      <c r="BW83" s="1719"/>
      <c r="BX83" s="1719"/>
      <c r="BY83" s="1710"/>
      <c r="BZ83" s="1743"/>
      <c r="CA83" s="1719"/>
      <c r="CB83" s="1719"/>
      <c r="CC83" s="1710"/>
      <c r="CD83" s="1743"/>
      <c r="CE83" s="1719"/>
      <c r="CF83" s="1719"/>
      <c r="CG83" s="1710"/>
      <c r="CH83" s="1743"/>
      <c r="CI83" s="1719"/>
      <c r="CJ83" s="1719"/>
      <c r="CK83" s="1710"/>
      <c r="CL83" s="1743"/>
      <c r="CM83" s="1719"/>
      <c r="CN83" s="1719"/>
      <c r="CO83" s="1746"/>
      <c r="CP83" s="1743"/>
      <c r="CQ83" s="1719"/>
      <c r="CR83" s="1719"/>
      <c r="CS83" s="1746"/>
      <c r="CT83" s="1743"/>
      <c r="CU83" s="1719"/>
      <c r="CV83" s="1719"/>
      <c r="CW83" s="1746"/>
      <c r="CX83" s="1743"/>
      <c r="CY83" s="1719"/>
      <c r="CZ83" s="1719"/>
      <c r="DA83" s="1746"/>
      <c r="DB83" s="1743"/>
      <c r="DC83" s="1719"/>
      <c r="DD83" s="1719"/>
      <c r="DE83" s="1746"/>
      <c r="DF83" s="1743"/>
      <c r="DG83" s="1719"/>
      <c r="DH83" s="1719"/>
      <c r="DI83" s="1746"/>
      <c r="DJ83" s="1743"/>
      <c r="DK83" s="1719"/>
      <c r="DL83" s="1719"/>
      <c r="DM83" s="1746"/>
      <c r="DN83" s="1743"/>
      <c r="DO83" s="1719"/>
      <c r="DP83" s="1719"/>
      <c r="DQ83" s="1746"/>
      <c r="DR83" s="1743"/>
      <c r="DS83" s="1719"/>
      <c r="DT83" s="1719"/>
      <c r="DU83" s="1688"/>
      <c r="DV83" s="1743"/>
      <c r="DW83" s="1752">
        <v>132.76900000000001</v>
      </c>
      <c r="DX83" s="1710" t="s">
        <v>71</v>
      </c>
      <c r="DY83" s="1688" t="s">
        <v>677</v>
      </c>
      <c r="DZ83" s="1721" t="s">
        <v>73</v>
      </c>
      <c r="EA83" s="1717" t="s">
        <v>790</v>
      </c>
      <c r="EB83" s="1688" t="s">
        <v>227</v>
      </c>
      <c r="EC83" s="1722" t="s">
        <v>791</v>
      </c>
      <c r="ED83" s="1688" t="s">
        <v>678</v>
      </c>
      <c r="EE83" s="1688" t="s">
        <v>679</v>
      </c>
      <c r="EF83" s="1710" t="s">
        <v>680</v>
      </c>
      <c r="EG83" s="1688" t="s">
        <v>681</v>
      </c>
      <c r="EH83" s="1688">
        <v>3358000</v>
      </c>
      <c r="EI83" s="1725" t="s">
        <v>682</v>
      </c>
    </row>
    <row r="84" spans="1:139" customFormat="1" ht="35.1" customHeight="1">
      <c r="A84" s="1706" t="s">
        <v>570</v>
      </c>
      <c r="B84" s="1779"/>
      <c r="C84" s="1730" t="s">
        <v>683</v>
      </c>
      <c r="D84" s="1709" t="s">
        <v>2527</v>
      </c>
      <c r="E84" s="1730" t="s">
        <v>684</v>
      </c>
      <c r="F84" s="1730" t="s">
        <v>685</v>
      </c>
      <c r="G84" s="1688" t="s">
        <v>111</v>
      </c>
      <c r="H84" s="1688" t="s">
        <v>68</v>
      </c>
      <c r="I84" s="1688" t="s">
        <v>60</v>
      </c>
      <c r="J84" s="1743"/>
      <c r="K84" s="1732" t="s">
        <v>61</v>
      </c>
      <c r="L84" s="1688">
        <v>2018</v>
      </c>
      <c r="M84" s="1688">
        <v>2019</v>
      </c>
      <c r="N84" s="1688">
        <v>2034</v>
      </c>
      <c r="O84" s="1741">
        <v>0.1</v>
      </c>
      <c r="P84" s="1741">
        <v>0.15</v>
      </c>
      <c r="Q84" s="1741">
        <v>0.2</v>
      </c>
      <c r="R84" s="1741">
        <v>0.2</v>
      </c>
      <c r="S84" s="1741">
        <v>0.25</v>
      </c>
      <c r="T84" s="1741">
        <v>0.25</v>
      </c>
      <c r="U84" s="1741">
        <v>0.3</v>
      </c>
      <c r="V84" s="1741">
        <v>0.3</v>
      </c>
      <c r="W84" s="1741">
        <v>0.3</v>
      </c>
      <c r="X84" s="1741">
        <v>0.3</v>
      </c>
      <c r="Y84" s="1741">
        <v>0.3</v>
      </c>
      <c r="Z84" s="1741">
        <v>0.3</v>
      </c>
      <c r="AA84" s="1741">
        <v>0.3</v>
      </c>
      <c r="AB84" s="1741">
        <v>0.3</v>
      </c>
      <c r="AC84" s="1741">
        <v>0.3</v>
      </c>
      <c r="AD84" s="1741">
        <v>0.3</v>
      </c>
      <c r="AE84" s="1741">
        <v>0.3</v>
      </c>
      <c r="AF84" s="1714" t="s">
        <v>686</v>
      </c>
      <c r="AG84" s="1715">
        <v>5.7999999999999996E-3</v>
      </c>
      <c r="AH84" s="1628" t="s">
        <v>687</v>
      </c>
      <c r="AI84" s="1628" t="s">
        <v>688</v>
      </c>
      <c r="AJ84" s="1710" t="s">
        <v>932</v>
      </c>
      <c r="AK84" s="1751" t="s">
        <v>926</v>
      </c>
      <c r="AL84" s="1710" t="s">
        <v>689</v>
      </c>
      <c r="AM84" s="1636" t="s">
        <v>137</v>
      </c>
      <c r="AN84" s="1710" t="s">
        <v>482</v>
      </c>
      <c r="AO84" s="1749">
        <v>270</v>
      </c>
      <c r="AP84" s="1634">
        <v>9</v>
      </c>
      <c r="AQ84" s="1688">
        <v>2018</v>
      </c>
      <c r="AR84" s="1688">
        <v>2019</v>
      </c>
      <c r="AS84" s="1688">
        <v>2034</v>
      </c>
      <c r="AT84" s="1710">
        <v>9</v>
      </c>
      <c r="AU84" s="1710">
        <v>9</v>
      </c>
      <c r="AV84" s="1710">
        <v>9</v>
      </c>
      <c r="AW84" s="1710">
        <v>9</v>
      </c>
      <c r="AX84" s="1710">
        <v>9</v>
      </c>
      <c r="AY84" s="1710">
        <v>9</v>
      </c>
      <c r="AZ84" s="1710">
        <v>9</v>
      </c>
      <c r="BA84" s="1710">
        <v>9</v>
      </c>
      <c r="BB84" s="1710">
        <v>9</v>
      </c>
      <c r="BC84" s="1710">
        <v>9</v>
      </c>
      <c r="BD84" s="1710">
        <v>9</v>
      </c>
      <c r="BE84" s="1710">
        <v>9</v>
      </c>
      <c r="BF84" s="1710">
        <v>9</v>
      </c>
      <c r="BG84" s="1710">
        <v>9</v>
      </c>
      <c r="BH84" s="1710">
        <v>9</v>
      </c>
      <c r="BI84" s="1710">
        <v>9</v>
      </c>
      <c r="BJ84" s="1710">
        <v>9</v>
      </c>
      <c r="BK84" s="1719">
        <v>572.33333333333337</v>
      </c>
      <c r="BL84" s="1719">
        <v>572.33333333333337</v>
      </c>
      <c r="BM84" s="1710" t="s">
        <v>70</v>
      </c>
      <c r="BN84" s="1749">
        <v>1023</v>
      </c>
      <c r="BO84" s="1719">
        <v>600.66666666666663</v>
      </c>
      <c r="BP84" s="1719">
        <v>600.66666666666663</v>
      </c>
      <c r="BQ84" s="1710" t="s">
        <v>70</v>
      </c>
      <c r="BR84" s="1749">
        <v>1023</v>
      </c>
      <c r="BS84" s="1719">
        <v>631</v>
      </c>
      <c r="BT84" s="1719"/>
      <c r="BU84" s="1710" t="s">
        <v>70</v>
      </c>
      <c r="BV84" s="1743"/>
      <c r="BW84" s="1719">
        <v>662.66666666666663</v>
      </c>
      <c r="BX84" s="1719"/>
      <c r="BY84" s="1710" t="s">
        <v>70</v>
      </c>
      <c r="BZ84" s="1743"/>
      <c r="CA84" s="1719">
        <v>695.66666666666663</v>
      </c>
      <c r="CB84" s="1719"/>
      <c r="CC84" s="1710" t="s">
        <v>70</v>
      </c>
      <c r="CD84" s="1743"/>
      <c r="CE84" s="1719">
        <v>730.33333333333337</v>
      </c>
      <c r="CF84" s="1719"/>
      <c r="CG84" s="1710" t="s">
        <v>70</v>
      </c>
      <c r="CH84" s="1743"/>
      <c r="CI84" s="1719">
        <v>767</v>
      </c>
      <c r="CJ84" s="1719"/>
      <c r="CK84" s="1710" t="s">
        <v>70</v>
      </c>
      <c r="CL84" s="1743"/>
      <c r="CM84" s="1719">
        <v>805.33333333333337</v>
      </c>
      <c r="CN84" s="1719"/>
      <c r="CO84" s="1746" t="s">
        <v>70</v>
      </c>
      <c r="CP84" s="1743"/>
      <c r="CQ84" s="1719">
        <v>845.66666666666663</v>
      </c>
      <c r="CR84" s="1719"/>
      <c r="CS84" s="1746" t="s">
        <v>70</v>
      </c>
      <c r="CT84" s="1743"/>
      <c r="CU84" s="1719">
        <v>888</v>
      </c>
      <c r="CV84" s="1719"/>
      <c r="CW84" s="1746" t="s">
        <v>70</v>
      </c>
      <c r="CX84" s="1743"/>
      <c r="CY84" s="1719">
        <v>932.33333333333337</v>
      </c>
      <c r="CZ84" s="1719"/>
      <c r="DA84" s="1746" t="s">
        <v>70</v>
      </c>
      <c r="DB84" s="1743"/>
      <c r="DC84" s="1719">
        <v>979</v>
      </c>
      <c r="DD84" s="1719"/>
      <c r="DE84" s="1746" t="s">
        <v>70</v>
      </c>
      <c r="DF84" s="1743"/>
      <c r="DG84" s="1719">
        <v>1027.6666666666667</v>
      </c>
      <c r="DH84" s="1719"/>
      <c r="DI84" s="1746" t="s">
        <v>70</v>
      </c>
      <c r="DJ84" s="1743"/>
      <c r="DK84" s="1719">
        <v>1079.3333333333333</v>
      </c>
      <c r="DL84" s="1719"/>
      <c r="DM84" s="1746" t="s">
        <v>70</v>
      </c>
      <c r="DN84" s="1743"/>
      <c r="DO84" s="1719">
        <v>1133</v>
      </c>
      <c r="DP84" s="1719"/>
      <c r="DQ84" s="1746" t="s">
        <v>70</v>
      </c>
      <c r="DR84" s="1743"/>
      <c r="DS84" s="1719">
        <v>1189.6666666666667</v>
      </c>
      <c r="DT84" s="1719"/>
      <c r="DU84" s="1710" t="s">
        <v>70</v>
      </c>
      <c r="DV84" s="1743"/>
      <c r="DW84" s="1752">
        <v>13539.666666666666</v>
      </c>
      <c r="DX84" s="1710" t="s">
        <v>307</v>
      </c>
      <c r="DY84" s="1710" t="s">
        <v>308</v>
      </c>
      <c r="DZ84" s="1710" t="s">
        <v>309</v>
      </c>
      <c r="EA84" s="1688" t="s">
        <v>927</v>
      </c>
      <c r="EB84" s="1710" t="s">
        <v>311</v>
      </c>
      <c r="EC84" s="1723" t="s">
        <v>928</v>
      </c>
      <c r="ED84" s="1717"/>
      <c r="EE84" s="1717"/>
      <c r="EF84" s="1710"/>
      <c r="EG84" s="1710"/>
      <c r="EH84" s="1710"/>
      <c r="EI84" s="1758"/>
    </row>
    <row r="85" spans="1:139" customFormat="1" ht="35.1" customHeight="1">
      <c r="A85" s="1706" t="s">
        <v>570</v>
      </c>
      <c r="B85" s="1779"/>
      <c r="C85" s="1730" t="s">
        <v>691</v>
      </c>
      <c r="D85" s="1709" t="s">
        <v>2572</v>
      </c>
      <c r="E85" s="1730" t="s">
        <v>692</v>
      </c>
      <c r="F85" s="1730" t="s">
        <v>693</v>
      </c>
      <c r="G85" s="1688" t="s">
        <v>111</v>
      </c>
      <c r="H85" s="1688" t="s">
        <v>59</v>
      </c>
      <c r="I85" s="1688" t="s">
        <v>60</v>
      </c>
      <c r="J85" s="1743"/>
      <c r="K85" s="1741">
        <v>0.35849999999999999</v>
      </c>
      <c r="L85" s="1688">
        <v>2015</v>
      </c>
      <c r="M85" s="1688">
        <v>2019</v>
      </c>
      <c r="N85" s="1688">
        <v>2034</v>
      </c>
      <c r="O85" s="1741">
        <v>0.35649999999999998</v>
      </c>
      <c r="P85" s="1741">
        <v>0.35399999999999998</v>
      </c>
      <c r="Q85" s="1741">
        <v>0.35099999999999998</v>
      </c>
      <c r="R85" s="1741">
        <v>0.34749999999999998</v>
      </c>
      <c r="S85" s="1741">
        <v>0.34399999999999997</v>
      </c>
      <c r="T85" s="1741">
        <v>0.34050000000000002</v>
      </c>
      <c r="U85" s="1741">
        <v>0.33700000000000002</v>
      </c>
      <c r="V85" s="1741">
        <v>0.33350000000000002</v>
      </c>
      <c r="W85" s="1741">
        <v>0.33</v>
      </c>
      <c r="X85" s="1741">
        <v>0.32650000000000001</v>
      </c>
      <c r="Y85" s="1741">
        <v>0.32300000000000001</v>
      </c>
      <c r="Z85" s="1741">
        <v>0.31950000000000001</v>
      </c>
      <c r="AA85" s="1741">
        <v>0.3125</v>
      </c>
      <c r="AB85" s="1741">
        <v>0.309</v>
      </c>
      <c r="AC85" s="1741">
        <v>0.30599999999999999</v>
      </c>
      <c r="AD85" s="1741">
        <v>0.30549999999999999</v>
      </c>
      <c r="AE85" s="1741">
        <v>0.30549999999999999</v>
      </c>
      <c r="AF85" s="1714" t="s">
        <v>1101</v>
      </c>
      <c r="AG85" s="1715">
        <v>5.7999999999999996E-3</v>
      </c>
      <c r="AH85" s="1730" t="s">
        <v>1102</v>
      </c>
      <c r="AI85" s="1730" t="s">
        <v>696</v>
      </c>
      <c r="AJ85" s="1710" t="s">
        <v>888</v>
      </c>
      <c r="AK85" s="1751" t="s">
        <v>1103</v>
      </c>
      <c r="AL85" s="1710" t="s">
        <v>111</v>
      </c>
      <c r="AM85" s="1636" t="s">
        <v>376</v>
      </c>
      <c r="AN85" s="1688" t="s">
        <v>60</v>
      </c>
      <c r="AO85" s="1743"/>
      <c r="AP85" s="1754" t="s">
        <v>61</v>
      </c>
      <c r="AQ85" s="1754" t="s">
        <v>61</v>
      </c>
      <c r="AR85" s="1688">
        <v>2020</v>
      </c>
      <c r="AS85" s="1688">
        <v>2022</v>
      </c>
      <c r="AT85" s="1734"/>
      <c r="AU85" s="1734">
        <v>0.05</v>
      </c>
      <c r="AV85" s="1734">
        <v>0.5</v>
      </c>
      <c r="AW85" s="1734">
        <v>1</v>
      </c>
      <c r="AX85" s="1734"/>
      <c r="AY85" s="1734"/>
      <c r="AZ85" s="1734"/>
      <c r="BA85" s="1734"/>
      <c r="BB85" s="1734"/>
      <c r="BC85" s="1734"/>
      <c r="BD85" s="1734"/>
      <c r="BE85" s="1734"/>
      <c r="BF85" s="1734"/>
      <c r="BG85" s="1734"/>
      <c r="BH85" s="1734"/>
      <c r="BI85" s="1734"/>
      <c r="BJ85" s="1734">
        <v>1</v>
      </c>
      <c r="BK85" s="1719"/>
      <c r="BL85" s="1719"/>
      <c r="BM85" s="1710"/>
      <c r="BN85" s="1743"/>
      <c r="BO85" s="1719">
        <v>1</v>
      </c>
      <c r="BP85" s="1719">
        <v>1</v>
      </c>
      <c r="BQ85" s="1710" t="s">
        <v>70</v>
      </c>
      <c r="BR85" s="1749">
        <v>7525</v>
      </c>
      <c r="BS85" s="1719">
        <v>19</v>
      </c>
      <c r="BT85" s="1719"/>
      <c r="BU85" s="1710" t="s">
        <v>70</v>
      </c>
      <c r="BV85" s="1743"/>
      <c r="BW85" s="1719">
        <v>19</v>
      </c>
      <c r="BX85" s="1719"/>
      <c r="BY85" s="1710" t="s">
        <v>70</v>
      </c>
      <c r="BZ85" s="1743"/>
      <c r="CA85" s="1719"/>
      <c r="CB85" s="1719"/>
      <c r="CC85" s="1710"/>
      <c r="CD85" s="1743"/>
      <c r="CE85" s="1719"/>
      <c r="CF85" s="1719"/>
      <c r="CG85" s="1710"/>
      <c r="CH85" s="1743"/>
      <c r="CI85" s="1719"/>
      <c r="CJ85" s="1719"/>
      <c r="CK85" s="1710"/>
      <c r="CL85" s="1743"/>
      <c r="CM85" s="1719"/>
      <c r="CN85" s="1719"/>
      <c r="CO85" s="1746"/>
      <c r="CP85" s="1743"/>
      <c r="CQ85" s="1719"/>
      <c r="CR85" s="1719"/>
      <c r="CS85" s="1746"/>
      <c r="CT85" s="1743"/>
      <c r="CU85" s="1719"/>
      <c r="CV85" s="1719"/>
      <c r="CW85" s="1746"/>
      <c r="CX85" s="1743"/>
      <c r="CY85" s="1719"/>
      <c r="CZ85" s="1719"/>
      <c r="DA85" s="1746"/>
      <c r="DB85" s="1743"/>
      <c r="DC85" s="1719"/>
      <c r="DD85" s="1719"/>
      <c r="DE85" s="1746"/>
      <c r="DF85" s="1743"/>
      <c r="DG85" s="1719"/>
      <c r="DH85" s="1719"/>
      <c r="DI85" s="1746"/>
      <c r="DJ85" s="1743"/>
      <c r="DK85" s="1719"/>
      <c r="DL85" s="1719"/>
      <c r="DM85" s="1746"/>
      <c r="DN85" s="1743"/>
      <c r="DO85" s="1719"/>
      <c r="DP85" s="1719"/>
      <c r="DQ85" s="1746"/>
      <c r="DR85" s="1743"/>
      <c r="DS85" s="1719"/>
      <c r="DT85" s="1719"/>
      <c r="DU85" s="1710"/>
      <c r="DV85" s="1743"/>
      <c r="DW85" s="1752">
        <v>39</v>
      </c>
      <c r="DX85" s="1688" t="s">
        <v>219</v>
      </c>
      <c r="DY85" s="1688" t="s">
        <v>220</v>
      </c>
      <c r="DZ85" s="1688" t="s">
        <v>221</v>
      </c>
      <c r="EA85" s="1688" t="s">
        <v>877</v>
      </c>
      <c r="EB85" s="1688">
        <v>3017932069</v>
      </c>
      <c r="EC85" s="1723" t="s">
        <v>878</v>
      </c>
      <c r="ED85" s="1688"/>
      <c r="EE85" s="1688"/>
      <c r="EF85" s="1688"/>
      <c r="EG85" s="1688"/>
      <c r="EH85" s="1688"/>
      <c r="EI85" s="1688"/>
    </row>
    <row r="86" spans="1:139" customFormat="1" ht="35.1" customHeight="1">
      <c r="A86" s="1706" t="s">
        <v>570</v>
      </c>
      <c r="B86" s="1779"/>
      <c r="C86" s="1730" t="s">
        <v>691</v>
      </c>
      <c r="D86" s="1709"/>
      <c r="E86" s="1730" t="s">
        <v>692</v>
      </c>
      <c r="F86" s="1730" t="s">
        <v>693</v>
      </c>
      <c r="G86" s="1688" t="s">
        <v>111</v>
      </c>
      <c r="H86" s="1688" t="s">
        <v>59</v>
      </c>
      <c r="I86" s="1688" t="s">
        <v>60</v>
      </c>
      <c r="J86" s="1743"/>
      <c r="K86" s="1741">
        <v>0.35849999999999999</v>
      </c>
      <c r="L86" s="1688">
        <v>2015</v>
      </c>
      <c r="M86" s="1688">
        <v>2019</v>
      </c>
      <c r="N86" s="1688">
        <v>2034</v>
      </c>
      <c r="O86" s="1741">
        <v>0.35649999999999998</v>
      </c>
      <c r="P86" s="1741">
        <v>0.35399999999999998</v>
      </c>
      <c r="Q86" s="1741">
        <v>0.35099999999999998</v>
      </c>
      <c r="R86" s="1741">
        <v>0.34749999999999998</v>
      </c>
      <c r="S86" s="1741">
        <v>0.34399999999999997</v>
      </c>
      <c r="T86" s="1741">
        <v>0.34050000000000002</v>
      </c>
      <c r="U86" s="1741">
        <v>0.33700000000000002</v>
      </c>
      <c r="V86" s="1741">
        <v>0.33350000000000002</v>
      </c>
      <c r="W86" s="1741">
        <v>0.33</v>
      </c>
      <c r="X86" s="1741">
        <v>0.32650000000000001</v>
      </c>
      <c r="Y86" s="1741">
        <v>0.32300000000000001</v>
      </c>
      <c r="Z86" s="1741">
        <v>0.31950000000000001</v>
      </c>
      <c r="AA86" s="1741">
        <v>0.3125</v>
      </c>
      <c r="AB86" s="1741">
        <v>0.309</v>
      </c>
      <c r="AC86" s="1741">
        <v>0.30599999999999999</v>
      </c>
      <c r="AD86" s="1741">
        <v>0.30549999999999999</v>
      </c>
      <c r="AE86" s="1741">
        <v>0.30549999999999999</v>
      </c>
      <c r="AF86" s="1714" t="s">
        <v>1104</v>
      </c>
      <c r="AG86" s="1715">
        <v>1.0800000000000001E-2</v>
      </c>
      <c r="AH86" s="1730" t="s">
        <v>1105</v>
      </c>
      <c r="AI86" s="1730" t="s">
        <v>701</v>
      </c>
      <c r="AJ86" s="1710" t="s">
        <v>875</v>
      </c>
      <c r="AK86" s="1751" t="s">
        <v>1103</v>
      </c>
      <c r="AL86" s="1710" t="s">
        <v>111</v>
      </c>
      <c r="AM86" s="1636" t="s">
        <v>83</v>
      </c>
      <c r="AN86" s="1688" t="s">
        <v>60</v>
      </c>
      <c r="AO86" s="1743"/>
      <c r="AP86" s="1754" t="s">
        <v>61</v>
      </c>
      <c r="AQ86" s="1754" t="s">
        <v>61</v>
      </c>
      <c r="AR86" s="1688">
        <v>2023</v>
      </c>
      <c r="AS86" s="1688">
        <v>2034</v>
      </c>
      <c r="AT86" s="1734"/>
      <c r="AU86" s="1734"/>
      <c r="AV86" s="1710"/>
      <c r="AW86" s="1710"/>
      <c r="AX86" s="1710">
        <v>250</v>
      </c>
      <c r="AY86" s="1710">
        <v>250</v>
      </c>
      <c r="AZ86" s="1710">
        <v>250</v>
      </c>
      <c r="BA86" s="1710">
        <v>250</v>
      </c>
      <c r="BB86" s="1710">
        <v>250</v>
      </c>
      <c r="BC86" s="1710">
        <v>250</v>
      </c>
      <c r="BD86" s="1710">
        <v>250</v>
      </c>
      <c r="BE86" s="1710">
        <v>250</v>
      </c>
      <c r="BF86" s="1710">
        <v>250</v>
      </c>
      <c r="BG86" s="1710">
        <v>250</v>
      </c>
      <c r="BH86" s="1710">
        <v>250</v>
      </c>
      <c r="BI86" s="1710">
        <v>250</v>
      </c>
      <c r="BJ86" s="1710">
        <f>SUM(AV86:BI86)</f>
        <v>3000</v>
      </c>
      <c r="BK86" s="1719"/>
      <c r="BL86" s="1719"/>
      <c r="BM86" s="1710"/>
      <c r="BN86" s="1743"/>
      <c r="BO86" s="1719"/>
      <c r="BP86" s="1719"/>
      <c r="BQ86" s="1710"/>
      <c r="BR86" s="1743"/>
      <c r="BS86" s="1719"/>
      <c r="BT86" s="1719"/>
      <c r="BU86" s="1710"/>
      <c r="BV86" s="1743"/>
      <c r="BW86" s="1719"/>
      <c r="BX86" s="1719"/>
      <c r="BY86" s="1710"/>
      <c r="BZ86" s="1743"/>
      <c r="CA86" s="1719">
        <v>18.792000000000002</v>
      </c>
      <c r="CB86" s="1719"/>
      <c r="CC86" s="1710" t="s">
        <v>70</v>
      </c>
      <c r="CD86" s="1743"/>
      <c r="CE86" s="1719">
        <v>18.792000000000002</v>
      </c>
      <c r="CF86" s="1719"/>
      <c r="CG86" s="1710" t="s">
        <v>70</v>
      </c>
      <c r="CH86" s="1743"/>
      <c r="CI86" s="1719">
        <v>18.792000000000002</v>
      </c>
      <c r="CJ86" s="1719"/>
      <c r="CK86" s="1710" t="s">
        <v>70</v>
      </c>
      <c r="CL86" s="1743"/>
      <c r="CM86" s="1719">
        <v>18.792000000000002</v>
      </c>
      <c r="CN86" s="1719"/>
      <c r="CO86" s="1746" t="s">
        <v>70</v>
      </c>
      <c r="CP86" s="1743"/>
      <c r="CQ86" s="1719">
        <v>18.792000000000002</v>
      </c>
      <c r="CR86" s="1719"/>
      <c r="CS86" s="1746" t="s">
        <v>70</v>
      </c>
      <c r="CT86" s="1743"/>
      <c r="CU86" s="1719">
        <v>18.792000000000002</v>
      </c>
      <c r="CV86" s="1719"/>
      <c r="CW86" s="1746" t="s">
        <v>70</v>
      </c>
      <c r="CX86" s="1743"/>
      <c r="CY86" s="1719">
        <v>18.792000000000002</v>
      </c>
      <c r="CZ86" s="1719"/>
      <c r="DA86" s="1746" t="s">
        <v>70</v>
      </c>
      <c r="DB86" s="1743"/>
      <c r="DC86" s="1719">
        <v>18.792000000000002</v>
      </c>
      <c r="DD86" s="1719"/>
      <c r="DE86" s="1746" t="s">
        <v>70</v>
      </c>
      <c r="DF86" s="1743"/>
      <c r="DG86" s="1719">
        <v>18.792000000000002</v>
      </c>
      <c r="DH86" s="1719"/>
      <c r="DI86" s="1746" t="s">
        <v>70</v>
      </c>
      <c r="DJ86" s="1743"/>
      <c r="DK86" s="1719">
        <v>18.792000000000002</v>
      </c>
      <c r="DL86" s="1719"/>
      <c r="DM86" s="1746" t="s">
        <v>70</v>
      </c>
      <c r="DN86" s="1743"/>
      <c r="DO86" s="1719">
        <v>18.792000000000002</v>
      </c>
      <c r="DP86" s="1719"/>
      <c r="DQ86" s="1746" t="s">
        <v>70</v>
      </c>
      <c r="DR86" s="1743"/>
      <c r="DS86" s="1719">
        <v>18.792000000000002</v>
      </c>
      <c r="DT86" s="1719"/>
      <c r="DU86" s="1710" t="s">
        <v>70</v>
      </c>
      <c r="DV86" s="1743"/>
      <c r="DW86" s="1752">
        <v>225.50400000000002</v>
      </c>
      <c r="DX86" s="1688" t="s">
        <v>219</v>
      </c>
      <c r="DY86" s="1688" t="s">
        <v>220</v>
      </c>
      <c r="DZ86" s="1688" t="s">
        <v>221</v>
      </c>
      <c r="EA86" s="1688" t="s">
        <v>877</v>
      </c>
      <c r="EB86" s="1688">
        <v>3017932069</v>
      </c>
      <c r="EC86" s="1723" t="s">
        <v>878</v>
      </c>
      <c r="ED86" s="1688"/>
      <c r="EE86" s="1688"/>
      <c r="EF86" s="1688"/>
      <c r="EG86" s="1688"/>
      <c r="EH86" s="1688"/>
      <c r="EI86" s="1688"/>
    </row>
    <row r="87" spans="1:139" customFormat="1" ht="35.1" customHeight="1">
      <c r="A87" s="1706" t="s">
        <v>570</v>
      </c>
      <c r="B87" s="1779"/>
      <c r="C87" s="1730" t="s">
        <v>691</v>
      </c>
      <c r="D87" s="1709"/>
      <c r="E87" s="1730" t="s">
        <v>692</v>
      </c>
      <c r="F87" s="1730" t="s">
        <v>693</v>
      </c>
      <c r="G87" s="1688" t="s">
        <v>111</v>
      </c>
      <c r="H87" s="1688" t="s">
        <v>59</v>
      </c>
      <c r="I87" s="1688" t="s">
        <v>60</v>
      </c>
      <c r="J87" s="1743"/>
      <c r="K87" s="1741">
        <v>0.35849999999999999</v>
      </c>
      <c r="L87" s="1688">
        <v>2015</v>
      </c>
      <c r="M87" s="1688">
        <v>2019</v>
      </c>
      <c r="N87" s="1688">
        <v>2034</v>
      </c>
      <c r="O87" s="1741">
        <v>0.35649999999999998</v>
      </c>
      <c r="P87" s="1741">
        <v>0.35399999999999998</v>
      </c>
      <c r="Q87" s="1741">
        <v>0.35099999999999998</v>
      </c>
      <c r="R87" s="1741">
        <v>0.34749999999999998</v>
      </c>
      <c r="S87" s="1741">
        <v>0.34399999999999997</v>
      </c>
      <c r="T87" s="1741">
        <v>0.34050000000000002</v>
      </c>
      <c r="U87" s="1741">
        <v>0.33700000000000002</v>
      </c>
      <c r="V87" s="1741">
        <v>0.33350000000000002</v>
      </c>
      <c r="W87" s="1741">
        <v>0.33</v>
      </c>
      <c r="X87" s="1741">
        <v>0.32650000000000001</v>
      </c>
      <c r="Y87" s="1741">
        <v>0.32300000000000001</v>
      </c>
      <c r="Z87" s="1741">
        <v>0.31950000000000001</v>
      </c>
      <c r="AA87" s="1741">
        <v>0.3125</v>
      </c>
      <c r="AB87" s="1741">
        <v>0.309</v>
      </c>
      <c r="AC87" s="1741">
        <v>0.30599999999999999</v>
      </c>
      <c r="AD87" s="1741">
        <v>0.30549999999999999</v>
      </c>
      <c r="AE87" s="1741">
        <v>0.30549999999999999</v>
      </c>
      <c r="AF87" s="1714" t="s">
        <v>703</v>
      </c>
      <c r="AG87" s="1715">
        <v>1.0800000000000001E-2</v>
      </c>
      <c r="AH87" s="1730" t="s">
        <v>704</v>
      </c>
      <c r="AI87" s="1730" t="s">
        <v>705</v>
      </c>
      <c r="AJ87" s="1710" t="s">
        <v>875</v>
      </c>
      <c r="AK87" s="1751" t="s">
        <v>1103</v>
      </c>
      <c r="AL87" s="1710" t="s">
        <v>58</v>
      </c>
      <c r="AM87" s="1636" t="s">
        <v>137</v>
      </c>
      <c r="AN87" s="1688" t="s">
        <v>60</v>
      </c>
      <c r="AO87" s="1743"/>
      <c r="AP87" s="1754" t="s">
        <v>61</v>
      </c>
      <c r="AQ87" s="1754" t="s">
        <v>61</v>
      </c>
      <c r="AR87" s="1688">
        <v>2019</v>
      </c>
      <c r="AS87" s="1688">
        <v>2034</v>
      </c>
      <c r="AT87" s="1740">
        <v>1</v>
      </c>
      <c r="AU87" s="1740">
        <v>1</v>
      </c>
      <c r="AV87" s="1740">
        <v>1</v>
      </c>
      <c r="AW87" s="1740">
        <v>1</v>
      </c>
      <c r="AX87" s="1740">
        <v>1</v>
      </c>
      <c r="AY87" s="1740">
        <v>1</v>
      </c>
      <c r="AZ87" s="1740">
        <v>1</v>
      </c>
      <c r="BA87" s="1740">
        <v>1</v>
      </c>
      <c r="BB87" s="1740">
        <v>1</v>
      </c>
      <c r="BC87" s="1740">
        <v>1</v>
      </c>
      <c r="BD87" s="1740">
        <v>1</v>
      </c>
      <c r="BE87" s="1740">
        <v>1</v>
      </c>
      <c r="BF87" s="1740">
        <v>1</v>
      </c>
      <c r="BG87" s="1740">
        <v>1</v>
      </c>
      <c r="BH87" s="1740">
        <v>1</v>
      </c>
      <c r="BI87" s="1740">
        <v>1</v>
      </c>
      <c r="BJ87" s="1740">
        <v>1</v>
      </c>
      <c r="BK87" s="1719">
        <v>60.194958799999995</v>
      </c>
      <c r="BL87" s="1719">
        <v>60.194958799999995</v>
      </c>
      <c r="BM87" s="1710" t="s">
        <v>70</v>
      </c>
      <c r="BN87" s="1749">
        <v>1131</v>
      </c>
      <c r="BO87" s="1719">
        <v>62.759264044879998</v>
      </c>
      <c r="BP87" s="1719">
        <v>25.6</v>
      </c>
      <c r="BQ87" s="1710" t="s">
        <v>70</v>
      </c>
      <c r="BR87" s="1749">
        <v>1131</v>
      </c>
      <c r="BS87" s="1719">
        <v>65.432808693191888</v>
      </c>
      <c r="BT87" s="1719"/>
      <c r="BU87" s="1710" t="s">
        <v>70</v>
      </c>
      <c r="BV87" s="1743"/>
      <c r="BW87" s="1719">
        <v>68.220246343521865</v>
      </c>
      <c r="BX87" s="1719"/>
      <c r="BY87" s="1710" t="s">
        <v>70</v>
      </c>
      <c r="BZ87" s="1743"/>
      <c r="CA87" s="1719">
        <v>71.126428837755896</v>
      </c>
      <c r="CB87" s="1719"/>
      <c r="CC87" s="1710" t="s">
        <v>70</v>
      </c>
      <c r="CD87" s="1743"/>
      <c r="CE87" s="1719">
        <v>74.156414706244291</v>
      </c>
      <c r="CF87" s="1719"/>
      <c r="CG87" s="1710" t="s">
        <v>70</v>
      </c>
      <c r="CH87" s="1743"/>
      <c r="CI87" s="1719">
        <v>77.315477972730292</v>
      </c>
      <c r="CJ87" s="1719"/>
      <c r="CK87" s="1710" t="s">
        <v>70</v>
      </c>
      <c r="CL87" s="1743"/>
      <c r="CM87" s="1719">
        <v>80.609117334368605</v>
      </c>
      <c r="CN87" s="1719"/>
      <c r="CO87" s="1746" t="s">
        <v>70</v>
      </c>
      <c r="CP87" s="1743"/>
      <c r="CQ87" s="1719">
        <v>84.043065732812707</v>
      </c>
      <c r="CR87" s="1719"/>
      <c r="CS87" s="1746" t="s">
        <v>70</v>
      </c>
      <c r="CT87" s="1743"/>
      <c r="CU87" s="1719">
        <v>87.623300333030528</v>
      </c>
      <c r="CV87" s="1719"/>
      <c r="CW87" s="1746" t="s">
        <v>70</v>
      </c>
      <c r="CX87" s="1743"/>
      <c r="CY87" s="1719">
        <v>91.356052927217632</v>
      </c>
      <c r="CZ87" s="1719"/>
      <c r="DA87" s="1746" t="s">
        <v>70</v>
      </c>
      <c r="DB87" s="1743"/>
      <c r="DC87" s="1719">
        <v>95.247820781917099</v>
      </c>
      <c r="DD87" s="1719"/>
      <c r="DE87" s="1746" t="s">
        <v>70</v>
      </c>
      <c r="DF87" s="1743"/>
      <c r="DG87" s="1719">
        <v>99.305377947226773</v>
      </c>
      <c r="DH87" s="1719"/>
      <c r="DI87" s="1746" t="s">
        <v>70</v>
      </c>
      <c r="DJ87" s="1743"/>
      <c r="DK87" s="1719">
        <v>103.53578704777863</v>
      </c>
      <c r="DL87" s="1719"/>
      <c r="DM87" s="1746" t="s">
        <v>70</v>
      </c>
      <c r="DN87" s="1743"/>
      <c r="DO87" s="1719">
        <v>107.946411576014</v>
      </c>
      <c r="DP87" s="1719"/>
      <c r="DQ87" s="1746" t="s">
        <v>70</v>
      </c>
      <c r="DR87" s="1743"/>
      <c r="DS87" s="1719">
        <v>112.5449287091522</v>
      </c>
      <c r="DT87" s="1719"/>
      <c r="DU87" s="1710" t="s">
        <v>70</v>
      </c>
      <c r="DV87" s="1743"/>
      <c r="DW87" s="1752">
        <v>1341.4174617878425</v>
      </c>
      <c r="DX87" s="1688" t="s">
        <v>71</v>
      </c>
      <c r="DY87" s="1688" t="s">
        <v>72</v>
      </c>
      <c r="DZ87" s="1721" t="s">
        <v>73</v>
      </c>
      <c r="EA87" s="1717" t="s">
        <v>790</v>
      </c>
      <c r="EB87" s="1688" t="s">
        <v>227</v>
      </c>
      <c r="EC87" s="1722" t="s">
        <v>791</v>
      </c>
      <c r="ED87" s="1688"/>
      <c r="EE87" s="1688"/>
      <c r="EF87" s="1688"/>
      <c r="EG87" s="1688"/>
      <c r="EH87" s="1688"/>
      <c r="EI87" s="1688"/>
    </row>
    <row r="88" spans="1:139" customFormat="1" ht="35.1" customHeight="1">
      <c r="A88" s="1706" t="s">
        <v>570</v>
      </c>
      <c r="B88" s="1779"/>
      <c r="C88" s="1730" t="s">
        <v>691</v>
      </c>
      <c r="D88" s="1709"/>
      <c r="E88" s="1730" t="s">
        <v>692</v>
      </c>
      <c r="F88" s="1730" t="s">
        <v>693</v>
      </c>
      <c r="G88" s="1688" t="s">
        <v>111</v>
      </c>
      <c r="H88" s="1688" t="s">
        <v>59</v>
      </c>
      <c r="I88" s="1688" t="s">
        <v>60</v>
      </c>
      <c r="J88" s="1743"/>
      <c r="K88" s="1741">
        <v>0.35849999999999999</v>
      </c>
      <c r="L88" s="1688">
        <v>2015</v>
      </c>
      <c r="M88" s="1688">
        <v>2019</v>
      </c>
      <c r="N88" s="1688">
        <v>2034</v>
      </c>
      <c r="O88" s="1741">
        <v>0.35649999999999998</v>
      </c>
      <c r="P88" s="1741">
        <v>0.35399999999999998</v>
      </c>
      <c r="Q88" s="1741">
        <v>0.35099999999999998</v>
      </c>
      <c r="R88" s="1741">
        <v>0.34749999999999998</v>
      </c>
      <c r="S88" s="1741">
        <v>0.34399999999999997</v>
      </c>
      <c r="T88" s="1741">
        <v>0.34050000000000002</v>
      </c>
      <c r="U88" s="1741">
        <v>0.33700000000000002</v>
      </c>
      <c r="V88" s="1741">
        <v>0.33350000000000002</v>
      </c>
      <c r="W88" s="1741">
        <v>0.33</v>
      </c>
      <c r="X88" s="1741">
        <v>0.32650000000000001</v>
      </c>
      <c r="Y88" s="1741">
        <v>0.32300000000000001</v>
      </c>
      <c r="Z88" s="1741">
        <v>0.31950000000000001</v>
      </c>
      <c r="AA88" s="1741">
        <v>0.3125</v>
      </c>
      <c r="AB88" s="1741">
        <v>0.309</v>
      </c>
      <c r="AC88" s="1741">
        <v>0.30599999999999999</v>
      </c>
      <c r="AD88" s="1741">
        <v>0.30549999999999999</v>
      </c>
      <c r="AE88" s="1741">
        <v>0.30549999999999999</v>
      </c>
      <c r="AF88" s="1801" t="s">
        <v>1106</v>
      </c>
      <c r="AG88" s="1802">
        <v>1.9E-2</v>
      </c>
      <c r="AH88" s="1803" t="s">
        <v>1107</v>
      </c>
      <c r="AI88" s="1803" t="s">
        <v>1108</v>
      </c>
      <c r="AJ88" s="1804" t="s">
        <v>875</v>
      </c>
      <c r="AK88" s="1805" t="s">
        <v>1103</v>
      </c>
      <c r="AL88" s="1806" t="s">
        <v>58</v>
      </c>
      <c r="AM88" s="1807" t="s">
        <v>83</v>
      </c>
      <c r="AN88" s="1804" t="s">
        <v>482</v>
      </c>
      <c r="AO88" s="1808">
        <v>415</v>
      </c>
      <c r="AP88" s="1804" t="s">
        <v>61</v>
      </c>
      <c r="AQ88" s="1804" t="s">
        <v>61</v>
      </c>
      <c r="AR88" s="1804">
        <v>2021</v>
      </c>
      <c r="AS88" s="1804">
        <v>2034</v>
      </c>
      <c r="AT88" s="1804"/>
      <c r="AU88" s="1804"/>
      <c r="AV88" s="1804">
        <v>26</v>
      </c>
      <c r="AW88" s="1804">
        <v>26</v>
      </c>
      <c r="AX88" s="1804">
        <v>26</v>
      </c>
      <c r="AY88" s="1804">
        <v>26</v>
      </c>
      <c r="AZ88" s="1804">
        <v>26</v>
      </c>
      <c r="BA88" s="1804">
        <v>26</v>
      </c>
      <c r="BB88" s="1804">
        <v>26</v>
      </c>
      <c r="BC88" s="1804">
        <v>26</v>
      </c>
      <c r="BD88" s="1804">
        <v>26</v>
      </c>
      <c r="BE88" s="1804">
        <v>26</v>
      </c>
      <c r="BF88" s="1804">
        <v>26</v>
      </c>
      <c r="BG88" s="1804">
        <v>26</v>
      </c>
      <c r="BH88" s="1804">
        <v>26</v>
      </c>
      <c r="BI88" s="1804">
        <v>26</v>
      </c>
      <c r="BJ88" s="1804">
        <v>364</v>
      </c>
      <c r="BK88" s="1809"/>
      <c r="BL88" s="1809"/>
      <c r="BM88" s="1804"/>
      <c r="BN88" s="1810"/>
      <c r="BO88" s="1809"/>
      <c r="BP88" s="1809"/>
      <c r="BQ88" s="1804"/>
      <c r="BR88" s="1810"/>
      <c r="BS88" s="1809">
        <v>37</v>
      </c>
      <c r="BT88" s="1809">
        <v>37</v>
      </c>
      <c r="BU88" s="1804" t="s">
        <v>70</v>
      </c>
      <c r="BV88" s="1810">
        <v>7643</v>
      </c>
      <c r="BW88" s="1809">
        <v>38.11</v>
      </c>
      <c r="BX88" s="1809">
        <v>38.11</v>
      </c>
      <c r="BY88" s="1804" t="s">
        <v>70</v>
      </c>
      <c r="BZ88" s="1810">
        <v>7643</v>
      </c>
      <c r="CA88" s="1809">
        <v>39.253300000000003</v>
      </c>
      <c r="CB88" s="1809">
        <v>39.253300000000003</v>
      </c>
      <c r="CC88" s="1804" t="s">
        <v>70</v>
      </c>
      <c r="CD88" s="1810">
        <v>7643</v>
      </c>
      <c r="CE88" s="1809">
        <v>40.430899000000004</v>
      </c>
      <c r="CF88" s="1809">
        <v>40.430899000000004</v>
      </c>
      <c r="CG88" s="1804" t="s">
        <v>70</v>
      </c>
      <c r="CH88" s="1810">
        <v>7643</v>
      </c>
      <c r="CI88" s="1809">
        <v>41.643825970000002</v>
      </c>
      <c r="CJ88" s="1809">
        <v>41.643825970000002</v>
      </c>
      <c r="CK88" s="1804" t="s">
        <v>70</v>
      </c>
      <c r="CL88" s="1810"/>
      <c r="CM88" s="1809">
        <v>42.893140749100006</v>
      </c>
      <c r="CN88" s="1809">
        <v>42.893140749100006</v>
      </c>
      <c r="CO88" s="1811" t="s">
        <v>70</v>
      </c>
      <c r="CP88" s="1810"/>
      <c r="CQ88" s="1809">
        <v>44.179934971573005</v>
      </c>
      <c r="CR88" s="1809">
        <v>44.179934971573005</v>
      </c>
      <c r="CS88" s="1811" t="s">
        <v>70</v>
      </c>
      <c r="CT88" s="1810">
        <v>7643</v>
      </c>
      <c r="CU88" s="1809">
        <v>45.505333020720194</v>
      </c>
      <c r="CV88" s="1809">
        <v>45.505333020720194</v>
      </c>
      <c r="CW88" s="1811" t="s">
        <v>70</v>
      </c>
      <c r="CX88" s="1810"/>
      <c r="CY88" s="1809">
        <v>46.8704930113418</v>
      </c>
      <c r="CZ88" s="1809">
        <v>46.8704930113418</v>
      </c>
      <c r="DA88" s="1811" t="s">
        <v>70</v>
      </c>
      <c r="DB88" s="1810"/>
      <c r="DC88" s="1809">
        <v>48.276607801682054</v>
      </c>
      <c r="DD88" s="1809">
        <v>48.276607801682054</v>
      </c>
      <c r="DE88" s="1811" t="s">
        <v>70</v>
      </c>
      <c r="DF88" s="1810"/>
      <c r="DG88" s="1809">
        <v>49.724906035732516</v>
      </c>
      <c r="DH88" s="1809">
        <v>49.724906035732516</v>
      </c>
      <c r="DI88" s="1811" t="s">
        <v>70</v>
      </c>
      <c r="DJ88" s="1810"/>
      <c r="DK88" s="1809">
        <v>51.216653216804495</v>
      </c>
      <c r="DL88" s="1809">
        <v>51.216653216804495</v>
      </c>
      <c r="DM88" s="1811" t="s">
        <v>70</v>
      </c>
      <c r="DN88" s="1810"/>
      <c r="DO88" s="1809">
        <v>52.753152813308631</v>
      </c>
      <c r="DP88" s="1809">
        <v>52.753152813308631</v>
      </c>
      <c r="DQ88" s="1811" t="s">
        <v>70</v>
      </c>
      <c r="DR88" s="1810"/>
      <c r="DS88" s="1809">
        <v>54.335747397707891</v>
      </c>
      <c r="DT88" s="1809">
        <v>54.335747397707891</v>
      </c>
      <c r="DU88" s="1804" t="s">
        <v>70</v>
      </c>
      <c r="DV88" s="1810"/>
      <c r="DW88" s="1809">
        <v>632.19399398797066</v>
      </c>
      <c r="DX88" s="1710" t="s">
        <v>112</v>
      </c>
      <c r="DY88" s="1710" t="s">
        <v>113</v>
      </c>
      <c r="DZ88" s="1710" t="s">
        <v>114</v>
      </c>
      <c r="EA88" s="1748" t="s">
        <v>817</v>
      </c>
      <c r="EB88" s="1710" t="s">
        <v>116</v>
      </c>
      <c r="EC88" s="1782" t="s">
        <v>819</v>
      </c>
      <c r="ED88" s="1688"/>
      <c r="EE88" s="1688"/>
      <c r="EF88" s="1688"/>
      <c r="EG88" s="1688"/>
      <c r="EH88" s="1688"/>
      <c r="EI88" s="1688"/>
    </row>
    <row r="89" spans="1:139" customFormat="1" ht="35.1" customHeight="1">
      <c r="A89" s="1706" t="s">
        <v>570</v>
      </c>
      <c r="B89" s="1779"/>
      <c r="C89" s="1730" t="s">
        <v>709</v>
      </c>
      <c r="D89" s="1709">
        <v>6.9000000000000006E-2</v>
      </c>
      <c r="E89" s="1730" t="s">
        <v>710</v>
      </c>
      <c r="F89" s="1730" t="s">
        <v>711</v>
      </c>
      <c r="G89" s="1688" t="s">
        <v>58</v>
      </c>
      <c r="H89" s="1688" t="s">
        <v>68</v>
      </c>
      <c r="I89" s="1688" t="s">
        <v>60</v>
      </c>
      <c r="J89" s="1743"/>
      <c r="K89" s="1688" t="s">
        <v>61</v>
      </c>
      <c r="L89" s="1688" t="s">
        <v>61</v>
      </c>
      <c r="M89" s="1710">
        <v>2020</v>
      </c>
      <c r="N89" s="1688">
        <v>2034</v>
      </c>
      <c r="O89" s="1770"/>
      <c r="P89" s="1688" t="s">
        <v>62</v>
      </c>
      <c r="Q89" s="1688" t="s">
        <v>649</v>
      </c>
      <c r="R89" s="1688" t="s">
        <v>649</v>
      </c>
      <c r="S89" s="1688" t="s">
        <v>649</v>
      </c>
      <c r="T89" s="1688" t="s">
        <v>649</v>
      </c>
      <c r="U89" s="1688" t="s">
        <v>649</v>
      </c>
      <c r="V89" s="1688" t="s">
        <v>649</v>
      </c>
      <c r="W89" s="1688" t="s">
        <v>649</v>
      </c>
      <c r="X89" s="1688" t="s">
        <v>649</v>
      </c>
      <c r="Y89" s="1688" t="s">
        <v>649</v>
      </c>
      <c r="Z89" s="1688" t="s">
        <v>649</v>
      </c>
      <c r="AA89" s="1688" t="s">
        <v>649</v>
      </c>
      <c r="AB89" s="1688" t="s">
        <v>649</v>
      </c>
      <c r="AC89" s="1688" t="s">
        <v>649</v>
      </c>
      <c r="AD89" s="1688" t="s">
        <v>649</v>
      </c>
      <c r="AE89" s="1740" t="s">
        <v>1109</v>
      </c>
      <c r="AF89" s="1714" t="s">
        <v>1110</v>
      </c>
      <c r="AG89" s="1715">
        <v>5.7999999999999996E-3</v>
      </c>
      <c r="AH89" s="1730" t="s">
        <v>714</v>
      </c>
      <c r="AI89" s="1730" t="s">
        <v>715</v>
      </c>
      <c r="AJ89" s="1710" t="s">
        <v>952</v>
      </c>
      <c r="AK89" s="1751" t="s">
        <v>789</v>
      </c>
      <c r="AL89" s="1710" t="s">
        <v>58</v>
      </c>
      <c r="AM89" s="1636" t="s">
        <v>83</v>
      </c>
      <c r="AN89" s="1688" t="s">
        <v>60</v>
      </c>
      <c r="AO89" s="1743"/>
      <c r="AP89" s="1688" t="s">
        <v>61</v>
      </c>
      <c r="AQ89" s="1688" t="s">
        <v>61</v>
      </c>
      <c r="AR89" s="1710">
        <v>2021</v>
      </c>
      <c r="AS89" s="1688">
        <v>2034</v>
      </c>
      <c r="AT89" s="1688"/>
      <c r="AU89" s="1688"/>
      <c r="AV89" s="1688">
        <v>1</v>
      </c>
      <c r="AW89" s="1688">
        <v>1</v>
      </c>
      <c r="AX89" s="1688">
        <v>1</v>
      </c>
      <c r="AY89" s="1688">
        <v>1</v>
      </c>
      <c r="AZ89" s="1688">
        <v>1</v>
      </c>
      <c r="BA89" s="1688">
        <v>1</v>
      </c>
      <c r="BB89" s="1688">
        <v>1</v>
      </c>
      <c r="BC89" s="1688">
        <v>1</v>
      </c>
      <c r="BD89" s="1688">
        <v>1</v>
      </c>
      <c r="BE89" s="1688">
        <v>1</v>
      </c>
      <c r="BF89" s="1688">
        <v>1</v>
      </c>
      <c r="BG89" s="1688">
        <v>1</v>
      </c>
      <c r="BH89" s="1688">
        <v>1</v>
      </c>
      <c r="BI89" s="1688">
        <v>1</v>
      </c>
      <c r="BJ89" s="1688">
        <v>14</v>
      </c>
      <c r="BK89" s="1719"/>
      <c r="BL89" s="1719"/>
      <c r="BM89" s="1688"/>
      <c r="BN89" s="1749"/>
      <c r="BO89" s="1719"/>
      <c r="BP89" s="1719"/>
      <c r="BQ89" s="1688"/>
      <c r="BR89" s="1749"/>
      <c r="BS89" s="1719">
        <v>20</v>
      </c>
      <c r="BT89" s="1719">
        <v>20</v>
      </c>
      <c r="BU89" s="1688" t="s">
        <v>70</v>
      </c>
      <c r="BV89" s="1793"/>
      <c r="BW89" s="1719">
        <v>20</v>
      </c>
      <c r="BX89" s="1719">
        <v>20</v>
      </c>
      <c r="BY89" s="1688" t="s">
        <v>70</v>
      </c>
      <c r="BZ89" s="1743"/>
      <c r="CA89" s="1719">
        <v>20</v>
      </c>
      <c r="CB89" s="1719">
        <v>20</v>
      </c>
      <c r="CC89" s="1688" t="s">
        <v>70</v>
      </c>
      <c r="CD89" s="1743"/>
      <c r="CE89" s="1719">
        <v>20</v>
      </c>
      <c r="CF89" s="1719">
        <v>20</v>
      </c>
      <c r="CG89" s="1688" t="s">
        <v>70</v>
      </c>
      <c r="CH89" s="1743"/>
      <c r="CI89" s="1719">
        <v>20</v>
      </c>
      <c r="CJ89" s="1719"/>
      <c r="CK89" s="1688" t="s">
        <v>70</v>
      </c>
      <c r="CL89" s="1743"/>
      <c r="CM89" s="1719">
        <v>20</v>
      </c>
      <c r="CN89" s="1719"/>
      <c r="CO89" s="1746" t="s">
        <v>70</v>
      </c>
      <c r="CP89" s="1743"/>
      <c r="CQ89" s="1719">
        <v>20</v>
      </c>
      <c r="CR89" s="1719"/>
      <c r="CS89" s="1746" t="s">
        <v>70</v>
      </c>
      <c r="CT89" s="1743"/>
      <c r="CU89" s="1719">
        <v>20</v>
      </c>
      <c r="CV89" s="1719"/>
      <c r="CW89" s="1746" t="s">
        <v>70</v>
      </c>
      <c r="CX89" s="1743"/>
      <c r="CY89" s="1719">
        <v>20</v>
      </c>
      <c r="CZ89" s="1719"/>
      <c r="DA89" s="1746" t="s">
        <v>70</v>
      </c>
      <c r="DB89" s="1743"/>
      <c r="DC89" s="1719">
        <v>20</v>
      </c>
      <c r="DD89" s="1719"/>
      <c r="DE89" s="1746" t="s">
        <v>70</v>
      </c>
      <c r="DF89" s="1743"/>
      <c r="DG89" s="1719">
        <v>20</v>
      </c>
      <c r="DH89" s="1719"/>
      <c r="DI89" s="1746" t="s">
        <v>70</v>
      </c>
      <c r="DJ89" s="1743"/>
      <c r="DK89" s="1719">
        <v>20</v>
      </c>
      <c r="DL89" s="1719"/>
      <c r="DM89" s="1746" t="s">
        <v>70</v>
      </c>
      <c r="DN89" s="1743"/>
      <c r="DO89" s="1719">
        <v>20</v>
      </c>
      <c r="DP89" s="1719"/>
      <c r="DQ89" s="1746" t="s">
        <v>70</v>
      </c>
      <c r="DR89" s="1743"/>
      <c r="DS89" s="1719">
        <v>20</v>
      </c>
      <c r="DT89" s="1719"/>
      <c r="DU89" s="1688" t="s">
        <v>70</v>
      </c>
      <c r="DV89" s="1743"/>
      <c r="DW89" s="1719">
        <v>280</v>
      </c>
      <c r="DX89" s="1688" t="s">
        <v>717</v>
      </c>
      <c r="DY89" s="1688" t="s">
        <v>718</v>
      </c>
      <c r="DZ89" s="1688" t="s">
        <v>719</v>
      </c>
      <c r="EA89" s="1688" t="s">
        <v>1111</v>
      </c>
      <c r="EB89" s="1688">
        <v>3813000</v>
      </c>
      <c r="EC89" s="1726" t="s">
        <v>1112</v>
      </c>
      <c r="ED89" s="1688" t="s">
        <v>71</v>
      </c>
      <c r="EE89" s="1688" t="s">
        <v>677</v>
      </c>
      <c r="EF89" s="1688" t="s">
        <v>73</v>
      </c>
      <c r="EG89" s="1688" t="s">
        <v>2522</v>
      </c>
      <c r="EH89" s="1688">
        <v>3820660</v>
      </c>
      <c r="EI89" s="1723" t="s">
        <v>889</v>
      </c>
    </row>
    <row r="90" spans="1:139" s="2113" customFormat="1" ht="74.25" customHeight="1">
      <c r="A90" s="2108" t="s">
        <v>570</v>
      </c>
      <c r="B90" s="2109"/>
      <c r="C90" s="2095" t="s">
        <v>709</v>
      </c>
      <c r="D90" s="2099"/>
      <c r="E90" s="2095" t="s">
        <v>722</v>
      </c>
      <c r="F90" s="2100" t="s">
        <v>711</v>
      </c>
      <c r="G90" s="2095" t="s">
        <v>58</v>
      </c>
      <c r="H90" s="2095" t="s">
        <v>68</v>
      </c>
      <c r="I90" s="2095" t="s">
        <v>60</v>
      </c>
      <c r="J90" s="2110"/>
      <c r="K90" s="2096" t="s">
        <v>61</v>
      </c>
      <c r="L90" s="2095" t="s">
        <v>61</v>
      </c>
      <c r="M90" s="2095">
        <v>2020</v>
      </c>
      <c r="N90" s="2095">
        <v>2034</v>
      </c>
      <c r="O90" s="2097"/>
      <c r="P90" s="2097" t="s">
        <v>62</v>
      </c>
      <c r="Q90" s="2097" t="s">
        <v>649</v>
      </c>
      <c r="R90" s="2097" t="s">
        <v>649</v>
      </c>
      <c r="S90" s="2097" t="s">
        <v>649</v>
      </c>
      <c r="T90" s="2097" t="s">
        <v>649</v>
      </c>
      <c r="U90" s="2097" t="s">
        <v>649</v>
      </c>
      <c r="V90" s="2097" t="s">
        <v>649</v>
      </c>
      <c r="W90" s="2097" t="s">
        <v>649</v>
      </c>
      <c r="X90" s="2097" t="s">
        <v>649</v>
      </c>
      <c r="Y90" s="2097" t="s">
        <v>649</v>
      </c>
      <c r="Z90" s="2097" t="s">
        <v>649</v>
      </c>
      <c r="AA90" s="2097" t="s">
        <v>649</v>
      </c>
      <c r="AB90" s="2097" t="s">
        <v>649</v>
      </c>
      <c r="AC90" s="2097" t="s">
        <v>649</v>
      </c>
      <c r="AD90" s="2097" t="s">
        <v>649</v>
      </c>
      <c r="AE90" s="2098" t="s">
        <v>1109</v>
      </c>
      <c r="AF90" s="2114" t="s">
        <v>1113</v>
      </c>
      <c r="AG90" s="2099">
        <v>1.9E-2</v>
      </c>
      <c r="AH90" s="2100" t="s">
        <v>1115</v>
      </c>
      <c r="AI90" s="2100" t="s">
        <v>1116</v>
      </c>
      <c r="AJ90" s="2100" t="s">
        <v>1047</v>
      </c>
      <c r="AK90" s="2111" t="s">
        <v>1048</v>
      </c>
      <c r="AL90" s="2100" t="s">
        <v>236</v>
      </c>
      <c r="AM90" s="2095" t="s">
        <v>68</v>
      </c>
      <c r="AN90" s="2100" t="s">
        <v>60</v>
      </c>
      <c r="AO90" s="2110"/>
      <c r="AP90" s="2101" t="s">
        <v>61</v>
      </c>
      <c r="AQ90" s="2101" t="s">
        <v>61</v>
      </c>
      <c r="AR90" s="2095">
        <v>2021</v>
      </c>
      <c r="AS90" s="2095">
        <v>2024</v>
      </c>
      <c r="AT90" s="2102"/>
      <c r="AU90" s="2103"/>
      <c r="AV90" s="2103">
        <v>5</v>
      </c>
      <c r="AW90" s="2103">
        <v>10</v>
      </c>
      <c r="AX90" s="2103">
        <v>15</v>
      </c>
      <c r="AY90" s="2103">
        <v>15</v>
      </c>
      <c r="AZ90" s="2103"/>
      <c r="BA90" s="2103"/>
      <c r="BB90" s="2103"/>
      <c r="BC90" s="2103"/>
      <c r="BD90" s="2103"/>
      <c r="BE90" s="2103"/>
      <c r="BF90" s="2103"/>
      <c r="BG90" s="2103"/>
      <c r="BH90" s="2103"/>
      <c r="BI90" s="2103"/>
      <c r="BJ90" s="2103">
        <v>15</v>
      </c>
      <c r="BK90" s="2104"/>
      <c r="BL90" s="2104"/>
      <c r="BM90" s="2105"/>
      <c r="BN90" s="2110"/>
      <c r="BO90" s="2104"/>
      <c r="BP90" s="2104"/>
      <c r="BQ90" s="2105"/>
      <c r="BR90" s="2110"/>
      <c r="BS90" s="2107">
        <v>52321000</v>
      </c>
      <c r="BT90" s="2107">
        <v>52321000</v>
      </c>
      <c r="BU90" s="2105" t="s">
        <v>70</v>
      </c>
      <c r="BV90" s="2110">
        <v>7671</v>
      </c>
      <c r="BW90" s="2107">
        <v>53890630</v>
      </c>
      <c r="BX90" s="2107" t="s">
        <v>61</v>
      </c>
      <c r="BY90" s="2105" t="s">
        <v>70</v>
      </c>
      <c r="BZ90" s="2110">
        <v>7671</v>
      </c>
      <c r="CA90" s="2107">
        <v>55507349</v>
      </c>
      <c r="CB90" s="2107" t="s">
        <v>61</v>
      </c>
      <c r="CC90" s="2107" t="s">
        <v>70</v>
      </c>
      <c r="CD90" s="2110">
        <v>7671</v>
      </c>
      <c r="CE90" s="2107">
        <v>57172569</v>
      </c>
      <c r="CF90" s="2107" t="s">
        <v>61</v>
      </c>
      <c r="CG90" s="2105" t="s">
        <v>70</v>
      </c>
      <c r="CH90" s="2110">
        <v>7671</v>
      </c>
      <c r="CI90" s="2104"/>
      <c r="CJ90" s="2104"/>
      <c r="CK90" s="2105"/>
      <c r="CL90" s="2110"/>
      <c r="CM90" s="2104"/>
      <c r="CN90" s="2104"/>
      <c r="CO90" s="2112"/>
      <c r="CP90" s="2110"/>
      <c r="CQ90" s="2104"/>
      <c r="CR90" s="2104"/>
      <c r="CS90" s="2112"/>
      <c r="CT90" s="2110"/>
      <c r="CU90" s="2104"/>
      <c r="CV90" s="2104"/>
      <c r="CW90" s="2112"/>
      <c r="CX90" s="2110"/>
      <c r="CY90" s="2104"/>
      <c r="CZ90" s="2104"/>
      <c r="DA90" s="2112"/>
      <c r="DB90" s="2110"/>
      <c r="DC90" s="2104"/>
      <c r="DD90" s="2104"/>
      <c r="DE90" s="2112"/>
      <c r="DF90" s="2110"/>
      <c r="DG90" s="2104"/>
      <c r="DH90" s="2104"/>
      <c r="DI90" s="2112"/>
      <c r="DJ90" s="2110"/>
      <c r="DK90" s="2104"/>
      <c r="DL90" s="2104"/>
      <c r="DM90" s="2112"/>
      <c r="DN90" s="2110"/>
      <c r="DO90" s="2104"/>
      <c r="DP90" s="2104"/>
      <c r="DQ90" s="2112"/>
      <c r="DR90" s="2110"/>
      <c r="DS90" s="2104"/>
      <c r="DT90" s="2104"/>
      <c r="DU90" s="2105"/>
      <c r="DV90" s="2110"/>
      <c r="DW90" s="2107">
        <v>163384199</v>
      </c>
      <c r="DX90" s="2095" t="s">
        <v>237</v>
      </c>
      <c r="DY90" s="2095" t="s">
        <v>238</v>
      </c>
      <c r="DZ90" s="2100" t="s">
        <v>726</v>
      </c>
      <c r="EA90" s="2095" t="s">
        <v>1117</v>
      </c>
      <c r="EB90" s="2100" t="s">
        <v>640</v>
      </c>
      <c r="EC90" s="2106" t="s">
        <v>1118</v>
      </c>
      <c r="ED90" s="2100"/>
      <c r="EE90" s="2100"/>
      <c r="EF90" s="2100"/>
      <c r="EG90" s="2095"/>
      <c r="EH90" s="2095"/>
      <c r="EI90" s="2095"/>
    </row>
    <row r="91" spans="1:139" customFormat="1" ht="35.1" customHeight="1">
      <c r="A91" s="1706" t="s">
        <v>570</v>
      </c>
      <c r="B91" s="1779"/>
      <c r="C91" s="1730" t="s">
        <v>709</v>
      </c>
      <c r="D91" s="1709"/>
      <c r="E91" s="1730" t="s">
        <v>722</v>
      </c>
      <c r="F91" s="1730" t="s">
        <v>711</v>
      </c>
      <c r="G91" s="1688" t="s">
        <v>58</v>
      </c>
      <c r="H91" s="1688" t="s">
        <v>68</v>
      </c>
      <c r="I91" s="1688" t="s">
        <v>60</v>
      </c>
      <c r="J91" s="1743"/>
      <c r="K91" s="1688" t="s">
        <v>61</v>
      </c>
      <c r="L91" s="1688" t="s">
        <v>61</v>
      </c>
      <c r="M91" s="1710">
        <v>2020</v>
      </c>
      <c r="N91" s="1688">
        <v>2034</v>
      </c>
      <c r="O91" s="1770"/>
      <c r="P91" s="1688" t="s">
        <v>62</v>
      </c>
      <c r="Q91" s="1688" t="s">
        <v>649</v>
      </c>
      <c r="R91" s="1688" t="s">
        <v>649</v>
      </c>
      <c r="S91" s="1688" t="s">
        <v>649</v>
      </c>
      <c r="T91" s="1688" t="s">
        <v>649</v>
      </c>
      <c r="U91" s="1688" t="s">
        <v>649</v>
      </c>
      <c r="V91" s="1688" t="s">
        <v>649</v>
      </c>
      <c r="W91" s="1688" t="s">
        <v>649</v>
      </c>
      <c r="X91" s="1688" t="s">
        <v>649</v>
      </c>
      <c r="Y91" s="1688" t="s">
        <v>649</v>
      </c>
      <c r="Z91" s="1688" t="s">
        <v>649</v>
      </c>
      <c r="AA91" s="1688" t="s">
        <v>649</v>
      </c>
      <c r="AB91" s="1688" t="s">
        <v>649</v>
      </c>
      <c r="AC91" s="1688" t="s">
        <v>649</v>
      </c>
      <c r="AD91" s="1688" t="s">
        <v>649</v>
      </c>
      <c r="AE91" s="1740" t="s">
        <v>1109</v>
      </c>
      <c r="AF91" s="1714" t="s">
        <v>729</v>
      </c>
      <c r="AG91" s="1715">
        <v>1.9E-2</v>
      </c>
      <c r="AH91" s="1730" t="s">
        <v>1119</v>
      </c>
      <c r="AI91" s="1628" t="s">
        <v>1120</v>
      </c>
      <c r="AJ91" s="1710" t="s">
        <v>796</v>
      </c>
      <c r="AK91" s="1751" t="s">
        <v>789</v>
      </c>
      <c r="AL91" s="1688" t="s">
        <v>58</v>
      </c>
      <c r="AM91" s="1636" t="s">
        <v>68</v>
      </c>
      <c r="AN91" s="1688" t="s">
        <v>60</v>
      </c>
      <c r="AO91" s="1743"/>
      <c r="AP91" s="1688" t="s">
        <v>61</v>
      </c>
      <c r="AQ91" s="1688" t="s">
        <v>61</v>
      </c>
      <c r="AR91" s="1710">
        <v>2020</v>
      </c>
      <c r="AS91" s="1688">
        <v>2021</v>
      </c>
      <c r="AT91" s="1740"/>
      <c r="AU91" s="1740">
        <v>0.5</v>
      </c>
      <c r="AV91" s="1740">
        <v>1</v>
      </c>
      <c r="AW91" s="1688"/>
      <c r="AX91" s="1688"/>
      <c r="AY91" s="1688"/>
      <c r="AZ91" s="1688"/>
      <c r="BA91" s="1688"/>
      <c r="BB91" s="1688"/>
      <c r="BC91" s="1688"/>
      <c r="BD91" s="1688"/>
      <c r="BE91" s="1688"/>
      <c r="BF91" s="1688"/>
      <c r="BG91" s="1688"/>
      <c r="BH91" s="1688"/>
      <c r="BI91" s="1688"/>
      <c r="BJ91" s="1740">
        <v>1</v>
      </c>
      <c r="BK91" s="1719"/>
      <c r="BL91" s="1719"/>
      <c r="BM91" s="1688"/>
      <c r="BN91" s="1743"/>
      <c r="BO91" s="1719">
        <v>60</v>
      </c>
      <c r="BP91" s="1719">
        <v>60</v>
      </c>
      <c r="BQ91" s="1710" t="s">
        <v>451</v>
      </c>
      <c r="BR91" s="1749">
        <v>1131</v>
      </c>
      <c r="BS91" s="1719">
        <v>62.555999999999997</v>
      </c>
      <c r="BT91" s="1719"/>
      <c r="BU91" s="1710" t="s">
        <v>451</v>
      </c>
      <c r="BV91" s="1749"/>
      <c r="BW91" s="1719"/>
      <c r="BX91" s="1719"/>
      <c r="BY91" s="1688"/>
      <c r="BZ91" s="1743"/>
      <c r="CA91" s="1719"/>
      <c r="CB91" s="1719"/>
      <c r="CC91" s="1688"/>
      <c r="CD91" s="1743"/>
      <c r="CE91" s="1719"/>
      <c r="CF91" s="1719"/>
      <c r="CG91" s="1688"/>
      <c r="CH91" s="1743"/>
      <c r="CI91" s="1719"/>
      <c r="CJ91" s="1719"/>
      <c r="CK91" s="1688"/>
      <c r="CL91" s="1743"/>
      <c r="CM91" s="1719"/>
      <c r="CN91" s="1719"/>
      <c r="CO91" s="1746"/>
      <c r="CP91" s="1743"/>
      <c r="CQ91" s="1719"/>
      <c r="CR91" s="1719"/>
      <c r="CS91" s="1746"/>
      <c r="CT91" s="1743"/>
      <c r="CU91" s="1719"/>
      <c r="CV91" s="1719"/>
      <c r="CW91" s="1746"/>
      <c r="CX91" s="1743"/>
      <c r="CY91" s="1719"/>
      <c r="CZ91" s="1719"/>
      <c r="DA91" s="1746"/>
      <c r="DB91" s="1743"/>
      <c r="DC91" s="1719"/>
      <c r="DD91" s="1719"/>
      <c r="DE91" s="1746"/>
      <c r="DF91" s="1743"/>
      <c r="DG91" s="1719"/>
      <c r="DH91" s="1719"/>
      <c r="DI91" s="1746"/>
      <c r="DJ91" s="1743"/>
      <c r="DK91" s="1719"/>
      <c r="DL91" s="1719"/>
      <c r="DM91" s="1746"/>
      <c r="DN91" s="1743"/>
      <c r="DO91" s="1719"/>
      <c r="DP91" s="1719"/>
      <c r="DQ91" s="1746"/>
      <c r="DR91" s="1743"/>
      <c r="DS91" s="1719"/>
      <c r="DT91" s="1719"/>
      <c r="DU91" s="1688"/>
      <c r="DV91" s="1743"/>
      <c r="DW91" s="1752">
        <v>122.556</v>
      </c>
      <c r="DX91" s="1688" t="s">
        <v>71</v>
      </c>
      <c r="DY91" s="1688" t="s">
        <v>72</v>
      </c>
      <c r="DZ91" s="1721" t="s">
        <v>73</v>
      </c>
      <c r="EA91" s="1717" t="s">
        <v>790</v>
      </c>
      <c r="EB91" s="1688" t="s">
        <v>227</v>
      </c>
      <c r="EC91" s="1722" t="s">
        <v>791</v>
      </c>
      <c r="ED91" s="1688" t="s">
        <v>155</v>
      </c>
      <c r="EE91" s="1688" t="s">
        <v>1121</v>
      </c>
      <c r="EF91" s="1688" t="s">
        <v>831</v>
      </c>
      <c r="EG91" s="1710" t="s">
        <v>832</v>
      </c>
      <c r="EH91" s="1710" t="s">
        <v>833</v>
      </c>
      <c r="EI91" s="1710" t="s">
        <v>834</v>
      </c>
    </row>
    <row r="92" spans="1:139" customFormat="1" ht="35.1" customHeight="1">
      <c r="A92" s="1706" t="s">
        <v>570</v>
      </c>
      <c r="B92" s="1779"/>
      <c r="C92" s="1730" t="s">
        <v>709</v>
      </c>
      <c r="D92" s="1709"/>
      <c r="E92" s="1730" t="s">
        <v>722</v>
      </c>
      <c r="F92" s="1730" t="s">
        <v>711</v>
      </c>
      <c r="G92" s="1688" t="s">
        <v>58</v>
      </c>
      <c r="H92" s="1688" t="s">
        <v>68</v>
      </c>
      <c r="I92" s="1688" t="s">
        <v>60</v>
      </c>
      <c r="J92" s="1743"/>
      <c r="K92" s="1688" t="s">
        <v>61</v>
      </c>
      <c r="L92" s="1688" t="s">
        <v>61</v>
      </c>
      <c r="M92" s="1710">
        <v>2020</v>
      </c>
      <c r="N92" s="1688">
        <v>2034</v>
      </c>
      <c r="O92" s="1770"/>
      <c r="P92" s="1688" t="s">
        <v>62</v>
      </c>
      <c r="Q92" s="1688" t="s">
        <v>649</v>
      </c>
      <c r="R92" s="1688" t="s">
        <v>649</v>
      </c>
      <c r="S92" s="1688" t="s">
        <v>649</v>
      </c>
      <c r="T92" s="1688" t="s">
        <v>649</v>
      </c>
      <c r="U92" s="1688" t="s">
        <v>649</v>
      </c>
      <c r="V92" s="1688" t="s">
        <v>649</v>
      </c>
      <c r="W92" s="1688" t="s">
        <v>649</v>
      </c>
      <c r="X92" s="1688" t="s">
        <v>649</v>
      </c>
      <c r="Y92" s="1688" t="s">
        <v>649</v>
      </c>
      <c r="Z92" s="1688" t="s">
        <v>649</v>
      </c>
      <c r="AA92" s="1688" t="s">
        <v>649</v>
      </c>
      <c r="AB92" s="1688" t="s">
        <v>649</v>
      </c>
      <c r="AC92" s="1688" t="s">
        <v>649</v>
      </c>
      <c r="AD92" s="1688" t="s">
        <v>649</v>
      </c>
      <c r="AE92" s="1740" t="s">
        <v>1109</v>
      </c>
      <c r="AF92" s="1729" t="s">
        <v>733</v>
      </c>
      <c r="AG92" s="1715">
        <v>5.7999999999999996E-3</v>
      </c>
      <c r="AH92" s="1730" t="s">
        <v>734</v>
      </c>
      <c r="AI92" s="1730" t="s">
        <v>735</v>
      </c>
      <c r="AJ92" s="1710" t="s">
        <v>796</v>
      </c>
      <c r="AK92" s="1751" t="s">
        <v>789</v>
      </c>
      <c r="AL92" s="1710" t="s">
        <v>58</v>
      </c>
      <c r="AM92" s="1636" t="s">
        <v>83</v>
      </c>
      <c r="AN92" s="1688" t="s">
        <v>60</v>
      </c>
      <c r="AO92" s="1743"/>
      <c r="AP92" s="1688" t="s">
        <v>61</v>
      </c>
      <c r="AQ92" s="1688" t="s">
        <v>61</v>
      </c>
      <c r="AR92" s="1710">
        <v>2020</v>
      </c>
      <c r="AS92" s="1688">
        <v>2034</v>
      </c>
      <c r="AT92" s="1634"/>
      <c r="AU92" s="1634">
        <v>1</v>
      </c>
      <c r="AV92" s="1634">
        <v>1</v>
      </c>
      <c r="AW92" s="1634">
        <v>1</v>
      </c>
      <c r="AX92" s="1634">
        <v>1</v>
      </c>
      <c r="AY92" s="1634">
        <v>1</v>
      </c>
      <c r="AZ92" s="1634">
        <v>1</v>
      </c>
      <c r="BA92" s="1634">
        <v>1</v>
      </c>
      <c r="BB92" s="1634">
        <v>1</v>
      </c>
      <c r="BC92" s="1634">
        <v>1</v>
      </c>
      <c r="BD92" s="1634">
        <v>1</v>
      </c>
      <c r="BE92" s="1634">
        <v>1</v>
      </c>
      <c r="BF92" s="1634">
        <v>1</v>
      </c>
      <c r="BG92" s="1634">
        <v>1</v>
      </c>
      <c r="BH92" s="1634">
        <v>1</v>
      </c>
      <c r="BI92" s="1634">
        <v>1</v>
      </c>
      <c r="BJ92" s="1634">
        <f>SUM(AT92:BI92)</f>
        <v>15</v>
      </c>
      <c r="BK92" s="1719"/>
      <c r="BL92" s="1719"/>
      <c r="BM92" s="1688"/>
      <c r="BN92" s="1743"/>
      <c r="BO92" s="1719">
        <v>1</v>
      </c>
      <c r="BP92" s="1719">
        <v>1</v>
      </c>
      <c r="BQ92" s="1688" t="s">
        <v>1122</v>
      </c>
      <c r="BR92" s="1743"/>
      <c r="BS92" s="1719">
        <v>1</v>
      </c>
      <c r="BT92" s="1719">
        <v>1</v>
      </c>
      <c r="BU92" s="1688" t="s">
        <v>70</v>
      </c>
      <c r="BV92" s="1743"/>
      <c r="BW92" s="1719">
        <v>1</v>
      </c>
      <c r="BX92" s="1719">
        <v>1</v>
      </c>
      <c r="BY92" s="1688" t="s">
        <v>70</v>
      </c>
      <c r="BZ92" s="1743"/>
      <c r="CA92" s="1719">
        <v>1</v>
      </c>
      <c r="CB92" s="1719">
        <v>1</v>
      </c>
      <c r="CC92" s="1688" t="s">
        <v>70</v>
      </c>
      <c r="CD92" s="1743"/>
      <c r="CE92" s="1719">
        <v>1</v>
      </c>
      <c r="CF92" s="1719">
        <v>1</v>
      </c>
      <c r="CG92" s="1688" t="s">
        <v>70</v>
      </c>
      <c r="CH92" s="1743"/>
      <c r="CI92" s="1719">
        <v>1</v>
      </c>
      <c r="CJ92" s="1719"/>
      <c r="CK92" s="1688" t="s">
        <v>70</v>
      </c>
      <c r="CL92" s="1743"/>
      <c r="CM92" s="1719">
        <v>1</v>
      </c>
      <c r="CN92" s="1719"/>
      <c r="CO92" s="1746" t="s">
        <v>70</v>
      </c>
      <c r="CP92" s="1743"/>
      <c r="CQ92" s="1719">
        <v>1</v>
      </c>
      <c r="CR92" s="1719"/>
      <c r="CS92" s="1746" t="s">
        <v>70</v>
      </c>
      <c r="CT92" s="1743"/>
      <c r="CU92" s="1719">
        <v>1</v>
      </c>
      <c r="CV92" s="1719"/>
      <c r="CW92" s="1746" t="s">
        <v>70</v>
      </c>
      <c r="CX92" s="1743"/>
      <c r="CY92" s="1719">
        <v>1</v>
      </c>
      <c r="CZ92" s="1719"/>
      <c r="DA92" s="1746" t="s">
        <v>70</v>
      </c>
      <c r="DB92" s="1743"/>
      <c r="DC92" s="1719">
        <v>1</v>
      </c>
      <c r="DD92" s="1719"/>
      <c r="DE92" s="1746" t="s">
        <v>70</v>
      </c>
      <c r="DF92" s="1743"/>
      <c r="DG92" s="1719">
        <v>1</v>
      </c>
      <c r="DH92" s="1719"/>
      <c r="DI92" s="1746" t="s">
        <v>70</v>
      </c>
      <c r="DJ92" s="1743"/>
      <c r="DK92" s="1719">
        <v>1</v>
      </c>
      <c r="DL92" s="1719"/>
      <c r="DM92" s="1746" t="s">
        <v>70</v>
      </c>
      <c r="DN92" s="1743"/>
      <c r="DO92" s="1719">
        <v>1</v>
      </c>
      <c r="DP92" s="1719"/>
      <c r="DQ92" s="1746" t="s">
        <v>445</v>
      </c>
      <c r="DR92" s="1743"/>
      <c r="DS92" s="1719">
        <v>1</v>
      </c>
      <c r="DT92" s="1719"/>
      <c r="DU92" s="1688" t="s">
        <v>445</v>
      </c>
      <c r="DV92" s="1743"/>
      <c r="DW92" s="1752">
        <v>15</v>
      </c>
      <c r="DX92" s="1688" t="s">
        <v>717</v>
      </c>
      <c r="DY92" s="1688" t="s">
        <v>718</v>
      </c>
      <c r="DZ92" s="1688" t="s">
        <v>737</v>
      </c>
      <c r="EA92" s="1688" t="s">
        <v>1123</v>
      </c>
      <c r="EB92" s="1688" t="s">
        <v>739</v>
      </c>
      <c r="EC92" s="1725" t="s">
        <v>1124</v>
      </c>
      <c r="ED92" s="1688" t="s">
        <v>71</v>
      </c>
      <c r="EE92" s="1688" t="s">
        <v>741</v>
      </c>
      <c r="EF92" s="1688" t="s">
        <v>73</v>
      </c>
      <c r="EG92" s="1688" t="s">
        <v>2522</v>
      </c>
      <c r="EH92" s="1688">
        <v>3820660</v>
      </c>
      <c r="EI92" s="1723" t="s">
        <v>889</v>
      </c>
    </row>
    <row r="93" spans="1:139" customFormat="1" ht="35.1" customHeight="1">
      <c r="A93" s="1706" t="s">
        <v>570</v>
      </c>
      <c r="B93" s="1779"/>
      <c r="C93" s="1730" t="s">
        <v>709</v>
      </c>
      <c r="D93" s="1709"/>
      <c r="E93" s="1730" t="s">
        <v>722</v>
      </c>
      <c r="F93" s="1730" t="s">
        <v>711</v>
      </c>
      <c r="G93" s="1688" t="s">
        <v>58</v>
      </c>
      <c r="H93" s="1688" t="s">
        <v>68</v>
      </c>
      <c r="I93" s="1688" t="s">
        <v>60</v>
      </c>
      <c r="J93" s="1743"/>
      <c r="K93" s="1688" t="s">
        <v>61</v>
      </c>
      <c r="L93" s="1688" t="s">
        <v>61</v>
      </c>
      <c r="M93" s="1710">
        <v>2020</v>
      </c>
      <c r="N93" s="1688">
        <v>2034</v>
      </c>
      <c r="O93" s="1770"/>
      <c r="P93" s="1688" t="s">
        <v>62</v>
      </c>
      <c r="Q93" s="1688" t="s">
        <v>649</v>
      </c>
      <c r="R93" s="1688" t="s">
        <v>649</v>
      </c>
      <c r="S93" s="1688" t="s">
        <v>649</v>
      </c>
      <c r="T93" s="1688" t="s">
        <v>649</v>
      </c>
      <c r="U93" s="1688" t="s">
        <v>649</v>
      </c>
      <c r="V93" s="1688" t="s">
        <v>649</v>
      </c>
      <c r="W93" s="1688" t="s">
        <v>649</v>
      </c>
      <c r="X93" s="1688" t="s">
        <v>649</v>
      </c>
      <c r="Y93" s="1688" t="s">
        <v>649</v>
      </c>
      <c r="Z93" s="1688" t="s">
        <v>649</v>
      </c>
      <c r="AA93" s="1688" t="s">
        <v>649</v>
      </c>
      <c r="AB93" s="1688" t="s">
        <v>649</v>
      </c>
      <c r="AC93" s="1688" t="s">
        <v>649</v>
      </c>
      <c r="AD93" s="1688" t="s">
        <v>649</v>
      </c>
      <c r="AE93" s="1740" t="s">
        <v>1109</v>
      </c>
      <c r="AF93" s="1729" t="s">
        <v>742</v>
      </c>
      <c r="AG93" s="1715">
        <v>1.9E-2</v>
      </c>
      <c r="AH93" s="1730" t="s">
        <v>743</v>
      </c>
      <c r="AI93" s="1730" t="s">
        <v>744</v>
      </c>
      <c r="AJ93" s="1710" t="s">
        <v>952</v>
      </c>
      <c r="AK93" s="1751" t="s">
        <v>789</v>
      </c>
      <c r="AL93" s="1688" t="s">
        <v>58</v>
      </c>
      <c r="AM93" s="1636" t="s">
        <v>68</v>
      </c>
      <c r="AN93" s="1710" t="s">
        <v>60</v>
      </c>
      <c r="AO93" s="1743"/>
      <c r="AP93" s="1688" t="s">
        <v>61</v>
      </c>
      <c r="AQ93" s="1688" t="s">
        <v>61</v>
      </c>
      <c r="AR93" s="1710">
        <v>2019</v>
      </c>
      <c r="AS93" s="1688">
        <v>2029</v>
      </c>
      <c r="AT93" s="1718">
        <v>0.25</v>
      </c>
      <c r="AU93" s="1718">
        <v>0.5</v>
      </c>
      <c r="AV93" s="1718">
        <v>0.75</v>
      </c>
      <c r="AW93" s="1718">
        <v>1</v>
      </c>
      <c r="AX93" s="1718">
        <v>1</v>
      </c>
      <c r="AY93" s="1718">
        <v>1</v>
      </c>
      <c r="AZ93" s="1718">
        <v>1</v>
      </c>
      <c r="BA93" s="1718">
        <v>1</v>
      </c>
      <c r="BB93" s="1718">
        <v>1</v>
      </c>
      <c r="BC93" s="1718">
        <v>1</v>
      </c>
      <c r="BD93" s="1718">
        <v>1</v>
      </c>
      <c r="BE93" s="1740"/>
      <c r="BF93" s="1740"/>
      <c r="BG93" s="1740"/>
      <c r="BH93" s="1740"/>
      <c r="BI93" s="1740"/>
      <c r="BJ93" s="1718">
        <v>1</v>
      </c>
      <c r="BK93" s="1719">
        <v>70.438000000000002</v>
      </c>
      <c r="BL93" s="1719">
        <v>70.438000000000002</v>
      </c>
      <c r="BM93" s="1710" t="s">
        <v>70</v>
      </c>
      <c r="BN93" s="1749">
        <v>1131</v>
      </c>
      <c r="BO93" s="1719">
        <v>73.438658799999999</v>
      </c>
      <c r="BP93" s="1719">
        <v>20</v>
      </c>
      <c r="BQ93" s="1710" t="s">
        <v>70</v>
      </c>
      <c r="BR93" s="1749">
        <v>1131</v>
      </c>
      <c r="BS93" s="1719">
        <v>76.567145664880002</v>
      </c>
      <c r="BT93" s="1719"/>
      <c r="BU93" s="1710" t="s">
        <v>70</v>
      </c>
      <c r="BV93" s="1749"/>
      <c r="BW93" s="1719">
        <v>79.828906070203885</v>
      </c>
      <c r="BX93" s="1719"/>
      <c r="BY93" s="1710" t="s">
        <v>70</v>
      </c>
      <c r="BZ93" s="1749"/>
      <c r="CA93" s="1719">
        <v>83.229617468794572</v>
      </c>
      <c r="CB93" s="1719"/>
      <c r="CC93" s="1710" t="s">
        <v>70</v>
      </c>
      <c r="CD93" s="1749"/>
      <c r="CE93" s="1719">
        <v>86.775199172965216</v>
      </c>
      <c r="CF93" s="1719"/>
      <c r="CG93" s="1710" t="s">
        <v>70</v>
      </c>
      <c r="CH93" s="1743"/>
      <c r="CI93" s="1719">
        <v>90.47182265773354</v>
      </c>
      <c r="CJ93" s="1719"/>
      <c r="CK93" s="1710" t="s">
        <v>70</v>
      </c>
      <c r="CL93" s="1743"/>
      <c r="CM93" s="1719">
        <v>94.325922302952989</v>
      </c>
      <c r="CN93" s="1719"/>
      <c r="CO93" s="1746" t="s">
        <v>70</v>
      </c>
      <c r="CP93" s="1743"/>
      <c r="CQ93" s="1719">
        <v>98.344206593058786</v>
      </c>
      <c r="CR93" s="1719"/>
      <c r="CS93" s="1746" t="s">
        <v>70</v>
      </c>
      <c r="CT93" s="1743"/>
      <c r="CU93" s="1719">
        <v>102.5336697939231</v>
      </c>
      <c r="CV93" s="1719"/>
      <c r="CW93" s="1746" t="s">
        <v>70</v>
      </c>
      <c r="CX93" s="1743"/>
      <c r="CY93" s="1719">
        <v>106.90160412714422</v>
      </c>
      <c r="CZ93" s="1719"/>
      <c r="DA93" s="1746" t="s">
        <v>70</v>
      </c>
      <c r="DB93" s="1743"/>
      <c r="DC93" s="1719">
        <v>111.45561246296057</v>
      </c>
      <c r="DD93" s="1719"/>
      <c r="DE93" s="1746" t="s">
        <v>70</v>
      </c>
      <c r="DF93" s="1743"/>
      <c r="DG93" s="1719">
        <v>116.2036215538827</v>
      </c>
      <c r="DH93" s="1719"/>
      <c r="DI93" s="1746" t="s">
        <v>70</v>
      </c>
      <c r="DJ93" s="1743"/>
      <c r="DK93" s="1719">
        <v>121.15389583207811</v>
      </c>
      <c r="DL93" s="1719"/>
      <c r="DM93" s="1746" t="s">
        <v>70</v>
      </c>
      <c r="DN93" s="1743"/>
      <c r="DO93" s="1719">
        <v>126.31505179452463</v>
      </c>
      <c r="DP93" s="1719"/>
      <c r="DQ93" s="1746" t="s">
        <v>70</v>
      </c>
      <c r="DR93" s="1743"/>
      <c r="DS93" s="1719">
        <v>131.69607300097138</v>
      </c>
      <c r="DT93" s="1719"/>
      <c r="DU93" s="1794" t="s">
        <v>70</v>
      </c>
      <c r="DV93" s="1743"/>
      <c r="DW93" s="1752">
        <v>1569.6790072960737</v>
      </c>
      <c r="DX93" s="1710" t="s">
        <v>71</v>
      </c>
      <c r="DY93" s="1710" t="s">
        <v>72</v>
      </c>
      <c r="DZ93" s="1710" t="s">
        <v>745</v>
      </c>
      <c r="EA93" s="1710" t="s">
        <v>1127</v>
      </c>
      <c r="EB93" s="1710" t="s">
        <v>747</v>
      </c>
      <c r="EC93" s="1748" t="s">
        <v>1128</v>
      </c>
      <c r="ED93" s="1688"/>
      <c r="EE93" s="1688"/>
      <c r="EF93" s="1688"/>
      <c r="EG93" s="1688"/>
      <c r="EH93" s="1688"/>
      <c r="EI93" s="1688"/>
    </row>
    <row r="94" spans="1:139" customFormat="1" ht="35.1" customHeight="1">
      <c r="A94" s="1706" t="s">
        <v>570</v>
      </c>
      <c r="B94" s="1779"/>
      <c r="C94" s="1730" t="s">
        <v>749</v>
      </c>
      <c r="D94" s="1709">
        <v>0.03</v>
      </c>
      <c r="E94" s="1708" t="s">
        <v>2573</v>
      </c>
      <c r="F94" s="1730" t="s">
        <v>2574</v>
      </c>
      <c r="G94" s="1688" t="s">
        <v>58</v>
      </c>
      <c r="H94" s="1688" t="s">
        <v>68</v>
      </c>
      <c r="I94" s="1688" t="s">
        <v>752</v>
      </c>
      <c r="J94" s="1749">
        <v>130</v>
      </c>
      <c r="K94" s="1688" t="s">
        <v>61</v>
      </c>
      <c r="L94" s="1688" t="s">
        <v>61</v>
      </c>
      <c r="M94" s="1688">
        <v>2020</v>
      </c>
      <c r="N94" s="1688">
        <v>2034</v>
      </c>
      <c r="O94" s="1688"/>
      <c r="P94" s="1688" t="s">
        <v>1129</v>
      </c>
      <c r="Q94" s="1688" t="s">
        <v>1130</v>
      </c>
      <c r="R94" s="1688" t="s">
        <v>649</v>
      </c>
      <c r="S94" s="1688" t="s">
        <v>649</v>
      </c>
      <c r="T94" s="1688" t="s">
        <v>649</v>
      </c>
      <c r="U94" s="1688" t="s">
        <v>649</v>
      </c>
      <c r="V94" s="1688" t="s">
        <v>649</v>
      </c>
      <c r="W94" s="1688" t="s">
        <v>649</v>
      </c>
      <c r="X94" s="1688" t="s">
        <v>649</v>
      </c>
      <c r="Y94" s="1688" t="s">
        <v>649</v>
      </c>
      <c r="Z94" s="1688" t="s">
        <v>649</v>
      </c>
      <c r="AA94" s="1688" t="s">
        <v>649</v>
      </c>
      <c r="AB94" s="1688" t="s">
        <v>649</v>
      </c>
      <c r="AC94" s="1688" t="s">
        <v>649</v>
      </c>
      <c r="AD94" s="1688" t="s">
        <v>649</v>
      </c>
      <c r="AE94" s="1740" t="s">
        <v>1109</v>
      </c>
      <c r="AF94" s="1729" t="s">
        <v>754</v>
      </c>
      <c r="AG94" s="1795">
        <v>0.03</v>
      </c>
      <c r="AH94" s="1628" t="s">
        <v>755</v>
      </c>
      <c r="AI94" s="1628" t="s">
        <v>756</v>
      </c>
      <c r="AJ94" s="1710" t="s">
        <v>796</v>
      </c>
      <c r="AK94" s="1751" t="s">
        <v>789</v>
      </c>
      <c r="AL94" s="1688" t="s">
        <v>58</v>
      </c>
      <c r="AM94" s="1636" t="s">
        <v>68</v>
      </c>
      <c r="AN94" s="1749" t="s">
        <v>60</v>
      </c>
      <c r="AO94" s="1743"/>
      <c r="AP94" s="1688" t="s">
        <v>61</v>
      </c>
      <c r="AQ94" s="1688" t="s">
        <v>61</v>
      </c>
      <c r="AR94" s="1688">
        <v>2019</v>
      </c>
      <c r="AS94" s="1688">
        <v>2034</v>
      </c>
      <c r="AT94" s="1740">
        <v>0.1</v>
      </c>
      <c r="AU94" s="1740">
        <v>0.2</v>
      </c>
      <c r="AV94" s="1740">
        <v>0.35</v>
      </c>
      <c r="AW94" s="1740">
        <v>1</v>
      </c>
      <c r="AX94" s="1740">
        <v>1</v>
      </c>
      <c r="AY94" s="1740">
        <v>1</v>
      </c>
      <c r="AZ94" s="1740">
        <v>1</v>
      </c>
      <c r="BA94" s="1740">
        <v>1</v>
      </c>
      <c r="BB94" s="1740">
        <v>1</v>
      </c>
      <c r="BC94" s="1740">
        <v>1</v>
      </c>
      <c r="BD94" s="1740">
        <v>1</v>
      </c>
      <c r="BE94" s="1740">
        <v>1</v>
      </c>
      <c r="BF94" s="1740">
        <v>1</v>
      </c>
      <c r="BG94" s="1740">
        <v>1</v>
      </c>
      <c r="BH94" s="1740">
        <v>1</v>
      </c>
      <c r="BI94" s="1740">
        <v>1</v>
      </c>
      <c r="BJ94" s="1740">
        <v>1</v>
      </c>
      <c r="BK94" s="1719">
        <v>1441.029</v>
      </c>
      <c r="BL94" s="1719">
        <v>1441.029</v>
      </c>
      <c r="BM94" s="1688" t="s">
        <v>70</v>
      </c>
      <c r="BN94" s="1749">
        <v>1131</v>
      </c>
      <c r="BO94" s="1719">
        <v>1502.4168354000001</v>
      </c>
      <c r="BP94" s="1719">
        <v>21.4</v>
      </c>
      <c r="BQ94" s="1688" t="s">
        <v>70</v>
      </c>
      <c r="BR94" s="1749">
        <v>1131</v>
      </c>
      <c r="BS94" s="1719">
        <v>1566.4197925880401</v>
      </c>
      <c r="BT94" s="1719"/>
      <c r="BU94" s="1688" t="s">
        <v>70</v>
      </c>
      <c r="BV94" s="1743"/>
      <c r="BW94" s="1719">
        <v>1633.1492757522906</v>
      </c>
      <c r="BX94" s="1719"/>
      <c r="BY94" s="1688" t="s">
        <v>70</v>
      </c>
      <c r="BZ94" s="1743"/>
      <c r="CA94" s="1719">
        <v>1702.7214348993382</v>
      </c>
      <c r="CB94" s="1719"/>
      <c r="CC94" s="1688" t="s">
        <v>70</v>
      </c>
      <c r="CD94" s="1743"/>
      <c r="CE94" s="1719">
        <v>1775.25736802605</v>
      </c>
      <c r="CF94" s="1719"/>
      <c r="CG94" s="1688" t="s">
        <v>70</v>
      </c>
      <c r="CH94" s="1743"/>
      <c r="CI94" s="1719">
        <v>185.088456423</v>
      </c>
      <c r="CJ94" s="1719"/>
      <c r="CK94" s="1688" t="s">
        <v>70</v>
      </c>
      <c r="CL94" s="1743"/>
      <c r="CM94" s="1719">
        <v>192.97322466661979</v>
      </c>
      <c r="CN94" s="1719"/>
      <c r="CO94" s="1746" t="s">
        <v>70</v>
      </c>
      <c r="CP94" s="1743"/>
      <c r="CQ94" s="1719">
        <v>201.19388403741777</v>
      </c>
      <c r="CR94" s="1719"/>
      <c r="CS94" s="1746" t="s">
        <v>70</v>
      </c>
      <c r="CT94" s="1743"/>
      <c r="CU94" s="1719">
        <v>209.76474349741176</v>
      </c>
      <c r="CV94" s="1719"/>
      <c r="CW94" s="1746" t="s">
        <v>70</v>
      </c>
      <c r="CX94" s="1743"/>
      <c r="CY94" s="1719">
        <v>218.7007215704015</v>
      </c>
      <c r="CZ94" s="1719"/>
      <c r="DA94" s="1746" t="s">
        <v>70</v>
      </c>
      <c r="DB94" s="1743"/>
      <c r="DC94" s="1719">
        <v>228.01737230930061</v>
      </c>
      <c r="DD94" s="1719"/>
      <c r="DE94" s="1746" t="s">
        <v>70</v>
      </c>
      <c r="DF94" s="1743"/>
      <c r="DG94" s="1719">
        <v>237.73091236967682</v>
      </c>
      <c r="DH94" s="1719"/>
      <c r="DI94" s="1746" t="s">
        <v>70</v>
      </c>
      <c r="DJ94" s="1743"/>
      <c r="DK94" s="1719">
        <v>247.85824923662506</v>
      </c>
      <c r="DL94" s="1719"/>
      <c r="DM94" s="1746" t="s">
        <v>70</v>
      </c>
      <c r="DN94" s="1743"/>
      <c r="DO94" s="1719">
        <v>258.4170106541053</v>
      </c>
      <c r="DP94" s="1719"/>
      <c r="DQ94" s="1746" t="s">
        <v>70</v>
      </c>
      <c r="DR94" s="1743"/>
      <c r="DS94" s="1719">
        <v>269.42557530797018</v>
      </c>
      <c r="DT94" s="1719"/>
      <c r="DU94" s="1688" t="s">
        <v>70</v>
      </c>
      <c r="DV94" s="1743"/>
      <c r="DW94" s="1796">
        <v>11870.163856738249</v>
      </c>
      <c r="DX94" s="1688" t="s">
        <v>71</v>
      </c>
      <c r="DY94" s="1688" t="s">
        <v>72</v>
      </c>
      <c r="DZ94" s="1721" t="s">
        <v>73</v>
      </c>
      <c r="EA94" s="1717" t="s">
        <v>790</v>
      </c>
      <c r="EB94" s="1688" t="s">
        <v>227</v>
      </c>
      <c r="EC94" s="1722" t="s">
        <v>791</v>
      </c>
      <c r="ED94" s="1688" t="s">
        <v>155</v>
      </c>
      <c r="EE94" s="1688" t="s">
        <v>156</v>
      </c>
      <c r="EF94" s="1688" t="s">
        <v>831</v>
      </c>
      <c r="EG94" s="1710" t="s">
        <v>832</v>
      </c>
      <c r="EH94" s="1710" t="s">
        <v>833</v>
      </c>
      <c r="EI94" s="1710" t="s">
        <v>834</v>
      </c>
    </row>
    <row r="95" spans="1:139" ht="35.1" customHeight="1">
      <c r="BO95" s="187"/>
      <c r="BP95" s="187"/>
      <c r="BQ95" s="187"/>
      <c r="BS95" s="187"/>
      <c r="BT95" s="187"/>
      <c r="BU95" s="187"/>
      <c r="CA95" s="187"/>
      <c r="CB95" s="187"/>
      <c r="CC95" s="187"/>
      <c r="CE95" s="187"/>
      <c r="CF95" s="187"/>
      <c r="CG95" s="187"/>
      <c r="CQ95" s="189"/>
      <c r="CR95" s="189"/>
      <c r="CS95" s="189"/>
      <c r="DW95" s="1629"/>
    </row>
    <row r="96" spans="1:139" ht="16.5">
      <c r="BO96" s="187"/>
      <c r="BP96" s="187"/>
      <c r="BQ96" s="187"/>
      <c r="CA96" s="187"/>
      <c r="CB96" s="187"/>
      <c r="CC96" s="187"/>
      <c r="DW96" s="1629"/>
    </row>
  </sheetData>
  <autoFilter ref="A11:EI94" xr:uid="{00000000-0009-0000-0000-000075000000}"/>
  <mergeCells count="80">
    <mergeCell ref="EH10:EH11"/>
    <mergeCell ref="EI10:EI11"/>
    <mergeCell ref="EB10:EB11"/>
    <mergeCell ref="EC10:EC11"/>
    <mergeCell ref="ED10:ED11"/>
    <mergeCell ref="EE10:EE11"/>
    <mergeCell ref="EF10:EF11"/>
    <mergeCell ref="EG10:EG11"/>
    <mergeCell ref="DS10:DV10"/>
    <mergeCell ref="DW10:DW11"/>
    <mergeCell ref="DX10:DX11"/>
    <mergeCell ref="DY10:DY11"/>
    <mergeCell ref="CM10:CP10"/>
    <mergeCell ref="CQ10:CT10"/>
    <mergeCell ref="DK10:DN10"/>
    <mergeCell ref="DO10:DR10"/>
    <mergeCell ref="DC10:DF10"/>
    <mergeCell ref="DG10:DJ10"/>
    <mergeCell ref="AF10:AF11"/>
    <mergeCell ref="DX9:EC9"/>
    <mergeCell ref="ED9:EI9"/>
    <mergeCell ref="C10:C11"/>
    <mergeCell ref="D10:D11"/>
    <mergeCell ref="E10:E11"/>
    <mergeCell ref="F10:F11"/>
    <mergeCell ref="G10:G11"/>
    <mergeCell ref="H10:H11"/>
    <mergeCell ref="I10:I11"/>
    <mergeCell ref="J10:J11"/>
    <mergeCell ref="AN10:AN11"/>
    <mergeCell ref="AO10:AO11"/>
    <mergeCell ref="AP10:AQ10"/>
    <mergeCell ref="BK10:BN10"/>
    <mergeCell ref="BO10:BR10"/>
    <mergeCell ref="BK7:BN7"/>
    <mergeCell ref="BP7:DV7"/>
    <mergeCell ref="DZ10:DZ11"/>
    <mergeCell ref="EA10:EA11"/>
    <mergeCell ref="A9:A11"/>
    <mergeCell ref="B9:B11"/>
    <mergeCell ref="C9:AE9"/>
    <mergeCell ref="AF9:AQ9"/>
    <mergeCell ref="AR9:AS10"/>
    <mergeCell ref="AT9:BI10"/>
    <mergeCell ref="BJ9:BJ11"/>
    <mergeCell ref="BK9:DW9"/>
    <mergeCell ref="K10:L10"/>
    <mergeCell ref="M10:N10"/>
    <mergeCell ref="O10:AD10"/>
    <mergeCell ref="AE10:AE11"/>
    <mergeCell ref="AG10:AG11"/>
    <mergeCell ref="CU10:CX10"/>
    <mergeCell ref="CY10:DB10"/>
    <mergeCell ref="AH10:AH11"/>
    <mergeCell ref="AJ10:AJ11"/>
    <mergeCell ref="AK10:AK11"/>
    <mergeCell ref="AL10:AL11"/>
    <mergeCell ref="AM10:AM11"/>
    <mergeCell ref="BW10:BZ10"/>
    <mergeCell ref="CA10:CD10"/>
    <mergeCell ref="CE10:CH10"/>
    <mergeCell ref="CI10:CL10"/>
    <mergeCell ref="BS10:BV10"/>
    <mergeCell ref="AI10:AI11"/>
    <mergeCell ref="DW7:EI7"/>
    <mergeCell ref="A8:EI8"/>
    <mergeCell ref="A1:EI1"/>
    <mergeCell ref="A2:C2"/>
    <mergeCell ref="D2:EI2"/>
    <mergeCell ref="D3:EI3"/>
    <mergeCell ref="D4:EI4"/>
    <mergeCell ref="D5:EI5"/>
    <mergeCell ref="B6:E6"/>
    <mergeCell ref="G6:I6"/>
    <mergeCell ref="J6:EI6"/>
    <mergeCell ref="B7:D7"/>
    <mergeCell ref="F7:J7"/>
    <mergeCell ref="AD7:AF7"/>
    <mergeCell ref="AJ7:AL7"/>
    <mergeCell ref="AU7:BJ7"/>
  </mergeCells>
  <dataValidations xWindow="1267" yWindow="344" count="77">
    <dataValidation type="list" allowBlank="1" showInputMessage="1" showErrorMessage="1" sqref="B6:E6 B7:D7 BM88 BQ79 BY79 CG79 CK79 DU79 AL17 DX88 DX16:DX17 CC79 BU79" xr:uid="{00000000-0002-0000-7500-000000000000}">
      <formula1>#REF!</formula1>
    </dataValidation>
    <dataValidation type="list" allowBlank="1" showInputMessage="1" showErrorMessage="1" sqref="EE80:EE81" xr:uid="{00000000-0002-0000-7500-000001000000}">
      <formula1>INDIRECT($AP$12)</formula1>
    </dataValidation>
    <dataValidation type="list" allowBlank="1" showInputMessage="1" showErrorMessage="1" sqref="DY84 EE36:EE40 EE84 DY36:DY40" xr:uid="{00000000-0002-0000-7500-000002000000}">
      <formula1>INDIRECT($BZ$12)</formula1>
    </dataValidation>
    <dataValidation type="list" allowBlank="1" showInputMessage="1" showErrorMessage="1" sqref="DY93" xr:uid="{00000000-0002-0000-7500-000003000000}">
      <formula1>INDIRECT($CO$12)</formula1>
    </dataValidation>
    <dataValidation type="list" allowBlank="1" showInputMessage="1" showErrorMessage="1" sqref="DY63 DY58" xr:uid="{00000000-0002-0000-7500-000004000000}">
      <formula1>INDIRECT($AT$12)</formula1>
    </dataValidation>
    <dataValidation type="list" allowBlank="1" showInputMessage="1" showErrorMessage="1" sqref="DY57:DY58" xr:uid="{00000000-0002-0000-7500-000005000000}">
      <formula1>INDIRECT($DF$12)</formula1>
    </dataValidation>
    <dataValidation type="list" allowBlank="1" showInputMessage="1" sqref="DY55 DY88 DY75 DY32:DY35 DY16:DY17" xr:uid="{00000000-0002-0000-7500-000006000000}">
      <formula1>INDIRECT(#REF!)</formula1>
    </dataValidation>
    <dataValidation type="list" allowBlank="1" showInputMessage="1" showErrorMessage="1" sqref="DZ31 DZ72" xr:uid="{00000000-0002-0000-7500-000007000000}">
      <formula1>INDIRECT(#REF!)</formula1>
    </dataValidation>
    <dataValidation type="date" allowBlank="1" showInputMessage="1" showErrorMessage="1" sqref="AU22:AY23 AZ21:BI24 AT22:AT24 AT26:BI26 AZ14:BI14 AW18:BI18 BJ23" xr:uid="{00000000-0002-0000-7500-000008000000}">
      <formula1>36526</formula1>
      <formula2>58806</formula2>
    </dataValidation>
    <dataValidation type="list" allowBlank="1" showInputMessage="1" showErrorMessage="1" sqref="AN93" xr:uid="{00000000-0002-0000-7500-000009000000}">
      <formula1>$B$37:$B$38</formula1>
    </dataValidation>
    <dataValidation allowBlank="1" sqref="A94 A12:A54 B28 B48 C94 ED77:EF78 B12:D12 E94 O48:AD54 AF21:AF27 AF43:AF44 AF41 AF94:AI94 AG68 AG71:AI71 AH74:AI74 AH53:AI54 AH77:AI77 AH58 AM19 AH41:AI41 AH85:AI87 AH89:AI89 AH15:AI17 AH80:AI82 AH43:AI46 AH62:AI63 AH48:AI48 AH50 AI18:AI27 AI83 AI12:AI14 AI56 AI49 AI51:AI52 AL85:AL89 AL70:AL75 AL25 AL91:AL94 AL15:AL20 AL80:AL82 AL64:AL67 AN73:AN74 AN47:AN48 AN63 AN77 AN82 AN20:AN24 AN91 AN71 AN56 AN51:AN52 AN60 AH91:AI91 DO44 AN41 AN68:AN69 AN26:AN29 AN15 AU83:BI83 AT74:AW74 EG56:EH56 AU80:AU81 AT87:BJ87 AT77:BL77 AT89:BM89 AT23:BJ23 AT91:AU91 AW91:BJ91 AU24:AY24 AT56:BJ56 AT43:AW43 AT60:BM60 AT71:BM71 AT58:BJ58 AT59:AX59 EE61:EF62 AW80:AW81 EI62 AY80:AY81 EE65:EF67 BA80:BA81 ED73:ED76 BC80:BC81 EE73:EF73 BE80:BE81 EE75:EF76 BG80:BG81 AE51:AE54 BC70 AT21:AY21 AX12:BI13 AX14:AY14 AT94:BK94 AT12:AW14 AU42:BE42 AU48:BJ49 BF41:BJ42 AT66:BJ69 AT62:AU63 AU61:BJ65 C13:C54 BJ70 BJ43:BM43 BJ84 AT51:BJ54 BO61:BP61 BJ12 BJ59 BW94:BY94 BW80:BY81 BW91:BY91 BW83:BY83 BW77:BX77 BW41:BY44 BW89:BY89 BW74:BY74 AT44:BM44 BM94 BK80:BL81 BK83:BM83 BK74:BM74 BK53:BM54 BS61:BT61 BS94:BU94 BS83:BU83 BS77:BT77 BS41:BU44 BS89:BU89 BS74:BU74 BS53:BU54 BS71:BU71 BT64 BS65:BT65 BS67 BS63:BT63 BO94:BQ94 BO83:BQ83 BO77:BP77 BO41:BQ44 BO89:BQ89 BO74:BQ74 BO53:BQ54 BO71:BQ71 BP64 BO65:BP65 BO67 BO63:BP63 CA94:CC94 CA91:CC91 CA44:CC44 CA83:CC83 CA77:CB77 CA41:CC42 CA89:CC89 CA74:CC74 CA53:CC54 CA61:CC63 CA71:CC71 CA65:CC65 EB17 DX60 DX77:DZ77 DX43:DX46 DX74 DX79 DX83 DY45:DY54 EA12:EA17 DZ89 DZ45:DZ46 DZ68:DZ70 DZ41:DZ42 AQ90:AR90 EA93 EA44:EA54 EB77 DZ51:DZ54 EB89 EB45:EB46 EB79:EB82 DZ58:EC58 EB41:EB42 AP35:AQ35 DZ26:EC26 DZ85:DZ86 DZ28:DZ29 EB15 EB19 DZ91:EF91 EB51:EB54 DX56:EC56 EA19:EA24 EA68:EA69 DZ79:EA79 EB68:EB70 DZ87:EC87 EB21:EB24 DZ21:DZ24 DS71:DU71 EC34:EC42 EA37:EA42 EC15:EC24 EA30:EA32 EC31:EC32 EA35 EH30:EH31 EI71 EF28:EI29 ED55:EE58 ED43:EE46 EF81 EF80:EI80 EF82:EG82 DZ83:EF83 EF47:EG48 EF85:EG90 ED70:EF71 EB28:ED29 ED19:EE21 ED25:EF25 EF63:EI64 EH47:EI50 EF74:EI74 ED32:EI34 EH41:EI44 EI56:EI59 EG43:EG44 EE79:EG79 EF58 ED51:EE53 EB13:EF13 EB14:ED14 EF41:EG42 EF51:EF56 EF50:EG50 EH35:EI35 ED35:EF35 EI66:EI67 EF66:EF69 ED15:EE17 EF14:EF24 BW53:BY54 BW61:BY63 BW70:BY71 BW65:BY65 CE94:CG94 CE80:CG81 CE91:CG91 CE44:CG44 CE83:CG83 CE77:CF77 CE41:CG42 CE89:CG89 CE74:CG74 CE53:CG54 CE61:CG63 CE70:CG71 CE65:CG65 CI77:CK77 CI94:CK94 CJ82:CK82 CI91:CK91 CI44:CK44 CI83:CK83 CI41:CK42 CI89:CK89 CI74:CK74 CI53:CK54 CI61:CK63 CI71:CK71 CI65:CK65 DS77:DU77 DS94:DU94 DS91:DS92 DS44:DU44 DS41:DU42 DS89:DU89 DS74:DU74 DS53:DU54 DS61:DS63 DZ12:DZ14 EF26 EF30:EF31 ED59:ED67 EE59:EF59 BI80:BI81 AV81 AX81 AZ81 BB81 BD81 BF81 BH81 BJ81 AN17 CQ44 CY44 DG44 AN79 AN85:AN87 AN89 AP48:AQ50 AP52:AQ52 AP55:AQ56 AP58:AQ58 AP62:AQ63 AP68:AQ69 AP71:AQ71 AP75:AQ76 AP78:AQ79 AP85:AQ88 EB85:EE86 DZ80:DZ82 DY68:DY69 EC68:EE69 EC79 AM90 DZ60:EC60 EB12:EC12 EC44:EC54 DZ71:EC71 DZ94:EF94" xr:uid="{00000000-0002-0000-7500-00000A000000}"/>
    <dataValidation allowBlank="1" sqref="A55:A93 B70 B55 EI70 EA82 EA57 EA59 EA61:EA67 EA70 EA88:EA89 EA92 C55:C93 EC80 EA76:EA77 EC72:EC77 EI30:EI31 EG30:EG31 EG60 EI60 EG70 EC88:EC89 EA73:EA74 EA84 EC84 EC61:EC67 EC59 EC55 EC57 EC70 EC82 EC92:EC93" xr:uid="{00000000-0002-0000-7500-00000B000000}">
      <formula1>0</formula1>
      <formula2>0</formula2>
    </dataValidation>
    <dataValidation type="list" allowBlank="1" showInputMessage="1" showErrorMessage="1" sqref="AU7:BJ7 AD7:AF7" xr:uid="{00000000-0002-0000-7500-00000C000000}">
      <formula1>$I$3:$I$18</formula1>
    </dataValidation>
    <dataValidation allowBlank="1" showInputMessage="1" showErrorMessage="1" prompt="Período que tomará lograr el resultado o producto." sqref="M10:N10 AR9" xr:uid="{00000000-0002-0000-7500-00000D000000}"/>
    <dataValidation allowBlank="1" showInputMessage="1" showErrorMessage="1" prompt="Formato DD/MM/AAAA_x000a_Escriba la fecha de finalización de ejecución del resultado._x000a__x000a_" sqref="N11" xr:uid="{00000000-0002-0000-7500-00000E000000}"/>
    <dataValidation allowBlank="1" showInputMessage="1" showErrorMessage="1" prompt="Formato DD/MM/AAAA_x000a_Escriba la fecha de inicio de ejecución del resultado._x000a_" sqref="M11" xr:uid="{00000000-0002-0000-7500-00000F000000}"/>
    <dataValidation allowBlank="1" showInputMessage="1" showErrorMessage="1" prompt="Si corresponde a un indicador del PDD, identifique el código de la meta el cual se encuentra en el listado de indicadores del plan que se encuentra en la caja de herramientas._x000a__x000a_" sqref="AO10:AO11 J10:J11" xr:uid="{00000000-0002-0000-7500-000010000000}"/>
    <dataValidation allowBlank="1" showInputMessage="1" showErrorMessage="1" prompt="Si la fuente de financiación es inversión, identifique el código del proyecto." sqref="BN11 BR11:DV11" xr:uid="{00000000-0002-0000-7500-000011000000}"/>
    <dataValidation allowBlank="1" showInputMessage="1" showErrorMessage="1" prompt="Identifique la fuente de financiación (Funcionamiento, Inversión, Cooperaciòn, Crédito, etc. )" sqref="BM11 BQ11" xr:uid="{00000000-0002-0000-7500-000012000000}"/>
    <dataValidation type="list" allowBlank="1" showInputMessage="1" showErrorMessage="1" sqref="BP7:DV7" xr:uid="{00000000-0002-0000-7500-000013000000}">
      <formula1>INDIRECT($AU$7)</formula1>
    </dataValidation>
    <dataValidation type="list" allowBlank="1" showInputMessage="1" showErrorMessage="1" prompt="Seleccione de la lista desplegable la entidad al que corresponde el documento CONPES D.C." sqref="AJ7:AL7" xr:uid="{00000000-0002-0000-7500-000014000000}">
      <formula1>INDIRECT($AD$7)</formula1>
    </dataValidation>
    <dataValidation type="list" allowBlank="1" showInputMessage="1" showErrorMessage="1" sqref="F7:L7" xr:uid="{00000000-0002-0000-7500-000015000000}">
      <formula1>INDIRECT($B$7)</formula1>
    </dataValidation>
    <dataValidation type="list" allowBlank="1" showInputMessage="1" showErrorMessage="1" sqref="G6:I6" xr:uid="{00000000-0002-0000-7500-000016000000}">
      <formula1>INDIRECT($B$6)</formula1>
    </dataValidation>
    <dataValidation allowBlank="1" showInputMessage="1" showErrorMessage="1" prompt="Determine si el indicador responde a un enfoque (Derechos Humanos, Género, Diferencial, Poblacional, Ambiental y Territorial). Si responde a más de enfoque separelos por ;" sqref="G10:G11" xr:uid="{00000000-0002-0000-7500-000017000000}"/>
    <dataValidation allowBlank="1" showInputMessage="1" showErrorMessage="1" prompt="Identifique la meta ODS a que le apunta el indicador de producto. " sqref="AK10:AK11" xr:uid="{00000000-0002-0000-7500-000018000000}"/>
    <dataValidation allowBlank="1" showInputMessage="1" showErrorMessage="1" prompt="Identifique el ODS a que le apunta el indicador de producto. Seleccione de la lista desplegable." sqref="AJ10:AJ11" xr:uid="{00000000-0002-0000-7500-000019000000}"/>
    <dataValidation type="custom" allowBlank="1" showInputMessage="1" showErrorMessage="1" prompt="Escriba el Objetivo general de la política pública." sqref="A8" xr:uid="{00000000-0002-0000-7500-00001A000000}">
      <formula1>ISTEXT(A8)</formula1>
    </dataValidation>
    <dataValidation type="list" allowBlank="1" showInputMessage="1" showErrorMessage="1" sqref="G26:G27 G12:G20" xr:uid="{00000000-0002-0000-7500-00001B000000}">
      <formula1>$B$2:$B$6</formula1>
    </dataValidation>
    <dataValidation type="whole" allowBlank="1" showInputMessage="1" showErrorMessage="1" sqref="K15:K18 K20 AP16:AP17" xr:uid="{00000000-0002-0000-7500-00001C000000}">
      <formula1>0</formula1>
      <formula2>500000000</formula2>
    </dataValidation>
    <dataValidation allowBlank="1" showInputMessage="1" showErrorMessage="1" prompt="Determine si el indicador responde a un enfoque (Derechos Humanos, Género, Diferencial, Poblacional, Ambiental y Territorial). Si responde a más de enfoque separelos por (;)" sqref="AL10:AL11" xr:uid="{00000000-0002-0000-7500-00001D000000}"/>
    <dataValidation allowBlank="1" showInputMessage="1" showErrorMessage="1" prompt="Escriba los correos electrónicos de las personas corresponsables de contacto relacionadas en la columna anterior." sqref="EI10:EI11" xr:uid="{00000000-0002-0000-7500-00001E000000}"/>
    <dataValidation allowBlank="1" showInputMessage="1" showErrorMessage="1" prompt="Escriba el teléfono de contacto de las personas responsables de la ejecución del producto, separados por ;." sqref="EH10:EH11" xr:uid="{00000000-0002-0000-7500-00001F000000}"/>
    <dataValidation allowBlank="1" showInputMessage="1" showErrorMessage="1" prompt="Escriba el nombre completo de la persona corresponsable de la ejecución del producto, separados por ;." sqref="EG10:EG11" xr:uid="{00000000-0002-0000-7500-000020000000}"/>
    <dataValidation allowBlank="1" showInputMessage="1" showErrorMessage="1" prompt="Escriba la Dirección, Subdirección, Grupo o Unidad corresponsables de la ejecución del producto._x000a_Utilice nombres completos no abreviaciones." sqref="EF10:EF11" xr:uid="{00000000-0002-0000-7500-000021000000}"/>
    <dataValidation allowBlank="1" showInputMessage="1" showErrorMessage="1" prompt="Indique las entidades que son corresponsables con el cumplimiento del producto (indicador), separándolas con un ;" sqref="EE10:EE11" xr:uid="{00000000-0002-0000-7500-000022000000}"/>
    <dataValidation allowBlank="1" showInputMessage="1" showErrorMessage="1" prompt="Indique los sectores separados por ; que son corresponsables en el cumplimiento del producto (indicador)" sqref="ED10:ED11" xr:uid="{00000000-0002-0000-7500-000023000000}"/>
    <dataValidation allowBlank="1" showInputMessage="1" showErrorMessage="1" prompt="Totalice la meta de producto a alcanzar al final de la vigencia de la política pública. Tenga en cuenta el tipo de anualización determinado." sqref="BJ9:BJ11" xr:uid="{00000000-0002-0000-7500-000024000000}"/>
    <dataValidation allowBlank="1" showInputMessage="1" showErrorMessage="1" prompt="Cifras en millones de pesos. Corresponde al valor con el que se cuenta y se asigna a la implementación de la acción. _x000a_No necesariamente corresponderá al costo." sqref="BL11" xr:uid="{00000000-0002-0000-7500-000025000000}"/>
    <dataValidation allowBlank="1" showInputMessage="1" showErrorMessage="1" prompt="Cifras en millones de pesos. Corresponde al valor de implementar la acción._x000a_Cifras en millones de pesos." sqref="BK11 BO11" xr:uid="{00000000-0002-0000-7500-000026000000}"/>
    <dataValidation allowBlank="1" showInputMessage="1" showErrorMessage="1" prompt="Revisar si este indicador corresponde a un indicador del PDD. Tomarlo del listado de indicadores del plan que se encuentra en la caja de herramientas._x000a__x000a_" sqref="I10:I11 AN10:AN11" xr:uid="{00000000-0002-0000-7500-000027000000}"/>
    <dataValidation allowBlank="1" showInputMessage="1" showErrorMessage="1" prompt="Seleccione de la lista desplegable._x000a_Fórmula a través de la cual se acumulan los avances, de tal forma que sea posible determinar el avance del indicador. _x000a__x000a_" sqref="AM10:AM11 H10:H11" xr:uid="{00000000-0002-0000-7500-000028000000}"/>
    <dataValidation allowBlank="1" showInputMessage="1" showErrorMessage="1" prompt="Aplica para documentos de política aprobados por el CONPES D.C." sqref="A2:C2" xr:uid="{00000000-0002-0000-7500-000029000000}"/>
    <dataValidation allowBlank="1" showInputMessage="1" showErrorMessage="1" prompt="Defina el Producto que quiere alcanzar a través de la medición." sqref="AF10:AF11" xr:uid="{00000000-0002-0000-7500-00002A000000}"/>
    <dataValidation type="custom" allowBlank="1" showInputMessage="1" showErrorMessage="1" sqref="AF12:AF20 AF50:AF55 AF70 AF79:AF82 AF84 AF88 AI34 AF62:AF63 AF57:AF60 AF75:AF77 AF33 AF35:AF40 AF66:AF67 AH26:AH27 AI63 AH88 AH84 AH49 AH51:AH52 AH33:AH40 AH59:AH70 AH78:AH82 AH93 AH12:AH14 AH75:AH76 AH30 AH18:AH24 AI31 AI76:AI78 AI72 AI61 AF90 AH90" xr:uid="{00000000-0002-0000-7500-00002B000000}">
      <formula1>ISTEXT(AF12)</formula1>
    </dataValidation>
    <dataValidation allowBlank="1" showInputMessage="1" showErrorMessage="1" prompt="Defina el Resultado que quiere alcanzar a través de la medición." sqref="C10:C11" xr:uid="{00000000-0002-0000-7500-00002C000000}"/>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O10:AD10" xr:uid="{00000000-0002-0000-7500-00002D000000}"/>
    <dataValidation type="date" allowBlank="1" showInputMessage="1" showErrorMessage="1" sqref="B3:C5" xr:uid="{00000000-0002-0000-7500-00002E000000}">
      <formula1>36526</formula1>
      <formula2>55153</formula2>
    </dataValidation>
    <dataValidation allowBlank="1" showInputMessage="1" showErrorMessage="1" prompt="Seleccione de la lista desplegable la entidad líder de la política pública." sqref="F6" xr:uid="{00000000-0002-0000-7500-00002F000000}"/>
    <dataValidation allowBlank="1" showInputMessage="1" showErrorMessage="1" prompt="Seleccione de la lista desplegable el sector líder de la política pública._x000a_" sqref="A6" xr:uid="{00000000-0002-0000-7500-000030000000}"/>
    <dataValidation allowBlank="1" showInputMessage="1" showErrorMessage="1" prompt="Seleccione de la lista desplegable la entidad al que corresponde el documento CONPES D.C." sqref="E7 BO7 AI7" xr:uid="{00000000-0002-0000-7500-000031000000}"/>
    <dataValidation allowBlank="1" showInputMessage="1" showErrorMessage="1" prompt="Seleccione de la lista. Identifique los sectores corresponsables, utilice una columna para cada sector con su respectiva entidad." sqref="A7 AS7 O7:AC7" xr:uid="{00000000-0002-0000-7500-000032000000}"/>
    <dataValidation allowBlank="1" showInputMessage="1" showErrorMessage="1" prompt="Formato DD/MM/AAAA_x000a_Reportar los avances de las acciones de la política y el cumplimiento de sus objetivos, de acuerdo a los cortes establecidos por el CONPES, diciembre y junio de cada año." sqref="A5" xr:uid="{00000000-0002-0000-7500-000033000000}"/>
    <dataValidation allowBlank="1" showInputMessage="1" showErrorMessage="1" prompt="Formato DD/MM/AAAA._x000a_Esta casilla se utiliza en caso de modificación del plan de acción. Difiere de la casilla Fecha de corte de seguimiento." sqref="A4" xr:uid="{00000000-0002-0000-7500-000034000000}"/>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3" xr:uid="{00000000-0002-0000-7500-000035000000}"/>
    <dataValidation allowBlank="1" showInputMessage="1" showErrorMessage="1" prompt="Escriba el nombre de la Política Pública._x000a_Use mayúscula sostenida." sqref="A1" xr:uid="{00000000-0002-0000-7500-000036000000}"/>
    <dataValidation type="whole" allowBlank="1" showInputMessage="1" showErrorMessage="1" sqref="AN17 L20 L15:L18 M15:M19 N19 O15:Z18 O26:Z27 O19:AA20 AN19 AT15:BI15 AT17:BI17 AR15:AR19 AS19 AQ16:AQ17 AQ34 AQ62:AQ63" xr:uid="{00000000-0002-0000-7500-000037000000}">
      <formula1>2000</formula1>
      <formula2>500000000</formula2>
    </dataValidation>
    <dataValidation type="custom" allowBlank="1" showInputMessage="1" showErrorMessage="1" error="La celda debe contener solo texto" sqref="CC35 E26:E27 E12:E20 AH31 AI73 BY55 BU55 BY88 BY35 BM55 BM75 BQ55 CK88 BU88 BU35 CC55 CK35 BQ88 BQ35 EF60 DU55 CC88 DX55 DX75 DX58 DX66:DX69 DY43:DZ44 DY74:DZ74 CG55 DZ30 DZ80:DZ82 DZ70 DZ84 DZ75:DZ78 DU88 EF62:EH62 DZ88 CG75 DZ93 DZ59 DZ32:DZ40 DZ73 DZ57 DZ61:DZ67 DZ15:DZ20 CK55 EB30:EB33 EB82 EB43:EB44 EB84 DU35 DZ25:EB25 EB48:EB50 EB88 EB72:EB78 EB93 CK75 EB59 EB57 EB61:EB67 EB35:EB40 EB16:EB18 EB20 DZ27:EB27 EF36:EH40 EF72 EB55 EH70:EH71 ED78:EE78 EF84:EH84 EH60 EF57:EH59 EF66:EH67 ED77:EF77 DZ55 CG88 CG35 EH77 BY75 BU75 BQ75 CC75 DU75 EA90:EC90" xr:uid="{00000000-0002-0000-7500-000038000000}">
      <formula1>ISTEXT(E12)</formula1>
    </dataValidation>
    <dataValidation allowBlank="1" showInputMessage="1" showErrorMessage="1" prompt="Escriba el numero telefónico, número de extensión, correo electrónico de la persona de contacto relacionada en la columna anterior." sqref="EC10:EC11" xr:uid="{00000000-0002-0000-7500-000039000000}"/>
    <dataValidation allowBlank="1" showInputMessage="1" showErrorMessage="1" prompt="Escriba el nombre completo de la persona responsable de la ejecución del producto." sqref="EA10:EB11" xr:uid="{00000000-0002-0000-7500-00003A000000}"/>
    <dataValidation allowBlank="1" showInputMessage="1" showErrorMessage="1" prompt="Escriba la Dirección, Subdirección, Grupo o Unidad responsable de la ejecución del producto o acción._x000a_Utilice nombres completos." sqref="DZ10:DZ11" xr:uid="{00000000-0002-0000-7500-00003B000000}"/>
    <dataValidation allowBlank="1" showInputMessage="1" showErrorMessage="1" prompt="Seleccione de la lista desplegable, la entidad responsable de la ejecución del producto o acción." sqref="DX10:DY11" xr:uid="{00000000-0002-0000-7500-00003C000000}"/>
    <dataValidation allowBlank="1" showInputMessage="1" showErrorMessage="1" prompt="Suma de los costos de cada vigencia durante la ejecución de la política pública." sqref="DW10:DW11" xr:uid="{00000000-0002-0000-7500-00003D000000}"/>
    <dataValidation allowBlank="1" showInputMessage="1" showErrorMessage="1" prompt="Cifras en millones de pesos.  Corresponde al valor con el que se cuenta y se asigna a la implementación de la acción. _x000a_No necesariamente corresponderá al costo." sqref="BP11" xr:uid="{00000000-0002-0000-7500-00003E000000}"/>
    <dataValidation allowBlank="1" showInputMessage="1" showErrorMessage="1" prompt="Formato DD/MM/AAAA_x000a_Escriba la fecha de finalización de ejecución del producto._x000a__x000a_" sqref="AS11" xr:uid="{00000000-0002-0000-7500-00003F000000}"/>
    <dataValidation allowBlank="1" showInputMessage="1" showErrorMessage="1" prompt="Formato DD/MM/AAAA_x000a_Escriba la fecha de inicio de ejecución del producto._x000a_" sqref="AR11" xr:uid="{00000000-0002-0000-7500-000040000000}"/>
    <dataValidation allowBlank="1" showInputMessage="1" showErrorMessage="1" prompt="Escriba el nombre del indicador. _x000a_Debe evidenciar con precisión la propiedad a medir, y debe guardar coherencia con la fórmula._x000a_Solo se puede tener un indicador por producto o acción." sqref="AH10:AH11" xr:uid="{00000000-0002-0000-7500-000041000000}"/>
    <dataValidation allowBlank="1" showInputMessage="1" showErrorMessage="1" prompt="Totalice la meta de resultado a alcanzar al final de la vigencia de la política pública. Tenga en cuenta el tipo de anualización determinado." sqref="AE10:AE11" xr:uid="{00000000-0002-0000-7500-000042000000}"/>
    <dataValidation allowBlank="1" showInputMessage="1" showErrorMessage="1" prompt="Escriba el valor de la meta para cada vigencia de forma acumulada._x000a__x000a_Elimine o adicione columnas de acuerdo al tiempo de ejecución de la política pública._x000a__x000a_Tenga en cuenta las fechas de inicio y finalización." sqref="AT9" xr:uid="{00000000-0002-0000-7500-000043000000}"/>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P10:AQ10 K10:L10" xr:uid="{00000000-0002-0000-7500-000044000000}"/>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0:D11" xr:uid="{00000000-0002-0000-7500-000045000000}"/>
    <dataValidation allowBlank="1" showInputMessage="1" showErrorMessage="1" prompt="Escriba la fórmula de cálculo del indicador. _x000a_Variables usadas para la medición del indicador, debe ser explicita la unidad de medida." sqref="F10:F11 AI10:AI11" xr:uid="{00000000-0002-0000-7500-000046000000}"/>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0:E11" xr:uid="{00000000-0002-0000-7500-000047000000}"/>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9:B11" xr:uid="{00000000-0002-0000-7500-000048000000}"/>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9:A11" xr:uid="{00000000-0002-0000-7500-000049000000}"/>
    <dataValidation type="whole" allowBlank="1" showInputMessage="1" showErrorMessage="1" sqref="AP34 AP62:AP63" xr:uid="{00000000-0002-0000-7500-00004A000000}">
      <formula1>1</formula1>
      <formula2>500000000</formula2>
    </dataValidation>
    <dataValidation allowBlank="1" showInputMessage="1" showErrorMessage="1" prompt="Cifras en millones de pesos" sqref="BK9:DW9" xr:uid="{00000000-0002-0000-7500-00004B000000}"/>
    <dataValidation type="list" allowBlank="1" showInputMessage="1" showErrorMessage="1" sqref="DZ90" xr:uid="{00000000-0002-0000-7500-00004C000000}"/>
  </dataValidations>
  <hyperlinks>
    <hyperlink ref="EC17" r:id="rId1" xr:uid="{00000000-0004-0000-7500-000000000000}"/>
    <hyperlink ref="EC49" r:id="rId2" xr:uid="{00000000-0004-0000-7500-000001000000}"/>
    <hyperlink ref="EC54" r:id="rId3" xr:uid="{00000000-0004-0000-7500-000002000000}"/>
    <hyperlink ref="EC59" r:id="rId4" xr:uid="{00000000-0004-0000-7500-000003000000}"/>
    <hyperlink ref="EC61" r:id="rId5" xr:uid="{00000000-0004-0000-7500-000004000000}"/>
    <hyperlink ref="EC62" r:id="rId6" xr:uid="{00000000-0004-0000-7500-000005000000}"/>
    <hyperlink ref="EC63" r:id="rId7" xr:uid="{00000000-0004-0000-7500-000006000000}"/>
    <hyperlink ref="EC64" r:id="rId8" xr:uid="{00000000-0004-0000-7500-000007000000}"/>
    <hyperlink ref="EC65" r:id="rId9" xr:uid="{00000000-0004-0000-7500-000008000000}"/>
    <hyperlink ref="EC66" r:id="rId10" xr:uid="{00000000-0004-0000-7500-000009000000}"/>
    <hyperlink ref="EC67" r:id="rId11" xr:uid="{00000000-0004-0000-7500-00000A000000}"/>
    <hyperlink ref="EA36" r:id="rId12" display="http://www.desarrolloeconomico.gov.co/content/ximena-rodriguez-benavides" xr:uid="{00000000-0004-0000-7500-00000B000000}"/>
    <hyperlink ref="EC36" r:id="rId13" xr:uid="{00000000-0004-0000-7500-00000C000000}"/>
    <hyperlink ref="EC37" r:id="rId14" xr:uid="{00000000-0004-0000-7500-00000D000000}"/>
    <hyperlink ref="EC38" r:id="rId15" xr:uid="{00000000-0004-0000-7500-00000E000000}"/>
    <hyperlink ref="EC39" r:id="rId16" xr:uid="{00000000-0004-0000-7500-00000F000000}"/>
    <hyperlink ref="EC40" r:id="rId17" xr:uid="{00000000-0004-0000-7500-000010000000}"/>
    <hyperlink ref="EC42" r:id="rId18" xr:uid="{00000000-0004-0000-7500-000011000000}"/>
    <hyperlink ref="EC20" r:id="rId19" xr:uid="{00000000-0004-0000-7500-000012000000}"/>
    <hyperlink ref="EC81" r:id="rId20" display="mailto:lucy.molano@idu.gov.co" xr:uid="{00000000-0004-0000-7500-000013000000}"/>
    <hyperlink ref="EC80" r:id="rId21" xr:uid="{00000000-0004-0000-7500-000014000000}"/>
    <hyperlink ref="EC70" r:id="rId22" xr:uid="{00000000-0004-0000-7500-000015000000}"/>
    <hyperlink ref="EC16" r:id="rId23" xr:uid="{00000000-0004-0000-7500-000016000000}"/>
    <hyperlink ref="EC31" r:id="rId24" xr:uid="{00000000-0004-0000-7500-000017000000}"/>
    <hyperlink ref="EC32" r:id="rId25" xr:uid="{00000000-0004-0000-7500-000018000000}"/>
    <hyperlink ref="EC34" r:id="rId26" xr:uid="{00000000-0004-0000-7500-000019000000}"/>
    <hyperlink ref="EC46" r:id="rId27" xr:uid="{00000000-0004-0000-7500-00001A000000}"/>
    <hyperlink ref="EC72" r:id="rId28" xr:uid="{00000000-0004-0000-7500-00001B000000}"/>
    <hyperlink ref="EC88" r:id="rId29" xr:uid="{00000000-0004-0000-7500-00001C000000}"/>
    <hyperlink ref="EC35" r:id="rId30" xr:uid="{00000000-0004-0000-7500-00001D000000}"/>
    <hyperlink ref="EC47" r:id="rId31" xr:uid="{00000000-0004-0000-7500-00001E000000}"/>
    <hyperlink ref="EC84" r:id="rId32" xr:uid="{00000000-0004-0000-7500-00001F000000}"/>
    <hyperlink ref="EI83" r:id="rId33" xr:uid="{00000000-0004-0000-7500-000020000000}"/>
    <hyperlink ref="EI57" r:id="rId34" display="rarojas@alcaldiabogota.gov.co " xr:uid="{00000000-0004-0000-7500-000021000000}"/>
    <hyperlink ref="EI89" r:id="rId35" xr:uid="{00000000-0004-0000-7500-000022000000}"/>
    <hyperlink ref="EI42" r:id="rId36" xr:uid="{00000000-0004-0000-7500-000023000000}"/>
    <hyperlink ref="EI21" r:id="rId37" xr:uid="{00000000-0004-0000-7500-000024000000}"/>
    <hyperlink ref="EI28" r:id="rId38" xr:uid="{00000000-0004-0000-7500-000025000000}"/>
    <hyperlink ref="EI76" r:id="rId39" xr:uid="{00000000-0004-0000-7500-000026000000}"/>
    <hyperlink ref="EI51" r:id="rId40" xr:uid="{00000000-0004-0000-7500-000027000000}"/>
    <hyperlink ref="EI52" r:id="rId41" xr:uid="{00000000-0004-0000-7500-000028000000}"/>
    <hyperlink ref="EI29" r:id="rId42" xr:uid="{00000000-0004-0000-7500-000029000000}"/>
    <hyperlink ref="EI92" r:id="rId43" xr:uid="{00000000-0004-0000-7500-00002A000000}"/>
    <hyperlink ref="EC15" r:id="rId44" xr:uid="{00000000-0004-0000-7500-00002B000000}"/>
    <hyperlink ref="EI12" r:id="rId45" xr:uid="{00000000-0004-0000-7500-00002C000000}"/>
    <hyperlink ref="EC18" r:id="rId46" xr:uid="{00000000-0004-0000-7500-00002D000000}"/>
    <hyperlink ref="EC25" r:id="rId47" xr:uid="{00000000-0004-0000-7500-00002E000000}"/>
    <hyperlink ref="EC27" r:id="rId48" xr:uid="{00000000-0004-0000-7500-00002F000000}"/>
    <hyperlink ref="EC30" r:id="rId49" xr:uid="{00000000-0004-0000-7500-000030000000}"/>
    <hyperlink ref="EC78" r:id="rId50" xr:uid="{00000000-0004-0000-7500-000031000000}"/>
    <hyperlink ref="EC41" r:id="rId51" xr:uid="{00000000-0004-0000-7500-000032000000}"/>
    <hyperlink ref="EC57" r:id="rId52" xr:uid="{00000000-0004-0000-7500-000033000000}"/>
    <hyperlink ref="EC73" r:id="rId53" xr:uid="{00000000-0004-0000-7500-000034000000}"/>
    <hyperlink ref="EC76" r:id="rId54" xr:uid="{00000000-0004-0000-7500-000035000000}"/>
    <hyperlink ref="EI22" r:id="rId55" xr:uid="{00000000-0004-0000-7500-000036000000}"/>
    <hyperlink ref="EI23" r:id="rId56" xr:uid="{00000000-0004-0000-7500-000037000000}"/>
    <hyperlink ref="EI26" r:id="rId57" xr:uid="{00000000-0004-0000-7500-000038000000}"/>
    <hyperlink ref="EI30" r:id="rId58" xr:uid="{00000000-0004-0000-7500-000039000000}"/>
    <hyperlink ref="EI31" r:id="rId59" xr:uid="{00000000-0004-0000-7500-00003A000000}"/>
    <hyperlink ref="EI60" r:id="rId60" xr:uid="{00000000-0004-0000-7500-00003B000000}"/>
    <hyperlink ref="EI13" r:id="rId61" xr:uid="{00000000-0004-0000-7500-00003C000000}"/>
    <hyperlink ref="EI14" r:id="rId62" xr:uid="{00000000-0004-0000-7500-00003D000000}"/>
    <hyperlink ref="EI63" r:id="rId63" xr:uid="{00000000-0004-0000-7500-00003E000000}"/>
    <hyperlink ref="EI64" r:id="rId64" xr:uid="{00000000-0004-0000-7500-00003F000000}"/>
    <hyperlink ref="EI56" r:id="rId65" xr:uid="{00000000-0004-0000-7500-000040000000}"/>
    <hyperlink ref="EI70" r:id="rId66" display="yolima.perez@transmilenio.gov.co" xr:uid="{00000000-0004-0000-7500-000041000000}"/>
    <hyperlink ref="EG71" r:id="rId67" display="http://www.desarrolloeconomico.gov.co/content/ximena-rodriguez-benavides" xr:uid="{00000000-0004-0000-7500-000042000000}"/>
    <hyperlink ref="EI71" r:id="rId68" xr:uid="{00000000-0004-0000-7500-000043000000}"/>
    <hyperlink ref="EI77" r:id="rId69" display="henry.murrain@scrd.gov.co" xr:uid="{00000000-0004-0000-7500-000044000000}"/>
    <hyperlink ref="EC82" r:id="rId70" xr:uid="{00000000-0004-0000-7500-000045000000}"/>
    <hyperlink ref="EC55" r:id="rId71" xr:uid="{00000000-0004-0000-7500-000046000000}"/>
    <hyperlink ref="EC75" r:id="rId72" xr:uid="{00000000-0004-0000-7500-000047000000}"/>
    <hyperlink ref="EC89" r:id="rId73" xr:uid="{00000000-0004-0000-7500-000048000000}"/>
    <hyperlink ref="EC44" r:id="rId74" xr:uid="{00000000-0004-0000-7500-000049000000}"/>
    <hyperlink ref="EC43" r:id="rId75" xr:uid="{00000000-0004-0000-7500-00004A000000}"/>
    <hyperlink ref="EI74" r:id="rId76" xr:uid="{00000000-0004-0000-7500-00004B000000}"/>
    <hyperlink ref="EC74" r:id="rId77" xr:uid="{00000000-0004-0000-7500-00004C000000}"/>
    <hyperlink ref="EC28" r:id="rId78" display="JAOrjuela@saludcapital.gov.co" xr:uid="{00000000-0004-0000-7500-00004D000000}"/>
    <hyperlink ref="EC29" r:id="rId79" display="JAOrjuela@saludcapital.gov.co" xr:uid="{00000000-0004-0000-7500-00004E000000}"/>
    <hyperlink ref="EC85" r:id="rId80" display="JAOrjuela@saludcapital.gov.co" xr:uid="{00000000-0004-0000-7500-00004F000000}"/>
    <hyperlink ref="EC86" r:id="rId81" display="JAOrjuela@saludcapital.gov.co" xr:uid="{00000000-0004-0000-7500-000050000000}"/>
    <hyperlink ref="EC90" r:id="rId82" xr:uid="{00000000-0004-0000-7500-000051000000}"/>
  </hyperlinks>
  <pageMargins left="0.7" right="0.7" top="0.75" bottom="0.75" header="0.3" footer="0.3"/>
  <pageSetup orientation="portrait" r:id="rId8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FF0000"/>
  </sheetPr>
  <dimension ref="A1:M57"/>
  <sheetViews>
    <sheetView topLeftCell="A2" zoomScale="70" zoomScaleNormal="70" workbookViewId="0">
      <selection activeCell="O16" sqref="O16"/>
    </sheetView>
  </sheetViews>
  <sheetFormatPr baseColWidth="10" defaultColWidth="11.42578125" defaultRowHeight="12.75"/>
  <cols>
    <col min="1" max="1" width="16" style="1200" customWidth="1"/>
    <col min="2" max="2" width="26.85546875" style="1219" customWidth="1"/>
    <col min="3" max="16384" width="11.42578125" style="1200"/>
  </cols>
  <sheetData>
    <row r="1" spans="1:13" ht="13.5" thickBot="1">
      <c r="A1" s="1196"/>
      <c r="B1" s="1197" t="s">
        <v>2575</v>
      </c>
      <c r="C1" s="1198"/>
      <c r="D1" s="1198"/>
      <c r="E1" s="1198"/>
      <c r="F1" s="1198"/>
      <c r="G1" s="1198"/>
      <c r="H1" s="1198"/>
      <c r="I1" s="1198"/>
      <c r="J1" s="1198"/>
      <c r="K1" s="1198"/>
      <c r="L1" s="1198"/>
      <c r="M1" s="1199"/>
    </row>
    <row r="2" spans="1:13" ht="30.75" customHeight="1">
      <c r="A2" s="4837" t="s">
        <v>1134</v>
      </c>
      <c r="B2" s="333" t="s">
        <v>1135</v>
      </c>
      <c r="C2" s="4258" t="s">
        <v>750</v>
      </c>
      <c r="D2" s="4259"/>
      <c r="E2" s="4259"/>
      <c r="F2" s="4259"/>
      <c r="G2" s="4259"/>
      <c r="H2" s="4259"/>
      <c r="I2" s="4259"/>
      <c r="J2" s="4259"/>
      <c r="K2" s="4259"/>
      <c r="L2" s="4259"/>
      <c r="M2" s="4840"/>
    </row>
    <row r="3" spans="1:13" ht="30.75" customHeight="1">
      <c r="A3" s="4838"/>
      <c r="B3" s="1156" t="s">
        <v>1137</v>
      </c>
      <c r="C3" s="4841" t="s">
        <v>2576</v>
      </c>
      <c r="D3" s="4842"/>
      <c r="E3" s="4842"/>
      <c r="F3" s="4842"/>
      <c r="G3" s="4842"/>
      <c r="H3" s="4842"/>
      <c r="I3" s="4842"/>
      <c r="J3" s="4842"/>
      <c r="K3" s="4842"/>
      <c r="L3" s="4842"/>
      <c r="M3" s="4843"/>
    </row>
    <row r="4" spans="1:13">
      <c r="A4" s="4838"/>
      <c r="B4" s="2090" t="s">
        <v>1139</v>
      </c>
      <c r="C4" s="4841" t="s">
        <v>509</v>
      </c>
      <c r="D4" s="4842"/>
      <c r="E4" s="2047"/>
      <c r="F4" s="2047"/>
      <c r="G4" s="1435"/>
      <c r="H4" s="1435"/>
      <c r="I4" s="1435"/>
      <c r="J4" s="1435"/>
      <c r="K4" s="1435"/>
      <c r="L4" s="1435"/>
      <c r="M4" s="1436"/>
    </row>
    <row r="5" spans="1:13" ht="18.600000000000001" customHeight="1">
      <c r="A5" s="4838"/>
      <c r="B5" s="2090" t="s">
        <v>1140</v>
      </c>
      <c r="C5" s="4841" t="s">
        <v>2479</v>
      </c>
      <c r="D5" s="4842"/>
      <c r="E5" s="4842"/>
      <c r="F5" s="4842"/>
      <c r="G5" s="4842"/>
      <c r="H5" s="4842"/>
      <c r="I5" s="4842"/>
      <c r="J5" s="4842"/>
      <c r="K5" s="4842"/>
      <c r="L5" s="4842"/>
      <c r="M5" s="4843"/>
    </row>
    <row r="6" spans="1:13">
      <c r="A6" s="4838"/>
      <c r="B6" s="2090" t="s">
        <v>1142</v>
      </c>
      <c r="C6" s="4841" t="s">
        <v>2480</v>
      </c>
      <c r="D6" s="4842"/>
      <c r="E6" s="4842"/>
      <c r="F6" s="4842"/>
      <c r="G6" s="4842"/>
      <c r="H6" s="4842"/>
      <c r="I6" s="4842"/>
      <c r="J6" s="4842"/>
      <c r="K6" s="4842"/>
      <c r="L6" s="4842"/>
      <c r="M6" s="4843"/>
    </row>
    <row r="7" spans="1:13">
      <c r="A7" s="4838"/>
      <c r="B7" s="1156" t="s">
        <v>1143</v>
      </c>
      <c r="C7" s="1437"/>
      <c r="D7" s="1438" t="s">
        <v>71</v>
      </c>
      <c r="E7" s="1437"/>
      <c r="F7" s="1437"/>
      <c r="G7" s="1439"/>
      <c r="H7" s="1440" t="s">
        <v>28</v>
      </c>
      <c r="I7" s="1441"/>
      <c r="J7" s="1438" t="s">
        <v>72</v>
      </c>
      <c r="K7" s="1437"/>
      <c r="L7" s="1437"/>
      <c r="M7" s="1442"/>
    </row>
    <row r="8" spans="1:13" ht="15.6" customHeight="1">
      <c r="A8" s="4838"/>
      <c r="B8" s="5444" t="s">
        <v>1144</v>
      </c>
      <c r="C8" s="1443"/>
      <c r="D8" s="1444"/>
      <c r="E8" s="1444"/>
      <c r="F8" s="1444"/>
      <c r="G8" s="1444"/>
      <c r="H8" s="1444"/>
      <c r="I8" s="1444"/>
      <c r="J8" s="1444"/>
      <c r="K8" s="1444"/>
      <c r="L8" s="1445"/>
      <c r="M8" s="1446"/>
    </row>
    <row r="9" spans="1:13" ht="63.75">
      <c r="A9" s="4838"/>
      <c r="B9" s="5445"/>
      <c r="C9" s="1201" t="s">
        <v>220</v>
      </c>
      <c r="D9" s="1201" t="s">
        <v>1243</v>
      </c>
      <c r="E9" s="1202" t="s">
        <v>1244</v>
      </c>
      <c r="F9" s="1201" t="s">
        <v>101</v>
      </c>
      <c r="G9" s="1201" t="s">
        <v>1245</v>
      </c>
      <c r="H9" s="1203" t="s">
        <v>1246</v>
      </c>
      <c r="I9" s="5447" t="s">
        <v>1247</v>
      </c>
      <c r="J9" s="5447"/>
      <c r="K9" s="1203" t="s">
        <v>1359</v>
      </c>
      <c r="L9" s="1204" t="s">
        <v>1357</v>
      </c>
      <c r="M9" s="1205" t="s">
        <v>1356</v>
      </c>
    </row>
    <row r="10" spans="1:13">
      <c r="A10" s="4838"/>
      <c r="B10" s="5446"/>
      <c r="C10" s="340" t="s">
        <v>1147</v>
      </c>
      <c r="D10" s="340" t="s">
        <v>1147</v>
      </c>
      <c r="E10" s="1447" t="s">
        <v>1147</v>
      </c>
      <c r="F10" s="340" t="s">
        <v>1147</v>
      </c>
      <c r="G10" s="340" t="s">
        <v>1147</v>
      </c>
      <c r="H10" s="340" t="s">
        <v>1147</v>
      </c>
      <c r="I10" s="5448" t="s">
        <v>1147</v>
      </c>
      <c r="J10" s="5448"/>
      <c r="K10" s="2091" t="s">
        <v>28</v>
      </c>
      <c r="L10" s="340" t="s">
        <v>28</v>
      </c>
      <c r="M10" s="1448" t="s">
        <v>28</v>
      </c>
    </row>
    <row r="11" spans="1:13" ht="73.5" customHeight="1">
      <c r="A11" s="4839"/>
      <c r="B11" s="1193" t="s">
        <v>1148</v>
      </c>
      <c r="C11" s="3710" t="s">
        <v>2577</v>
      </c>
      <c r="D11" s="3710"/>
      <c r="E11" s="3710"/>
      <c r="F11" s="3710"/>
      <c r="G11" s="3710"/>
      <c r="H11" s="3710"/>
      <c r="I11" s="3710"/>
      <c r="J11" s="3710"/>
      <c r="K11" s="3710"/>
      <c r="L11" s="3710"/>
      <c r="M11" s="3710"/>
    </row>
    <row r="12" spans="1:13">
      <c r="A12" s="4818" t="s">
        <v>1150</v>
      </c>
      <c r="B12" s="334" t="s">
        <v>1256</v>
      </c>
      <c r="C12" s="5436" t="s">
        <v>58</v>
      </c>
      <c r="D12" s="5437"/>
      <c r="E12" s="5437"/>
      <c r="F12" s="5437"/>
      <c r="G12" s="1206"/>
      <c r="H12" s="1206"/>
      <c r="I12" s="1206"/>
      <c r="J12" s="1206"/>
      <c r="K12" s="1206"/>
      <c r="L12" s="1210"/>
      <c r="M12" s="1211"/>
    </row>
    <row r="13" spans="1:13" ht="53.25" customHeight="1">
      <c r="A13" s="4819"/>
      <c r="B13" s="334" t="s">
        <v>1151</v>
      </c>
      <c r="C13" s="4258" t="s">
        <v>2578</v>
      </c>
      <c r="D13" s="4259"/>
      <c r="E13" s="4259"/>
      <c r="F13" s="4259"/>
      <c r="G13" s="4259"/>
      <c r="H13" s="4259"/>
      <c r="I13" s="4259"/>
      <c r="J13" s="4259"/>
      <c r="K13" s="4259"/>
      <c r="L13" s="4259"/>
      <c r="M13" s="4840"/>
    </row>
    <row r="14" spans="1:13" ht="18.75" customHeight="1">
      <c r="A14" s="4819"/>
      <c r="B14" s="4826" t="s">
        <v>1153</v>
      </c>
      <c r="C14" s="1207"/>
      <c r="D14" s="1449"/>
      <c r="E14" s="1449"/>
      <c r="F14" s="1449"/>
      <c r="G14" s="1449"/>
      <c r="H14" s="1449"/>
      <c r="I14" s="1449"/>
      <c r="J14" s="1449"/>
      <c r="K14" s="1449"/>
      <c r="L14" s="1449"/>
      <c r="M14" s="1450"/>
    </row>
    <row r="15" spans="1:13" ht="9" customHeight="1">
      <c r="A15" s="4819"/>
      <c r="B15" s="4827"/>
      <c r="C15" s="1451"/>
      <c r="D15" s="1452"/>
      <c r="E15" s="1453"/>
      <c r="F15" s="1452"/>
      <c r="G15" s="1453"/>
      <c r="H15" s="1452"/>
      <c r="I15" s="1453"/>
      <c r="J15" s="1452"/>
      <c r="K15" s="1453"/>
      <c r="L15" s="1453"/>
      <c r="M15" s="1454"/>
    </row>
    <row r="16" spans="1:13">
      <c r="A16" s="4819"/>
      <c r="B16" s="4827"/>
      <c r="C16" s="413" t="s">
        <v>1154</v>
      </c>
      <c r="D16" s="414"/>
      <c r="E16" s="413" t="s">
        <v>1155</v>
      </c>
      <c r="F16" s="414"/>
      <c r="G16" s="413" t="s">
        <v>1156</v>
      </c>
      <c r="H16" s="414"/>
      <c r="I16" s="413" t="s">
        <v>1157</v>
      </c>
      <c r="J16" s="414"/>
      <c r="K16" s="413" t="s">
        <v>1158</v>
      </c>
      <c r="L16" s="415"/>
      <c r="M16" s="416"/>
    </row>
    <row r="17" spans="1:13">
      <c r="A17" s="4819"/>
      <c r="B17" s="4827"/>
      <c r="C17" s="413" t="s">
        <v>1159</v>
      </c>
      <c r="D17" s="1913"/>
      <c r="E17" s="413" t="s">
        <v>1160</v>
      </c>
      <c r="F17" s="417"/>
      <c r="G17" s="413" t="s">
        <v>1161</v>
      </c>
      <c r="H17" s="417"/>
      <c r="I17" s="413" t="s">
        <v>1162</v>
      </c>
      <c r="J17" s="417"/>
      <c r="K17" s="413" t="s">
        <v>1163</v>
      </c>
      <c r="L17" s="415" t="s">
        <v>1226</v>
      </c>
      <c r="M17" s="416"/>
    </row>
    <row r="18" spans="1:13">
      <c r="A18" s="4819"/>
      <c r="B18" s="4827"/>
      <c r="C18" s="413" t="s">
        <v>1164</v>
      </c>
      <c r="D18" s="1913"/>
      <c r="E18" s="413" t="s">
        <v>1165</v>
      </c>
      <c r="F18" s="1913"/>
      <c r="G18" s="413"/>
      <c r="H18" s="418"/>
      <c r="I18" s="413"/>
      <c r="J18" s="418"/>
      <c r="K18" s="413"/>
      <c r="L18" s="419"/>
      <c r="M18" s="420"/>
    </row>
    <row r="19" spans="1:13">
      <c r="A19" s="4819"/>
      <c r="B19" s="4827"/>
      <c r="C19" s="413" t="s">
        <v>1166</v>
      </c>
      <c r="D19" s="417"/>
      <c r="E19" s="413" t="s">
        <v>1168</v>
      </c>
      <c r="F19" s="1208"/>
      <c r="G19" s="1208"/>
      <c r="H19" s="1208"/>
      <c r="I19" s="1208"/>
      <c r="J19" s="1208"/>
      <c r="K19" s="1208"/>
      <c r="L19" s="1208"/>
      <c r="M19" s="1209"/>
    </row>
    <row r="20" spans="1:13" ht="9.75" customHeight="1">
      <c r="A20" s="4819"/>
      <c r="B20" s="4828"/>
      <c r="C20" s="421"/>
      <c r="D20" s="421"/>
      <c r="E20" s="421"/>
      <c r="F20" s="421"/>
      <c r="G20" s="421"/>
      <c r="H20" s="421"/>
      <c r="I20" s="421"/>
      <c r="J20" s="421"/>
      <c r="K20" s="421"/>
      <c r="L20" s="421"/>
      <c r="M20" s="422"/>
    </row>
    <row r="21" spans="1:13">
      <c r="A21" s="4819"/>
      <c r="B21" s="4826" t="s">
        <v>1170</v>
      </c>
      <c r="C21" s="423"/>
      <c r="D21" s="423"/>
      <c r="E21" s="423"/>
      <c r="F21" s="423"/>
      <c r="G21" s="423"/>
      <c r="H21" s="423"/>
      <c r="I21" s="423"/>
      <c r="J21" s="423"/>
      <c r="K21" s="423"/>
      <c r="L21" s="1210"/>
      <c r="M21" s="1211"/>
    </row>
    <row r="22" spans="1:13">
      <c r="A22" s="4819"/>
      <c r="B22" s="4827"/>
      <c r="C22" s="413" t="s">
        <v>1171</v>
      </c>
      <c r="D22" s="417"/>
      <c r="E22" s="424"/>
      <c r="F22" s="413" t="s">
        <v>1172</v>
      </c>
      <c r="G22" s="1913"/>
      <c r="H22" s="424"/>
      <c r="I22" s="413" t="s">
        <v>1173</v>
      </c>
      <c r="J22" s="1913" t="s">
        <v>1226</v>
      </c>
      <c r="K22" s="424"/>
      <c r="L22" s="1210"/>
      <c r="M22" s="1211"/>
    </row>
    <row r="23" spans="1:13">
      <c r="A23" s="4819"/>
      <c r="B23" s="4827"/>
      <c r="C23" s="413" t="s">
        <v>1174</v>
      </c>
      <c r="D23" s="339"/>
      <c r="E23" s="340"/>
      <c r="F23" s="413" t="s">
        <v>1175</v>
      </c>
      <c r="G23" s="417"/>
      <c r="H23" s="336"/>
      <c r="I23" s="341"/>
      <c r="J23" s="336"/>
      <c r="K23" s="2091"/>
      <c r="L23" s="1210"/>
      <c r="M23" s="1211"/>
    </row>
    <row r="24" spans="1:13">
      <c r="A24" s="4819"/>
      <c r="B24" s="4827"/>
      <c r="C24" s="418"/>
      <c r="D24" s="418"/>
      <c r="E24" s="418"/>
      <c r="F24" s="418"/>
      <c r="G24" s="418"/>
      <c r="H24" s="418"/>
      <c r="I24" s="418"/>
      <c r="J24" s="418"/>
      <c r="K24" s="418"/>
      <c r="L24" s="1210"/>
      <c r="M24" s="1211"/>
    </row>
    <row r="25" spans="1:13">
      <c r="A25" s="4819"/>
      <c r="B25" s="2043" t="s">
        <v>1176</v>
      </c>
      <c r="C25" s="424"/>
      <c r="D25" s="424"/>
      <c r="E25" s="424"/>
      <c r="F25" s="424"/>
      <c r="G25" s="424"/>
      <c r="H25" s="424"/>
      <c r="I25" s="424"/>
      <c r="J25" s="424"/>
      <c r="K25" s="424"/>
      <c r="L25" s="424"/>
      <c r="M25" s="425"/>
    </row>
    <row r="26" spans="1:13">
      <c r="A26" s="4819"/>
      <c r="B26" s="2043"/>
      <c r="C26" s="426" t="s">
        <v>1177</v>
      </c>
      <c r="D26" s="1212" t="s">
        <v>61</v>
      </c>
      <c r="E26" s="424"/>
      <c r="F26" s="427" t="s">
        <v>1178</v>
      </c>
      <c r="G26" s="417" t="s">
        <v>61</v>
      </c>
      <c r="H26" s="424"/>
      <c r="I26" s="427" t="s">
        <v>1179</v>
      </c>
      <c r="J26" s="2045"/>
      <c r="K26" s="1976"/>
      <c r="L26" s="2046"/>
      <c r="M26" s="425"/>
    </row>
    <row r="27" spans="1:13">
      <c r="A27" s="4819"/>
      <c r="B27" s="2044"/>
      <c r="C27" s="421"/>
      <c r="D27" s="421"/>
      <c r="E27" s="421"/>
      <c r="F27" s="421"/>
      <c r="G27" s="421"/>
      <c r="H27" s="421"/>
      <c r="I27" s="421"/>
      <c r="J27" s="421"/>
      <c r="K27" s="421"/>
      <c r="L27" s="421"/>
      <c r="M27" s="422"/>
    </row>
    <row r="28" spans="1:13">
      <c r="A28" s="4819"/>
      <c r="B28" s="4826" t="s">
        <v>1181</v>
      </c>
      <c r="C28" s="342"/>
      <c r="D28" s="342"/>
      <c r="E28" s="342"/>
      <c r="F28" s="342"/>
      <c r="G28" s="342"/>
      <c r="H28" s="342"/>
      <c r="I28" s="342"/>
      <c r="J28" s="342"/>
      <c r="K28" s="342"/>
      <c r="L28" s="1210"/>
      <c r="M28" s="1211"/>
    </row>
    <row r="29" spans="1:13">
      <c r="A29" s="4819"/>
      <c r="B29" s="4827"/>
      <c r="C29" s="424" t="s">
        <v>1182</v>
      </c>
      <c r="D29" s="1213">
        <v>2020</v>
      </c>
      <c r="E29" s="344"/>
      <c r="F29" s="424" t="s">
        <v>1183</v>
      </c>
      <c r="G29" s="345" t="s">
        <v>1184</v>
      </c>
      <c r="H29" s="344"/>
      <c r="I29" s="427"/>
      <c r="J29" s="344"/>
      <c r="K29" s="344"/>
      <c r="L29" s="1210"/>
      <c r="M29" s="1211"/>
    </row>
    <row r="30" spans="1:13">
      <c r="A30" s="4819"/>
      <c r="B30" s="4828"/>
      <c r="C30" s="421"/>
      <c r="D30" s="346"/>
      <c r="E30" s="347"/>
      <c r="F30" s="421"/>
      <c r="G30" s="347"/>
      <c r="H30" s="347"/>
      <c r="I30" s="428"/>
      <c r="J30" s="347"/>
      <c r="K30" s="347"/>
      <c r="L30" s="1210"/>
      <c r="M30" s="1211"/>
    </row>
    <row r="31" spans="1:13">
      <c r="A31" s="4819"/>
      <c r="B31" s="2043" t="s">
        <v>1185</v>
      </c>
      <c r="C31" s="1455"/>
      <c r="D31" s="1455"/>
      <c r="E31" s="1455"/>
      <c r="F31" s="1455"/>
      <c r="G31" s="1455"/>
      <c r="H31" s="1455"/>
      <c r="I31" s="1455"/>
      <c r="J31" s="1455"/>
      <c r="K31" s="1455"/>
      <c r="L31" s="1455"/>
      <c r="M31" s="1456"/>
    </row>
    <row r="32" spans="1:13">
      <c r="A32" s="4819"/>
      <c r="B32" s="2043"/>
      <c r="C32" s="1457"/>
      <c r="D32" s="1458">
        <v>2019</v>
      </c>
      <c r="E32" s="1458"/>
      <c r="F32" s="1458">
        <v>2020</v>
      </c>
      <c r="G32" s="1458"/>
      <c r="H32" s="1214">
        <v>2021</v>
      </c>
      <c r="I32" s="1214"/>
      <c r="J32" s="1214">
        <v>2022</v>
      </c>
      <c r="K32" s="1458"/>
      <c r="L32" s="1458">
        <v>2023</v>
      </c>
      <c r="M32" s="1456"/>
    </row>
    <row r="33" spans="1:13" ht="25.5">
      <c r="A33" s="4819"/>
      <c r="B33" s="2043"/>
      <c r="C33" s="1457"/>
      <c r="D33" s="5438"/>
      <c r="E33" s="5439"/>
      <c r="F33" s="2088" t="s">
        <v>1129</v>
      </c>
      <c r="G33" s="1459"/>
      <c r="H33" s="2088" t="s">
        <v>1130</v>
      </c>
      <c r="I33" s="1215"/>
      <c r="J33" s="2088" t="s">
        <v>1130</v>
      </c>
      <c r="K33" s="1459"/>
      <c r="L33" s="2088" t="s">
        <v>1130</v>
      </c>
      <c r="M33" s="1460"/>
    </row>
    <row r="34" spans="1:13">
      <c r="A34" s="4819"/>
      <c r="B34" s="2043"/>
      <c r="C34" s="1457"/>
      <c r="D34" s="1458">
        <v>2024</v>
      </c>
      <c r="E34" s="1458"/>
      <c r="F34" s="1458">
        <v>2025</v>
      </c>
      <c r="G34" s="1458"/>
      <c r="H34" s="1214">
        <v>2026</v>
      </c>
      <c r="I34" s="1214"/>
      <c r="J34" s="1214">
        <v>2027</v>
      </c>
      <c r="K34" s="1458"/>
      <c r="L34" s="1458">
        <v>2028</v>
      </c>
      <c r="M34" s="1454"/>
    </row>
    <row r="35" spans="1:13" ht="25.5">
      <c r="A35" s="4819"/>
      <c r="B35" s="2043"/>
      <c r="C35" s="1457"/>
      <c r="D35" s="2088" t="s">
        <v>1130</v>
      </c>
      <c r="E35" s="1459"/>
      <c r="F35" s="2088" t="s">
        <v>1130</v>
      </c>
      <c r="G35" s="1459"/>
      <c r="H35" s="2088" t="s">
        <v>1130</v>
      </c>
      <c r="I35" s="1459"/>
      <c r="J35" s="2088" t="s">
        <v>1130</v>
      </c>
      <c r="K35" s="1459"/>
      <c r="L35" s="2088" t="s">
        <v>1130</v>
      </c>
      <c r="M35" s="1460"/>
    </row>
    <row r="36" spans="1:13">
      <c r="A36" s="4819"/>
      <c r="B36" s="2043"/>
      <c r="C36" s="1457"/>
      <c r="D36" s="1458">
        <v>2029</v>
      </c>
      <c r="E36" s="1458"/>
      <c r="F36" s="1458">
        <v>2030</v>
      </c>
      <c r="G36" s="1458"/>
      <c r="H36" s="1214">
        <v>2031</v>
      </c>
      <c r="I36" s="1214"/>
      <c r="J36" s="1214">
        <v>2032</v>
      </c>
      <c r="K36" s="1458"/>
      <c r="L36" s="1458">
        <v>2033</v>
      </c>
      <c r="M36" s="1454"/>
    </row>
    <row r="37" spans="1:13" ht="25.5">
      <c r="A37" s="4819"/>
      <c r="B37" s="2043"/>
      <c r="C37" s="1457"/>
      <c r="D37" s="2088" t="s">
        <v>1130</v>
      </c>
      <c r="E37" s="1459"/>
      <c r="F37" s="2088" t="s">
        <v>1130</v>
      </c>
      <c r="G37" s="1459"/>
      <c r="H37" s="2088" t="s">
        <v>1130</v>
      </c>
      <c r="I37" s="1459"/>
      <c r="J37" s="2088" t="s">
        <v>1130</v>
      </c>
      <c r="K37" s="1459"/>
      <c r="L37" s="2088" t="s">
        <v>1130</v>
      </c>
      <c r="M37" s="1460"/>
    </row>
    <row r="38" spans="1:13">
      <c r="A38" s="4819"/>
      <c r="B38" s="2043"/>
      <c r="C38" s="1457"/>
      <c r="D38" s="1461">
        <v>20.34</v>
      </c>
      <c r="E38" s="1462"/>
      <c r="F38" s="1461" t="s">
        <v>1186</v>
      </c>
      <c r="G38" s="1462"/>
      <c r="H38" s="1461"/>
      <c r="I38" s="1462"/>
      <c r="J38" s="1461"/>
      <c r="K38" s="1462"/>
      <c r="L38" s="1461"/>
      <c r="M38" s="1460"/>
    </row>
    <row r="39" spans="1:13" ht="25.5">
      <c r="A39" s="4819"/>
      <c r="B39" s="2043"/>
      <c r="C39" s="1457"/>
      <c r="D39" s="2088" t="s">
        <v>1130</v>
      </c>
      <c r="E39" s="1459"/>
      <c r="F39" s="5440" t="s">
        <v>2579</v>
      </c>
      <c r="G39" s="5441"/>
      <c r="H39" s="4831"/>
      <c r="I39" s="4831"/>
      <c r="J39" s="1461"/>
      <c r="K39" s="1462"/>
      <c r="L39" s="1461"/>
      <c r="M39" s="1460"/>
    </row>
    <row r="40" spans="1:13" ht="18" customHeight="1">
      <c r="A40" s="4819"/>
      <c r="B40" s="4826" t="s">
        <v>1187</v>
      </c>
      <c r="C40" s="1216"/>
      <c r="D40" s="1216"/>
      <c r="E40" s="1216"/>
      <c r="F40" s="1216"/>
      <c r="G40" s="1216"/>
      <c r="H40" s="1216"/>
      <c r="I40" s="1216"/>
      <c r="J40" s="1216"/>
      <c r="K40" s="1216"/>
      <c r="L40" s="1210"/>
      <c r="M40" s="1211"/>
    </row>
    <row r="41" spans="1:13">
      <c r="A41" s="4819"/>
      <c r="B41" s="4827"/>
      <c r="C41" s="1210"/>
      <c r="D41" s="1463" t="s">
        <v>482</v>
      </c>
      <c r="E41" s="1464" t="s">
        <v>60</v>
      </c>
      <c r="F41" s="5442" t="s">
        <v>1188</v>
      </c>
      <c r="G41" s="5443" t="s">
        <v>1267</v>
      </c>
      <c r="H41" s="5443"/>
      <c r="I41" s="5443"/>
      <c r="J41" s="5443"/>
      <c r="K41" s="5443"/>
      <c r="L41" s="5443"/>
      <c r="M41" s="1211"/>
    </row>
    <row r="42" spans="1:13">
      <c r="A42" s="4819"/>
      <c r="B42" s="4827"/>
      <c r="C42" s="1210"/>
      <c r="D42" s="1217" t="s">
        <v>1226</v>
      </c>
      <c r="E42" s="1913"/>
      <c r="F42" s="5442"/>
      <c r="G42" s="5443"/>
      <c r="H42" s="5443"/>
      <c r="I42" s="5443"/>
      <c r="J42" s="5443"/>
      <c r="K42" s="5443"/>
      <c r="L42" s="5443"/>
      <c r="M42" s="1211"/>
    </row>
    <row r="43" spans="1:13">
      <c r="A43" s="4819"/>
      <c r="B43" s="4828"/>
      <c r="C43" s="1218"/>
      <c r="D43" s="1218"/>
      <c r="E43" s="1218"/>
      <c r="F43" s="1218"/>
      <c r="G43" s="1218"/>
      <c r="H43" s="1218"/>
      <c r="I43" s="1218"/>
      <c r="J43" s="1218"/>
      <c r="K43" s="1218"/>
      <c r="L43" s="1210"/>
      <c r="M43" s="1211"/>
    </row>
    <row r="44" spans="1:13" ht="46.5" customHeight="1">
      <c r="A44" s="4819"/>
      <c r="B44" s="334" t="s">
        <v>1189</v>
      </c>
      <c r="C44" s="4258" t="s">
        <v>2580</v>
      </c>
      <c r="D44" s="4259"/>
      <c r="E44" s="4259"/>
      <c r="F44" s="4259"/>
      <c r="G44" s="4259"/>
      <c r="H44" s="4259"/>
      <c r="I44" s="4259"/>
      <c r="J44" s="4259"/>
      <c r="K44" s="4259"/>
      <c r="L44" s="4259"/>
      <c r="M44" s="4840"/>
    </row>
    <row r="45" spans="1:13" ht="15.75" customHeight="1">
      <c r="A45" s="4819"/>
      <c r="B45" s="334" t="s">
        <v>1191</v>
      </c>
      <c r="C45" s="4258" t="s">
        <v>2581</v>
      </c>
      <c r="D45" s="4259"/>
      <c r="E45" s="4259"/>
      <c r="F45" s="4259"/>
      <c r="G45" s="4259"/>
      <c r="H45" s="4259"/>
      <c r="I45" s="4259"/>
      <c r="J45" s="4259"/>
      <c r="K45" s="4259"/>
      <c r="L45" s="4259"/>
      <c r="M45" s="4840"/>
    </row>
    <row r="46" spans="1:13" ht="15.6" customHeight="1">
      <c r="A46" s="4819"/>
      <c r="B46" s="334" t="s">
        <v>1193</v>
      </c>
      <c r="C46" s="4258">
        <v>30</v>
      </c>
      <c r="D46" s="4259"/>
      <c r="E46" s="1974"/>
      <c r="F46" s="1974"/>
      <c r="G46" s="1974"/>
      <c r="H46" s="1974"/>
      <c r="I46" s="1974"/>
      <c r="J46" s="1974"/>
      <c r="K46" s="1974"/>
      <c r="L46" s="1974"/>
      <c r="M46" s="1975"/>
    </row>
    <row r="47" spans="1:13" ht="15.75" customHeight="1">
      <c r="A47" s="4820"/>
      <c r="B47" s="334" t="s">
        <v>1195</v>
      </c>
      <c r="C47" s="4247">
        <v>2020</v>
      </c>
      <c r="D47" s="4248"/>
      <c r="E47" s="4248"/>
      <c r="F47" s="4248"/>
      <c r="G47" s="4248"/>
      <c r="H47" s="4248"/>
      <c r="I47" s="4248"/>
      <c r="J47" s="4248"/>
      <c r="K47" s="4248"/>
      <c r="L47" s="4248"/>
      <c r="M47" s="4817"/>
    </row>
    <row r="48" spans="1:13" ht="15.75" customHeight="1">
      <c r="A48" s="4814" t="s">
        <v>1197</v>
      </c>
      <c r="B48" s="1465" t="s">
        <v>1198</v>
      </c>
      <c r="C48" s="5432" t="s">
        <v>1257</v>
      </c>
      <c r="D48" s="5432"/>
      <c r="E48" s="5432"/>
      <c r="F48" s="5432"/>
      <c r="G48" s="5432"/>
      <c r="H48" s="5432"/>
      <c r="I48" s="5432"/>
      <c r="J48" s="5432"/>
      <c r="K48" s="5432"/>
      <c r="L48" s="5432"/>
      <c r="M48" s="5433"/>
    </row>
    <row r="49" spans="1:13" ht="15.75" customHeight="1">
      <c r="A49" s="4815"/>
      <c r="B49" s="1465" t="s">
        <v>1199</v>
      </c>
      <c r="C49" s="5434" t="s">
        <v>2582</v>
      </c>
      <c r="D49" s="5434"/>
      <c r="E49" s="5434"/>
      <c r="F49" s="5434"/>
      <c r="G49" s="5434"/>
      <c r="H49" s="5434"/>
      <c r="I49" s="5434"/>
      <c r="J49" s="5434"/>
      <c r="K49" s="5434"/>
      <c r="L49" s="5434"/>
      <c r="M49" s="5435"/>
    </row>
    <row r="50" spans="1:13" ht="15.75" customHeight="1">
      <c r="A50" s="4815"/>
      <c r="B50" s="1465" t="s">
        <v>1201</v>
      </c>
      <c r="C50" s="5432" t="s">
        <v>72</v>
      </c>
      <c r="D50" s="5432"/>
      <c r="E50" s="5432"/>
      <c r="F50" s="5432"/>
      <c r="G50" s="5432"/>
      <c r="H50" s="5432"/>
      <c r="I50" s="5432"/>
      <c r="J50" s="5432"/>
      <c r="K50" s="5432"/>
      <c r="L50" s="5432"/>
      <c r="M50" s="5433"/>
    </row>
    <row r="51" spans="1:13" ht="15.75" customHeight="1">
      <c r="A51" s="4815"/>
      <c r="B51" s="1466" t="s">
        <v>1202</v>
      </c>
      <c r="C51" s="5432" t="s">
        <v>2583</v>
      </c>
      <c r="D51" s="5432"/>
      <c r="E51" s="5432"/>
      <c r="F51" s="5432"/>
      <c r="G51" s="5432"/>
      <c r="H51" s="5432"/>
      <c r="I51" s="5432"/>
      <c r="J51" s="5432"/>
      <c r="K51" s="5432"/>
      <c r="L51" s="5432"/>
      <c r="M51" s="5433"/>
    </row>
    <row r="52" spans="1:13" ht="15.75" customHeight="1">
      <c r="A52" s="4815"/>
      <c r="B52" s="1465" t="s">
        <v>1204</v>
      </c>
      <c r="C52" s="5049" t="s">
        <v>1258</v>
      </c>
      <c r="D52" s="5432"/>
      <c r="E52" s="5432"/>
      <c r="F52" s="5432"/>
      <c r="G52" s="5432"/>
      <c r="H52" s="5432"/>
      <c r="I52" s="5432"/>
      <c r="J52" s="5432"/>
      <c r="K52" s="5432"/>
      <c r="L52" s="5432"/>
      <c r="M52" s="5433"/>
    </row>
    <row r="53" spans="1:13" ht="16.5" customHeight="1" thickBot="1">
      <c r="A53" s="4816"/>
      <c r="B53" s="1465" t="s">
        <v>1205</v>
      </c>
      <c r="C53" s="5432">
        <v>3877000</v>
      </c>
      <c r="D53" s="5432"/>
      <c r="E53" s="5432"/>
      <c r="F53" s="5432"/>
      <c r="G53" s="5432"/>
      <c r="H53" s="5432"/>
      <c r="I53" s="5432"/>
      <c r="J53" s="5432"/>
      <c r="K53" s="5432"/>
      <c r="L53" s="5432"/>
      <c r="M53" s="5433"/>
    </row>
    <row r="54" spans="1:13" ht="15.75" customHeight="1">
      <c r="A54" s="4814" t="s">
        <v>1206</v>
      </c>
      <c r="B54" s="1467" t="s">
        <v>1207</v>
      </c>
      <c r="C54" s="4235" t="s">
        <v>1409</v>
      </c>
      <c r="D54" s="4236"/>
      <c r="E54" s="4236"/>
      <c r="F54" s="4236"/>
      <c r="G54" s="4236"/>
      <c r="H54" s="4236"/>
      <c r="I54" s="4236"/>
      <c r="J54" s="4236"/>
      <c r="K54" s="4236"/>
      <c r="L54" s="4236"/>
      <c r="M54" s="5428"/>
    </row>
    <row r="55" spans="1:13" ht="30" customHeight="1">
      <c r="A55" s="4815"/>
      <c r="B55" s="1467" t="s">
        <v>1209</v>
      </c>
      <c r="C55" s="4235" t="s">
        <v>2191</v>
      </c>
      <c r="D55" s="4236"/>
      <c r="E55" s="4236"/>
      <c r="F55" s="4236"/>
      <c r="G55" s="4236"/>
      <c r="H55" s="4236"/>
      <c r="I55" s="4236"/>
      <c r="J55" s="4236"/>
      <c r="K55" s="4236"/>
      <c r="L55" s="4236"/>
      <c r="M55" s="5428"/>
    </row>
    <row r="56" spans="1:13" ht="30" customHeight="1" thickBot="1">
      <c r="A56" s="4815"/>
      <c r="B56" s="1194" t="s">
        <v>28</v>
      </c>
      <c r="C56" s="4235" t="s">
        <v>72</v>
      </c>
      <c r="D56" s="4236"/>
      <c r="E56" s="4236"/>
      <c r="F56" s="4236"/>
      <c r="G56" s="4236"/>
      <c r="H56" s="4236"/>
      <c r="I56" s="4236"/>
      <c r="J56" s="4236"/>
      <c r="K56" s="4236"/>
      <c r="L56" s="4236"/>
      <c r="M56" s="5428"/>
    </row>
    <row r="57" spans="1:13" ht="13.5" thickBot="1">
      <c r="A57" s="350" t="s">
        <v>1211</v>
      </c>
      <c r="B57" s="1195"/>
      <c r="C57" s="5429"/>
      <c r="D57" s="5430"/>
      <c r="E57" s="5430"/>
      <c r="F57" s="5430"/>
      <c r="G57" s="5430"/>
      <c r="H57" s="5430"/>
      <c r="I57" s="5430"/>
      <c r="J57" s="5430"/>
      <c r="K57" s="5430"/>
      <c r="L57" s="5430"/>
      <c r="M57" s="5431"/>
    </row>
  </sheetData>
  <mergeCells count="38">
    <mergeCell ref="A2:A11"/>
    <mergeCell ref="C2:M2"/>
    <mergeCell ref="C3:M3"/>
    <mergeCell ref="C4:D4"/>
    <mergeCell ref="C5:M5"/>
    <mergeCell ref="C6:M6"/>
    <mergeCell ref="B8:B10"/>
    <mergeCell ref="I9:J9"/>
    <mergeCell ref="I10:J10"/>
    <mergeCell ref="C11:M11"/>
    <mergeCell ref="C47:M47"/>
    <mergeCell ref="A12:A47"/>
    <mergeCell ref="C12:F12"/>
    <mergeCell ref="C13:M13"/>
    <mergeCell ref="B14:B20"/>
    <mergeCell ref="B21:B24"/>
    <mergeCell ref="B28:B30"/>
    <mergeCell ref="D33:E33"/>
    <mergeCell ref="F39:G39"/>
    <mergeCell ref="H39:I39"/>
    <mergeCell ref="B40:B43"/>
    <mergeCell ref="F41:F42"/>
    <mergeCell ref="G41:L42"/>
    <mergeCell ref="C44:M44"/>
    <mergeCell ref="C45:M45"/>
    <mergeCell ref="C46:D46"/>
    <mergeCell ref="A48:A53"/>
    <mergeCell ref="C48:M48"/>
    <mergeCell ref="C49:M49"/>
    <mergeCell ref="C50:M50"/>
    <mergeCell ref="C51:M51"/>
    <mergeCell ref="C52:M52"/>
    <mergeCell ref="C53:M53"/>
    <mergeCell ref="A54:A56"/>
    <mergeCell ref="C54:M54"/>
    <mergeCell ref="C55:M55"/>
    <mergeCell ref="C56:M56"/>
    <mergeCell ref="C57:M57"/>
  </mergeCells>
  <dataValidations count="4">
    <dataValidation type="list" allowBlank="1" showInputMessage="1" showErrorMessage="1" sqref="I7" xr:uid="{00000000-0002-0000-7600-000000000000}">
      <formula1>INDIRECT(C7)</formula1>
    </dataValidation>
    <dataValidation allowBlank="1" showInputMessage="1" showErrorMessage="1" prompt="Seleccione de la lista desplegable" sqref="B4 B7 H7" xr:uid="{00000000-0002-0000-7600-000001000000}"/>
    <dataValidation allowBlank="1" showInputMessage="1" showErrorMessage="1" prompt="Selecciones de la lista desplegable" sqref="B12" xr:uid="{00000000-0002-0000-7600-000002000000}"/>
    <dataValidation allowBlank="1" showInputMessage="1" showErrorMessage="1" prompt="Incluir una ficha por cada indicador, ya sea de producto o de resultado" sqref="B1" xr:uid="{00000000-0002-0000-7600-000003000000}"/>
  </dataValidations>
  <hyperlinks>
    <hyperlink ref="C52" r:id="rId1" xr:uid="{00000000-0004-0000-76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M58"/>
  <sheetViews>
    <sheetView zoomScale="70" zoomScaleNormal="70" workbookViewId="0">
      <selection activeCell="C13" sqref="C13:M13"/>
    </sheetView>
  </sheetViews>
  <sheetFormatPr baseColWidth="10" defaultColWidth="11.42578125" defaultRowHeight="16.5"/>
  <cols>
    <col min="1" max="1" width="25.140625" style="166" customWidth="1"/>
    <col min="2" max="2" width="39.140625" style="321" customWidth="1"/>
    <col min="3" max="11" width="11.42578125" style="166"/>
    <col min="12" max="12" width="20.85546875" style="166" customWidth="1"/>
    <col min="13" max="16384" width="11.42578125" style="166"/>
  </cols>
  <sheetData>
    <row r="1" spans="1:13" ht="17.25" thickBot="1">
      <c r="A1" s="307"/>
      <c r="B1" s="3384" t="s">
        <v>1327</v>
      </c>
      <c r="C1" s="3385"/>
      <c r="D1" s="3385"/>
      <c r="E1" s="309"/>
      <c r="F1" s="309"/>
      <c r="G1" s="309"/>
      <c r="H1" s="309"/>
      <c r="I1" s="309"/>
      <c r="J1" s="309"/>
      <c r="K1" s="309"/>
      <c r="L1" s="309"/>
      <c r="M1" s="310"/>
    </row>
    <row r="2" spans="1:13" ht="44.25" customHeight="1">
      <c r="A2" s="3386" t="s">
        <v>1134</v>
      </c>
      <c r="B2" s="274" t="s">
        <v>1135</v>
      </c>
      <c r="C2" s="3197" t="s">
        <v>1328</v>
      </c>
      <c r="D2" s="3198"/>
      <c r="E2" s="3198"/>
      <c r="F2" s="3198"/>
      <c r="G2" s="3198"/>
      <c r="H2" s="3198"/>
      <c r="I2" s="3198"/>
      <c r="J2" s="3198"/>
      <c r="K2" s="3198"/>
      <c r="L2" s="3198"/>
      <c r="M2" s="3199"/>
    </row>
    <row r="3" spans="1:13" ht="66" customHeight="1">
      <c r="A3" s="3387"/>
      <c r="B3" s="268" t="s">
        <v>1137</v>
      </c>
      <c r="C3" s="3389" t="s">
        <v>1329</v>
      </c>
      <c r="D3" s="3303"/>
      <c r="E3" s="3303"/>
      <c r="F3" s="3303"/>
      <c r="G3" s="3303"/>
      <c r="H3" s="3303"/>
      <c r="I3" s="3303"/>
      <c r="J3" s="3303"/>
      <c r="K3" s="3303"/>
      <c r="L3" s="3303"/>
      <c r="M3" s="3304"/>
    </row>
    <row r="4" spans="1:13">
      <c r="A4" s="3387"/>
      <c r="B4" s="1832" t="s">
        <v>1139</v>
      </c>
      <c r="C4" s="1837" t="s">
        <v>422</v>
      </c>
      <c r="D4" s="1837"/>
      <c r="E4" s="1837"/>
      <c r="F4" s="1837"/>
      <c r="G4" s="1837"/>
      <c r="H4" s="1837"/>
      <c r="I4" s="1837"/>
      <c r="J4" s="1837"/>
      <c r="K4" s="1837"/>
      <c r="L4" s="1837"/>
      <c r="M4" s="1838"/>
    </row>
    <row r="5" spans="1:13">
      <c r="A5" s="3387"/>
      <c r="B5" s="1833" t="s">
        <v>1140</v>
      </c>
      <c r="C5" s="314" t="s">
        <v>1141</v>
      </c>
      <c r="D5" s="1837"/>
      <c r="E5" s="1837"/>
      <c r="F5" s="1837"/>
      <c r="G5" s="1837"/>
      <c r="H5" s="1837"/>
      <c r="I5" s="1837"/>
      <c r="J5" s="1837"/>
      <c r="K5" s="1837"/>
      <c r="L5" s="1837"/>
      <c r="M5" s="1838"/>
    </row>
    <row r="6" spans="1:13">
      <c r="A6" s="3387"/>
      <c r="B6" s="1833" t="s">
        <v>1142</v>
      </c>
      <c r="C6" s="314" t="s">
        <v>1141</v>
      </c>
      <c r="D6" s="1837"/>
      <c r="E6" s="1837"/>
      <c r="F6" s="1837"/>
      <c r="G6" s="1837"/>
      <c r="H6" s="1837"/>
      <c r="I6" s="1837"/>
      <c r="J6" s="1837"/>
      <c r="K6" s="1837"/>
      <c r="L6" s="1837"/>
      <c r="M6" s="1838"/>
    </row>
    <row r="7" spans="1:13">
      <c r="A7" s="3387"/>
      <c r="B7" s="268" t="s">
        <v>1143</v>
      </c>
      <c r="C7" s="275" t="s">
        <v>71</v>
      </c>
      <c r="D7" s="275"/>
      <c r="E7" s="275"/>
      <c r="F7" s="275"/>
      <c r="G7" s="276"/>
      <c r="H7" s="277" t="s">
        <v>28</v>
      </c>
      <c r="I7" s="275" t="s">
        <v>72</v>
      </c>
      <c r="J7" s="275"/>
      <c r="K7" s="275"/>
      <c r="L7" s="275"/>
      <c r="M7" s="278"/>
    </row>
    <row r="8" spans="1:13">
      <c r="A8" s="3387"/>
      <c r="B8" s="3149" t="s">
        <v>1144</v>
      </c>
      <c r="C8" s="1901"/>
      <c r="D8" s="1902"/>
      <c r="E8" s="1902"/>
      <c r="F8" s="1902"/>
      <c r="G8" s="1902"/>
      <c r="H8" s="1902"/>
      <c r="I8" s="1902"/>
      <c r="J8" s="1902"/>
      <c r="K8" s="1902"/>
      <c r="L8" s="279"/>
      <c r="M8" s="280"/>
    </row>
    <row r="9" spans="1:13" ht="60.75" customHeight="1">
      <c r="A9" s="3387"/>
      <c r="B9" s="3150"/>
      <c r="C9" s="3390" t="s">
        <v>101</v>
      </c>
      <c r="D9" s="3391"/>
      <c r="E9" s="1845"/>
      <c r="F9" s="3392" t="s">
        <v>1330</v>
      </c>
      <c r="G9" s="3392"/>
      <c r="H9" s="1845"/>
      <c r="I9" s="3242"/>
      <c r="J9" s="3242"/>
      <c r="K9" s="1845"/>
      <c r="L9" s="315"/>
      <c r="M9" s="215"/>
    </row>
    <row r="10" spans="1:13">
      <c r="A10" s="3387"/>
      <c r="B10" s="3151"/>
      <c r="C10" s="3242" t="s">
        <v>1147</v>
      </c>
      <c r="D10" s="3242"/>
      <c r="E10" s="1835"/>
      <c r="F10" s="3242" t="s">
        <v>1147</v>
      </c>
      <c r="G10" s="3242"/>
      <c r="H10" s="1835"/>
      <c r="I10" s="3242" t="s">
        <v>1147</v>
      </c>
      <c r="J10" s="3242"/>
      <c r="K10" s="1835"/>
      <c r="L10" s="316"/>
      <c r="M10" s="317"/>
    </row>
    <row r="11" spans="1:13" ht="94.5" customHeight="1">
      <c r="A11" s="3388"/>
      <c r="B11" s="281" t="s">
        <v>1148</v>
      </c>
      <c r="C11" s="3243" t="s">
        <v>1331</v>
      </c>
      <c r="D11" s="3244"/>
      <c r="E11" s="3244"/>
      <c r="F11" s="3244"/>
      <c r="G11" s="3244"/>
      <c r="H11" s="3244"/>
      <c r="I11" s="3244"/>
      <c r="J11" s="3244"/>
      <c r="K11" s="3244"/>
      <c r="L11" s="3244"/>
      <c r="M11" s="3245"/>
    </row>
    <row r="12" spans="1:13">
      <c r="A12" s="3374" t="s">
        <v>1150</v>
      </c>
      <c r="B12" s="268" t="s">
        <v>1256</v>
      </c>
      <c r="C12" s="3372" t="s">
        <v>58</v>
      </c>
      <c r="D12" s="3373"/>
      <c r="E12" s="3373"/>
      <c r="F12" s="318"/>
      <c r="G12" s="318"/>
      <c r="H12" s="318"/>
      <c r="I12" s="318"/>
      <c r="J12" s="318"/>
      <c r="K12" s="318"/>
      <c r="L12" s="214"/>
      <c r="M12" s="215"/>
    </row>
    <row r="13" spans="1:13" ht="39" customHeight="1">
      <c r="A13" s="3375"/>
      <c r="B13" s="268" t="s">
        <v>1151</v>
      </c>
      <c r="C13" s="3377" t="s">
        <v>1332</v>
      </c>
      <c r="D13" s="3378"/>
      <c r="E13" s="3378"/>
      <c r="F13" s="3378"/>
      <c r="G13" s="3378"/>
      <c r="H13" s="3378"/>
      <c r="I13" s="3378"/>
      <c r="J13" s="3378"/>
      <c r="K13" s="3378"/>
      <c r="L13" s="3378"/>
      <c r="M13" s="3379"/>
    </row>
    <row r="14" spans="1:13" ht="8.25" customHeight="1">
      <c r="A14" s="3375"/>
      <c r="B14" s="3149" t="s">
        <v>1153</v>
      </c>
      <c r="C14" s="221"/>
      <c r="D14" s="222"/>
      <c r="E14" s="222"/>
      <c r="F14" s="222"/>
      <c r="G14" s="222"/>
      <c r="H14" s="222"/>
      <c r="I14" s="222"/>
      <c r="J14" s="222"/>
      <c r="K14" s="222"/>
      <c r="L14" s="222"/>
      <c r="M14" s="223"/>
    </row>
    <row r="15" spans="1:13" ht="9" customHeight="1">
      <c r="A15" s="3375"/>
      <c r="B15" s="3150"/>
      <c r="C15" s="224"/>
      <c r="D15" s="225"/>
      <c r="E15" s="226"/>
      <c r="F15" s="225"/>
      <c r="G15" s="226"/>
      <c r="H15" s="225"/>
      <c r="I15" s="226"/>
      <c r="J15" s="225"/>
      <c r="K15" s="226"/>
      <c r="L15" s="226"/>
      <c r="M15" s="227"/>
    </row>
    <row r="16" spans="1:13" ht="36" customHeight="1">
      <c r="A16" s="3375"/>
      <c r="B16" s="3150"/>
      <c r="C16" s="228" t="s">
        <v>1154</v>
      </c>
      <c r="D16" s="229"/>
      <c r="E16" s="228" t="s">
        <v>1155</v>
      </c>
      <c r="F16" s="229"/>
      <c r="G16" s="228" t="s">
        <v>1156</v>
      </c>
      <c r="H16" s="229"/>
      <c r="I16" s="228" t="s">
        <v>1157</v>
      </c>
      <c r="J16" s="229" t="s">
        <v>1167</v>
      </c>
      <c r="K16" s="228" t="s">
        <v>1158</v>
      </c>
      <c r="L16" s="230"/>
      <c r="M16" s="231"/>
    </row>
    <row r="17" spans="1:13" ht="27" customHeight="1">
      <c r="A17" s="3375"/>
      <c r="B17" s="3150"/>
      <c r="C17" s="228" t="s">
        <v>1159</v>
      </c>
      <c r="D17" s="1846"/>
      <c r="E17" s="228" t="s">
        <v>1160</v>
      </c>
      <c r="F17" s="311"/>
      <c r="G17" s="228" t="s">
        <v>1161</v>
      </c>
      <c r="H17" s="311"/>
      <c r="I17" s="228" t="s">
        <v>1162</v>
      </c>
      <c r="J17" s="311"/>
      <c r="K17" s="228" t="s">
        <v>1163</v>
      </c>
      <c r="L17" s="1846"/>
      <c r="M17" s="231"/>
    </row>
    <row r="18" spans="1:13" ht="28.5">
      <c r="A18" s="3375"/>
      <c r="B18" s="3150"/>
      <c r="C18" s="228" t="s">
        <v>1164</v>
      </c>
      <c r="D18" s="1846"/>
      <c r="E18" s="228" t="s">
        <v>1165</v>
      </c>
      <c r="F18" s="1846"/>
      <c r="G18" s="228"/>
      <c r="H18" s="232"/>
      <c r="I18" s="228"/>
      <c r="J18" s="232"/>
      <c r="K18" s="228"/>
      <c r="L18" s="233"/>
      <c r="M18" s="234"/>
    </row>
    <row r="19" spans="1:13">
      <c r="A19" s="3375"/>
      <c r="B19" s="3150"/>
      <c r="C19" s="228" t="s">
        <v>1166</v>
      </c>
      <c r="D19" s="311"/>
      <c r="E19" s="228" t="s">
        <v>1168</v>
      </c>
      <c r="F19" s="1925"/>
      <c r="G19" s="1925"/>
      <c r="H19" s="1925"/>
      <c r="I19" s="1925"/>
      <c r="J19" s="1925"/>
      <c r="K19" s="1925"/>
      <c r="L19" s="1925"/>
      <c r="M19" s="235"/>
    </row>
    <row r="20" spans="1:13" ht="9.75" customHeight="1">
      <c r="A20" s="3375"/>
      <c r="B20" s="3151"/>
      <c r="C20" s="236"/>
      <c r="D20" s="236"/>
      <c r="E20" s="236"/>
      <c r="F20" s="236"/>
      <c r="G20" s="236"/>
      <c r="H20" s="236"/>
      <c r="I20" s="236"/>
      <c r="J20" s="236"/>
      <c r="K20" s="236"/>
      <c r="L20" s="236"/>
      <c r="M20" s="237"/>
    </row>
    <row r="21" spans="1:13">
      <c r="A21" s="3375"/>
      <c r="B21" s="3149" t="s">
        <v>1170</v>
      </c>
      <c r="C21" s="238"/>
      <c r="D21" s="238"/>
      <c r="E21" s="238"/>
      <c r="F21" s="238"/>
      <c r="G21" s="238"/>
      <c r="H21" s="238"/>
      <c r="I21" s="238"/>
      <c r="J21" s="238"/>
      <c r="K21" s="238"/>
      <c r="L21" s="214"/>
      <c r="M21" s="215"/>
    </row>
    <row r="22" spans="1:13">
      <c r="A22" s="3375"/>
      <c r="B22" s="3150"/>
      <c r="C22" s="228" t="s">
        <v>1171</v>
      </c>
      <c r="D22" s="311"/>
      <c r="E22" s="239"/>
      <c r="F22" s="228" t="s">
        <v>1172</v>
      </c>
      <c r="G22" s="1846"/>
      <c r="H22" s="239"/>
      <c r="I22" s="228" t="s">
        <v>1173</v>
      </c>
      <c r="J22" s="1846" t="s">
        <v>1167</v>
      </c>
      <c r="K22" s="239"/>
      <c r="L22" s="214"/>
      <c r="M22" s="215"/>
    </row>
    <row r="23" spans="1:13">
      <c r="A23" s="3375"/>
      <c r="B23" s="3150"/>
      <c r="C23" s="228" t="s">
        <v>1174</v>
      </c>
      <c r="D23" s="240"/>
      <c r="E23" s="241"/>
      <c r="F23" s="228" t="s">
        <v>1175</v>
      </c>
      <c r="G23" s="311"/>
      <c r="H23" s="214"/>
      <c r="I23" s="242"/>
      <c r="J23" s="214"/>
      <c r="K23" s="1845"/>
      <c r="L23" s="214"/>
      <c r="M23" s="215"/>
    </row>
    <row r="24" spans="1:13">
      <c r="A24" s="3375"/>
      <c r="B24" s="3150"/>
      <c r="C24" s="232"/>
      <c r="D24" s="232"/>
      <c r="E24" s="232"/>
      <c r="F24" s="232"/>
      <c r="G24" s="232"/>
      <c r="H24" s="232"/>
      <c r="I24" s="232"/>
      <c r="J24" s="232"/>
      <c r="K24" s="232"/>
      <c r="L24" s="214"/>
      <c r="M24" s="215"/>
    </row>
    <row r="25" spans="1:13">
      <c r="A25" s="3375"/>
      <c r="B25" s="1831" t="s">
        <v>1176</v>
      </c>
      <c r="C25" s="239"/>
      <c r="D25" s="239"/>
      <c r="E25" s="239"/>
      <c r="F25" s="239"/>
      <c r="G25" s="239"/>
      <c r="H25" s="239"/>
      <c r="I25" s="239"/>
      <c r="J25" s="239"/>
      <c r="K25" s="239"/>
      <c r="L25" s="239"/>
      <c r="M25" s="243"/>
    </row>
    <row r="26" spans="1:13">
      <c r="A26" s="3375"/>
      <c r="B26" s="1831"/>
      <c r="C26" s="244" t="s">
        <v>1177</v>
      </c>
      <c r="D26" s="245">
        <v>1746</v>
      </c>
      <c r="E26" s="239"/>
      <c r="F26" s="246" t="s">
        <v>1178</v>
      </c>
      <c r="G26" s="311">
        <v>2018</v>
      </c>
      <c r="H26" s="239"/>
      <c r="I26" s="246" t="s">
        <v>1179</v>
      </c>
      <c r="J26" s="3381" t="s">
        <v>1333</v>
      </c>
      <c r="K26" s="3382"/>
      <c r="L26" s="3383"/>
      <c r="M26" s="243"/>
    </row>
    <row r="27" spans="1:13">
      <c r="A27" s="3375"/>
      <c r="B27" s="1832"/>
      <c r="C27" s="236"/>
      <c r="D27" s="236"/>
      <c r="E27" s="236"/>
      <c r="F27" s="236"/>
      <c r="G27" s="236"/>
      <c r="H27" s="236"/>
      <c r="I27" s="236"/>
      <c r="J27" s="236"/>
      <c r="K27" s="236"/>
      <c r="L27" s="236"/>
      <c r="M27" s="237"/>
    </row>
    <row r="28" spans="1:13">
      <c r="A28" s="3375"/>
      <c r="B28" s="3149" t="s">
        <v>1181</v>
      </c>
      <c r="C28" s="247"/>
      <c r="D28" s="247"/>
      <c r="E28" s="247"/>
      <c r="F28" s="247"/>
      <c r="G28" s="247"/>
      <c r="H28" s="247"/>
      <c r="I28" s="247"/>
      <c r="J28" s="247"/>
      <c r="K28" s="247"/>
      <c r="L28" s="214"/>
      <c r="M28" s="215"/>
    </row>
    <row r="29" spans="1:13">
      <c r="A29" s="3375"/>
      <c r="B29" s="3150"/>
      <c r="C29" s="239" t="s">
        <v>1182</v>
      </c>
      <c r="D29" s="248">
        <v>2019</v>
      </c>
      <c r="E29" s="249"/>
      <c r="F29" s="239" t="s">
        <v>1183</v>
      </c>
      <c r="G29" s="250" t="s">
        <v>1184</v>
      </c>
      <c r="H29" s="249"/>
      <c r="I29" s="246"/>
      <c r="J29" s="249"/>
      <c r="K29" s="249"/>
      <c r="L29" s="214"/>
      <c r="M29" s="215"/>
    </row>
    <row r="30" spans="1:13">
      <c r="A30" s="3375"/>
      <c r="B30" s="3151"/>
      <c r="C30" s="236"/>
      <c r="D30" s="251"/>
      <c r="E30" s="252"/>
      <c r="F30" s="236"/>
      <c r="G30" s="252"/>
      <c r="H30" s="252"/>
      <c r="I30" s="253"/>
      <c r="J30" s="252"/>
      <c r="K30" s="252"/>
      <c r="L30" s="214"/>
      <c r="M30" s="215"/>
    </row>
    <row r="31" spans="1:13">
      <c r="A31" s="3375"/>
      <c r="B31" s="1831" t="s">
        <v>1185</v>
      </c>
      <c r="C31" s="254"/>
      <c r="D31" s="254"/>
      <c r="E31" s="254"/>
      <c r="F31" s="254"/>
      <c r="G31" s="254"/>
      <c r="H31" s="254"/>
      <c r="I31" s="254"/>
      <c r="J31" s="254"/>
      <c r="K31" s="254"/>
      <c r="L31" s="254"/>
      <c r="M31" s="255"/>
    </row>
    <row r="32" spans="1:13">
      <c r="A32" s="3375"/>
      <c r="B32" s="1831"/>
      <c r="C32" s="256"/>
      <c r="D32" s="257">
        <v>2019</v>
      </c>
      <c r="E32" s="257"/>
      <c r="F32" s="257">
        <v>2020</v>
      </c>
      <c r="G32" s="257"/>
      <c r="H32" s="258">
        <v>2021</v>
      </c>
      <c r="I32" s="258"/>
      <c r="J32" s="258">
        <v>2022</v>
      </c>
      <c r="K32" s="257"/>
      <c r="L32" s="257">
        <v>2023</v>
      </c>
      <c r="M32" s="255"/>
    </row>
    <row r="33" spans="1:13">
      <c r="A33" s="3375"/>
      <c r="B33" s="1831"/>
      <c r="C33" s="256"/>
      <c r="D33" s="1842">
        <v>1696</v>
      </c>
      <c r="E33" s="1843"/>
      <c r="F33" s="1842">
        <v>1646</v>
      </c>
      <c r="G33" s="1843"/>
      <c r="H33" s="1842">
        <v>1596</v>
      </c>
      <c r="I33" s="1843"/>
      <c r="J33" s="1842">
        <v>1546</v>
      </c>
      <c r="K33" s="1843"/>
      <c r="L33" s="1842">
        <v>1446</v>
      </c>
      <c r="M33" s="1859"/>
    </row>
    <row r="34" spans="1:13">
      <c r="A34" s="3375"/>
      <c r="B34" s="1831"/>
      <c r="C34" s="256"/>
      <c r="D34" s="283">
        <v>2024</v>
      </c>
      <c r="E34" s="283"/>
      <c r="F34" s="283">
        <v>2025</v>
      </c>
      <c r="G34" s="283"/>
      <c r="H34" s="284">
        <v>2026</v>
      </c>
      <c r="I34" s="284"/>
      <c r="J34" s="284">
        <v>2027</v>
      </c>
      <c r="K34" s="283"/>
      <c r="L34" s="283">
        <v>2028</v>
      </c>
      <c r="M34" s="227"/>
    </row>
    <row r="35" spans="1:13">
      <c r="A35" s="3375"/>
      <c r="B35" s="1831"/>
      <c r="C35" s="256"/>
      <c r="D35" s="1842">
        <v>1396</v>
      </c>
      <c r="E35" s="1843"/>
      <c r="F35" s="1842">
        <v>1346</v>
      </c>
      <c r="G35" s="1843"/>
      <c r="H35" s="1842">
        <v>1296</v>
      </c>
      <c r="I35" s="1843"/>
      <c r="J35" s="1842">
        <v>1246</v>
      </c>
      <c r="K35" s="1843"/>
      <c r="L35" s="1842">
        <v>1196</v>
      </c>
      <c r="M35" s="1859"/>
    </row>
    <row r="36" spans="1:13">
      <c r="A36" s="3375"/>
      <c r="B36" s="1831"/>
      <c r="C36" s="256"/>
      <c r="D36" s="283">
        <v>2029</v>
      </c>
      <c r="E36" s="283"/>
      <c r="F36" s="283">
        <v>2030</v>
      </c>
      <c r="G36" s="283"/>
      <c r="H36" s="284">
        <v>2031</v>
      </c>
      <c r="I36" s="284"/>
      <c r="J36" s="284">
        <v>2032</v>
      </c>
      <c r="K36" s="283"/>
      <c r="L36" s="283">
        <v>2033</v>
      </c>
      <c r="M36" s="227"/>
    </row>
    <row r="37" spans="1:13">
      <c r="A37" s="3375"/>
      <c r="B37" s="1831"/>
      <c r="C37" s="256"/>
      <c r="D37" s="1842">
        <v>1146</v>
      </c>
      <c r="E37" s="1843"/>
      <c r="F37" s="1842">
        <v>1096</v>
      </c>
      <c r="G37" s="1843"/>
      <c r="H37" s="1842">
        <v>1046</v>
      </c>
      <c r="I37" s="1843"/>
      <c r="J37" s="1842">
        <v>996</v>
      </c>
      <c r="K37" s="1843"/>
      <c r="L37" s="1842">
        <v>946</v>
      </c>
      <c r="M37" s="1859"/>
    </row>
    <row r="38" spans="1:13">
      <c r="A38" s="3375"/>
      <c r="B38" s="1831"/>
      <c r="C38" s="256"/>
      <c r="D38" s="301">
        <v>2034</v>
      </c>
      <c r="E38" s="301"/>
      <c r="F38" s="301" t="s">
        <v>1186</v>
      </c>
      <c r="G38" s="301"/>
      <c r="H38" s="301"/>
      <c r="I38" s="301"/>
      <c r="J38" s="301"/>
      <c r="K38" s="301"/>
      <c r="L38" s="301"/>
      <c r="M38" s="1859"/>
    </row>
    <row r="39" spans="1:13">
      <c r="A39" s="3375"/>
      <c r="B39" s="1831"/>
      <c r="C39" s="256"/>
      <c r="D39" s="1842">
        <v>896</v>
      </c>
      <c r="E39" s="1843"/>
      <c r="F39" s="3181">
        <v>896</v>
      </c>
      <c r="G39" s="3182"/>
      <c r="H39" s="3380"/>
      <c r="I39" s="3380"/>
      <c r="J39" s="301"/>
      <c r="K39" s="301"/>
      <c r="L39" s="301"/>
      <c r="M39" s="1859"/>
    </row>
    <row r="40" spans="1:13" ht="18" customHeight="1">
      <c r="A40" s="3375"/>
      <c r="B40" s="3393" t="s">
        <v>1187</v>
      </c>
      <c r="C40" s="238"/>
      <c r="D40" s="238"/>
      <c r="E40" s="238"/>
      <c r="F40" s="238"/>
      <c r="G40" s="238"/>
      <c r="H40" s="238"/>
      <c r="I40" s="238"/>
      <c r="J40" s="238"/>
      <c r="K40" s="238"/>
      <c r="L40" s="214"/>
      <c r="M40" s="215"/>
    </row>
    <row r="41" spans="1:13">
      <c r="A41" s="3375"/>
      <c r="B41" s="3394"/>
      <c r="C41" s="214"/>
      <c r="D41" s="264" t="s">
        <v>482</v>
      </c>
      <c r="E41" s="265" t="s">
        <v>60</v>
      </c>
      <c r="F41" s="3155" t="s">
        <v>1188</v>
      </c>
      <c r="G41" s="3169"/>
      <c r="H41" s="3169"/>
      <c r="I41" s="3169"/>
      <c r="J41" s="3169"/>
      <c r="K41" s="266"/>
      <c r="L41" s="214"/>
      <c r="M41" s="215"/>
    </row>
    <row r="42" spans="1:13">
      <c r="A42" s="3375"/>
      <c r="B42" s="3394"/>
      <c r="C42" s="214"/>
      <c r="D42" s="1858"/>
      <c r="E42" s="1846" t="s">
        <v>1167</v>
      </c>
      <c r="F42" s="3155"/>
      <c r="G42" s="3169"/>
      <c r="H42" s="3169"/>
      <c r="I42" s="3169"/>
      <c r="J42" s="3169"/>
      <c r="K42" s="241"/>
      <c r="L42" s="214"/>
      <c r="M42" s="215"/>
    </row>
    <row r="43" spans="1:13">
      <c r="A43" s="3375"/>
      <c r="B43" s="3395"/>
      <c r="C43" s="267"/>
      <c r="D43" s="267"/>
      <c r="E43" s="267"/>
      <c r="F43" s="267"/>
      <c r="G43" s="267"/>
      <c r="H43" s="267"/>
      <c r="I43" s="267"/>
      <c r="J43" s="267"/>
      <c r="K43" s="267"/>
      <c r="L43" s="214"/>
      <c r="M43" s="215"/>
    </row>
    <row r="44" spans="1:13" ht="84" customHeight="1">
      <c r="A44" s="3375"/>
      <c r="B44" s="268" t="s">
        <v>1189</v>
      </c>
      <c r="C44" s="3197" t="s">
        <v>1334</v>
      </c>
      <c r="D44" s="3198"/>
      <c r="E44" s="3198"/>
      <c r="F44" s="3198"/>
      <c r="G44" s="3198"/>
      <c r="H44" s="3198"/>
      <c r="I44" s="3198"/>
      <c r="J44" s="3198"/>
      <c r="K44" s="3198"/>
      <c r="L44" s="3198"/>
      <c r="M44" s="3199"/>
    </row>
    <row r="45" spans="1:13" ht="34.5" customHeight="1">
      <c r="A45" s="3375"/>
      <c r="B45" s="268" t="s">
        <v>1191</v>
      </c>
      <c r="C45" s="3197" t="s">
        <v>1335</v>
      </c>
      <c r="D45" s="3198"/>
      <c r="E45" s="3198"/>
      <c r="F45" s="3198"/>
      <c r="G45" s="3198"/>
      <c r="H45" s="3198"/>
      <c r="I45" s="3198"/>
      <c r="J45" s="3198"/>
      <c r="K45" s="3198"/>
      <c r="L45" s="3198"/>
      <c r="M45" s="3199"/>
    </row>
    <row r="46" spans="1:13">
      <c r="A46" s="3375"/>
      <c r="B46" s="281" t="s">
        <v>1193</v>
      </c>
      <c r="C46" s="3197" t="s">
        <v>1194</v>
      </c>
      <c r="D46" s="3198"/>
      <c r="E46" s="3198"/>
      <c r="F46" s="3198"/>
      <c r="G46" s="3198"/>
      <c r="H46" s="3198"/>
      <c r="I46" s="3198"/>
      <c r="J46" s="3198"/>
      <c r="K46" s="3198"/>
      <c r="L46" s="3198"/>
      <c r="M46" s="3199"/>
    </row>
    <row r="47" spans="1:13">
      <c r="A47" s="3376"/>
      <c r="B47" s="281" t="s">
        <v>1195</v>
      </c>
      <c r="C47" s="3197" t="s">
        <v>1336</v>
      </c>
      <c r="D47" s="3198"/>
      <c r="E47" s="3198"/>
      <c r="F47" s="3198"/>
      <c r="G47" s="3198"/>
      <c r="H47" s="3198"/>
      <c r="I47" s="3198"/>
      <c r="J47" s="3198"/>
      <c r="K47" s="3198"/>
      <c r="L47" s="3198"/>
      <c r="M47" s="3199"/>
    </row>
    <row r="48" spans="1:13" ht="15.75" customHeight="1">
      <c r="A48" s="3135" t="s">
        <v>1197</v>
      </c>
      <c r="B48" s="269" t="s">
        <v>1198</v>
      </c>
      <c r="C48" s="3303" t="s">
        <v>1257</v>
      </c>
      <c r="D48" s="3303"/>
      <c r="E48" s="3303"/>
      <c r="F48" s="3303"/>
      <c r="G48" s="3303"/>
      <c r="H48" s="3303"/>
      <c r="I48" s="3303"/>
      <c r="J48" s="3303"/>
      <c r="K48" s="3303"/>
      <c r="L48" s="3303"/>
      <c r="M48" s="3304"/>
    </row>
    <row r="49" spans="1:13" ht="15.75" customHeight="1">
      <c r="A49" s="3136"/>
      <c r="B49" s="269" t="s">
        <v>1199</v>
      </c>
      <c r="C49" s="3303" t="s">
        <v>1200</v>
      </c>
      <c r="D49" s="3303"/>
      <c r="E49" s="3303"/>
      <c r="F49" s="3303"/>
      <c r="G49" s="3303"/>
      <c r="H49" s="3303"/>
      <c r="I49" s="3303"/>
      <c r="J49" s="3303"/>
      <c r="K49" s="3303"/>
      <c r="L49" s="3303"/>
      <c r="M49" s="3304"/>
    </row>
    <row r="50" spans="1:13" ht="15.75" customHeight="1">
      <c r="A50" s="3136"/>
      <c r="B50" s="269" t="s">
        <v>1201</v>
      </c>
      <c r="C50" s="3303" t="s">
        <v>72</v>
      </c>
      <c r="D50" s="3303"/>
      <c r="E50" s="3303"/>
      <c r="F50" s="3303"/>
      <c r="G50" s="3303"/>
      <c r="H50" s="3303"/>
      <c r="I50" s="3303"/>
      <c r="J50" s="3303"/>
      <c r="K50" s="3303"/>
      <c r="L50" s="3303"/>
      <c r="M50" s="3304"/>
    </row>
    <row r="51" spans="1:13" ht="15.75" customHeight="1">
      <c r="A51" s="3136"/>
      <c r="B51" s="270" t="s">
        <v>1202</v>
      </c>
      <c r="C51" s="3303" t="s">
        <v>1203</v>
      </c>
      <c r="D51" s="3303"/>
      <c r="E51" s="3303"/>
      <c r="F51" s="3303"/>
      <c r="G51" s="3303"/>
      <c r="H51" s="3303"/>
      <c r="I51" s="3303"/>
      <c r="J51" s="3303"/>
      <c r="K51" s="3303"/>
      <c r="L51" s="3303"/>
      <c r="M51" s="3304"/>
    </row>
    <row r="52" spans="1:13" ht="15.75" customHeight="1">
      <c r="A52" s="3136"/>
      <c r="B52" s="269" t="s">
        <v>1204</v>
      </c>
      <c r="C52" s="3308" t="s">
        <v>1258</v>
      </c>
      <c r="D52" s="3303"/>
      <c r="E52" s="3303"/>
      <c r="F52" s="3303"/>
      <c r="G52" s="3303"/>
      <c r="H52" s="3303"/>
      <c r="I52" s="3303"/>
      <c r="J52" s="3303"/>
      <c r="K52" s="3303"/>
      <c r="L52" s="3303"/>
      <c r="M52" s="3304"/>
    </row>
    <row r="53" spans="1:13" ht="16.5" customHeight="1" thickBot="1">
      <c r="A53" s="3143"/>
      <c r="B53" s="269" t="s">
        <v>1205</v>
      </c>
      <c r="C53" s="3103">
        <v>3387000</v>
      </c>
      <c r="D53" s="3103"/>
      <c r="E53" s="3103"/>
      <c r="F53" s="3103"/>
      <c r="G53" s="3103"/>
      <c r="H53" s="3103"/>
      <c r="I53" s="3103"/>
      <c r="J53" s="3103"/>
      <c r="K53" s="3103"/>
      <c r="L53" s="3103"/>
      <c r="M53" s="3104"/>
    </row>
    <row r="54" spans="1:13" ht="15.75" customHeight="1">
      <c r="A54" s="3135" t="s">
        <v>1206</v>
      </c>
      <c r="B54" s="287" t="s">
        <v>1207</v>
      </c>
      <c r="C54" s="3103" t="s">
        <v>1208</v>
      </c>
      <c r="D54" s="3103"/>
      <c r="E54" s="3103"/>
      <c r="F54" s="3103"/>
      <c r="G54" s="3103"/>
      <c r="H54" s="3103"/>
      <c r="I54" s="3103"/>
      <c r="J54" s="3103"/>
      <c r="K54" s="3103"/>
      <c r="L54" s="3103"/>
      <c r="M54" s="3104"/>
    </row>
    <row r="55" spans="1:13" ht="30" customHeight="1">
      <c r="A55" s="3136"/>
      <c r="B55" s="287" t="s">
        <v>1209</v>
      </c>
      <c r="C55" s="3103" t="s">
        <v>1210</v>
      </c>
      <c r="D55" s="3103"/>
      <c r="E55" s="3103"/>
      <c r="F55" s="3103"/>
      <c r="G55" s="3103"/>
      <c r="H55" s="3103"/>
      <c r="I55" s="3103"/>
      <c r="J55" s="3103"/>
      <c r="K55" s="3103"/>
      <c r="L55" s="3103"/>
      <c r="M55" s="3104"/>
    </row>
    <row r="56" spans="1:13" ht="30" customHeight="1" thickBot="1">
      <c r="A56" s="3136"/>
      <c r="B56" s="288" t="s">
        <v>28</v>
      </c>
      <c r="C56" s="3103" t="s">
        <v>677</v>
      </c>
      <c r="D56" s="3103"/>
      <c r="E56" s="3103"/>
      <c r="F56" s="3103"/>
      <c r="G56" s="3103"/>
      <c r="H56" s="3103"/>
      <c r="I56" s="3103"/>
      <c r="J56" s="3103"/>
      <c r="K56" s="3103"/>
      <c r="L56" s="3103"/>
      <c r="M56" s="3104"/>
    </row>
    <row r="57" spans="1:13" ht="17.25" thickBot="1">
      <c r="A57" s="273" t="s">
        <v>1211</v>
      </c>
      <c r="B57" s="319"/>
      <c r="C57" s="3137"/>
      <c r="D57" s="3305"/>
      <c r="E57" s="3305"/>
      <c r="F57" s="3305"/>
      <c r="G57" s="3305"/>
      <c r="H57" s="3305"/>
      <c r="I57" s="3305"/>
      <c r="J57" s="3305"/>
      <c r="K57" s="3305"/>
      <c r="L57" s="3305"/>
      <c r="M57" s="3306"/>
    </row>
    <row r="58" spans="1:13">
      <c r="A58" s="214"/>
      <c r="B58" s="320"/>
      <c r="C58" s="214"/>
      <c r="D58" s="214"/>
      <c r="E58" s="214"/>
      <c r="F58" s="214"/>
      <c r="G58" s="214"/>
      <c r="H58" s="214"/>
      <c r="I58" s="214"/>
      <c r="J58" s="214"/>
      <c r="K58" s="214"/>
      <c r="L58" s="214"/>
      <c r="M58" s="214"/>
    </row>
  </sheetData>
  <mergeCells count="40">
    <mergeCell ref="C46:M46"/>
    <mergeCell ref="B1:D1"/>
    <mergeCell ref="A2:A11"/>
    <mergeCell ref="C2:M2"/>
    <mergeCell ref="C3:M3"/>
    <mergeCell ref="B8:B10"/>
    <mergeCell ref="C9:D9"/>
    <mergeCell ref="F9:G9"/>
    <mergeCell ref="I9:J9"/>
    <mergeCell ref="C10:D10"/>
    <mergeCell ref="F10:G10"/>
    <mergeCell ref="I10:J10"/>
    <mergeCell ref="C11:M11"/>
    <mergeCell ref="B40:B43"/>
    <mergeCell ref="F41:F42"/>
    <mergeCell ref="G41:J42"/>
    <mergeCell ref="C44:M44"/>
    <mergeCell ref="C45:M45"/>
    <mergeCell ref="B14:B20"/>
    <mergeCell ref="B21:B24"/>
    <mergeCell ref="B28:B30"/>
    <mergeCell ref="F39:G39"/>
    <mergeCell ref="H39:I39"/>
    <mergeCell ref="J26:L26"/>
    <mergeCell ref="C12:E12"/>
    <mergeCell ref="C57:M57"/>
    <mergeCell ref="C47:M47"/>
    <mergeCell ref="A48:A53"/>
    <mergeCell ref="C48:M48"/>
    <mergeCell ref="C49:M49"/>
    <mergeCell ref="C50:M50"/>
    <mergeCell ref="C51:M51"/>
    <mergeCell ref="C52:M52"/>
    <mergeCell ref="C53:M53"/>
    <mergeCell ref="A54:A56"/>
    <mergeCell ref="C54:M54"/>
    <mergeCell ref="C55:M55"/>
    <mergeCell ref="C56:M56"/>
    <mergeCell ref="A12:A47"/>
    <mergeCell ref="C13:M13"/>
  </mergeCells>
  <dataValidations count="4">
    <dataValidation allowBlank="1" showInputMessage="1" showErrorMessage="1" prompt="Incluir una ficha por cada indicador, ya sea de producto o de resultado" sqref="B1" xr:uid="{00000000-0002-0000-0B00-000000000000}"/>
    <dataValidation allowBlank="1" showInputMessage="1" showErrorMessage="1" prompt="Selecciones de la lista desplegable" sqref="B12" xr:uid="{00000000-0002-0000-0B00-000001000000}"/>
    <dataValidation allowBlank="1" showInputMessage="1" showErrorMessage="1" prompt="Seleccione de la lista desplegable" sqref="B4 B7 H7" xr:uid="{00000000-0002-0000-0B00-000002000000}"/>
    <dataValidation type="list" allowBlank="1" showInputMessage="1" showErrorMessage="1" sqref="G41:J42" xr:uid="{00000000-0002-0000-0B00-000003000000}"/>
  </dataValidations>
  <hyperlinks>
    <hyperlink ref="C52" r:id="rId1"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M62"/>
  <sheetViews>
    <sheetView zoomScale="80" zoomScaleNormal="80" workbookViewId="0"/>
  </sheetViews>
  <sheetFormatPr baseColWidth="10" defaultColWidth="11.42578125" defaultRowHeight="15"/>
  <cols>
    <col min="1" max="1" width="22" customWidth="1"/>
    <col min="2" max="2" width="34.140625" customWidth="1"/>
    <col min="3" max="3" width="15.28515625" customWidth="1"/>
    <col min="13" max="13" width="27.5703125" customWidth="1"/>
  </cols>
  <sheetData>
    <row r="1" spans="1:13" ht="24" customHeight="1" thickBot="1">
      <c r="A1" s="3402" t="s">
        <v>1337</v>
      </c>
      <c r="B1" s="3403"/>
      <c r="C1" s="3403"/>
      <c r="D1" s="3403"/>
      <c r="E1" s="3403"/>
      <c r="F1" s="3403"/>
      <c r="G1" s="3403"/>
      <c r="H1" s="3403"/>
      <c r="I1" s="3403"/>
      <c r="J1" s="3403"/>
      <c r="K1" s="3403"/>
      <c r="L1" s="3403"/>
      <c r="M1" s="3404"/>
    </row>
    <row r="2" spans="1:13" ht="40.5" customHeight="1">
      <c r="A2" s="3280" t="s">
        <v>1134</v>
      </c>
      <c r="B2" s="67" t="s">
        <v>1135</v>
      </c>
      <c r="C2" s="3417" t="s">
        <v>135</v>
      </c>
      <c r="D2" s="3397"/>
      <c r="E2" s="3397"/>
      <c r="F2" s="3397"/>
      <c r="G2" s="3397"/>
      <c r="H2" s="3397"/>
      <c r="I2" s="3397"/>
      <c r="J2" s="3397"/>
      <c r="K2" s="3397"/>
      <c r="L2" s="3397"/>
      <c r="M2" s="3418"/>
    </row>
    <row r="3" spans="1:13" ht="56.25" customHeight="1">
      <c r="A3" s="3281"/>
      <c r="B3" s="68" t="s">
        <v>1213</v>
      </c>
      <c r="C3" s="3172" t="s">
        <v>786</v>
      </c>
      <c r="D3" s="3173"/>
      <c r="E3" s="3173"/>
      <c r="F3" s="3173"/>
      <c r="G3" s="3173"/>
      <c r="H3" s="3173"/>
      <c r="I3" s="3173"/>
      <c r="J3" s="3173"/>
      <c r="K3" s="3173"/>
      <c r="L3" s="3173"/>
      <c r="M3" s="3174"/>
    </row>
    <row r="4" spans="1:13" ht="15.75">
      <c r="A4" s="3281"/>
      <c r="B4" s="1881" t="s">
        <v>1139</v>
      </c>
      <c r="C4" s="1847" t="s">
        <v>422</v>
      </c>
      <c r="D4" s="1847"/>
      <c r="E4" s="1847"/>
      <c r="F4" s="1847"/>
      <c r="G4" s="1847"/>
      <c r="H4" s="1847"/>
      <c r="I4" s="1847"/>
      <c r="J4" s="1847"/>
      <c r="K4" s="1847"/>
      <c r="L4" s="1847"/>
      <c r="M4" s="1848"/>
    </row>
    <row r="5" spans="1:13" ht="15.75">
      <c r="A5" s="3281"/>
      <c r="B5" s="2065" t="s">
        <v>1140</v>
      </c>
      <c r="C5" s="160" t="s">
        <v>1141</v>
      </c>
      <c r="D5" s="1847"/>
      <c r="E5" s="1847"/>
      <c r="F5" s="1847"/>
      <c r="G5" s="1847"/>
      <c r="H5" s="1847"/>
      <c r="I5" s="1847"/>
      <c r="J5" s="1847"/>
      <c r="K5" s="1847"/>
      <c r="L5" s="1847"/>
      <c r="M5" s="1848"/>
    </row>
    <row r="6" spans="1:13" ht="15.75">
      <c r="A6" s="3281"/>
      <c r="B6" s="1881" t="s">
        <v>1142</v>
      </c>
      <c r="C6" s="160" t="s">
        <v>1141</v>
      </c>
      <c r="D6" s="1847"/>
      <c r="E6" s="1847"/>
      <c r="F6" s="1847"/>
      <c r="G6" s="1847"/>
      <c r="H6" s="1847"/>
      <c r="I6" s="1847"/>
      <c r="J6" s="1847"/>
      <c r="K6" s="1847"/>
      <c r="L6" s="1847"/>
      <c r="M6" s="1848"/>
    </row>
    <row r="7" spans="1:13" ht="15.75">
      <c r="A7" s="3281"/>
      <c r="B7" s="68" t="s">
        <v>1143</v>
      </c>
      <c r="C7" s="1245" t="s">
        <v>1338</v>
      </c>
      <c r="D7" s="1245"/>
      <c r="E7" s="1245"/>
      <c r="F7" s="1985"/>
      <c r="G7" s="2062"/>
      <c r="H7" s="2477" t="s">
        <v>28</v>
      </c>
      <c r="I7" s="157"/>
      <c r="J7" s="1245" t="s">
        <v>101</v>
      </c>
      <c r="K7" s="1245"/>
      <c r="L7" s="1245"/>
      <c r="M7" s="1250"/>
    </row>
    <row r="8" spans="1:13" ht="15.75">
      <c r="A8" s="3281"/>
      <c r="B8" s="3269" t="s">
        <v>1144</v>
      </c>
      <c r="C8" s="1979"/>
      <c r="D8" s="1978"/>
      <c r="E8" s="1978"/>
      <c r="F8" s="1978"/>
      <c r="G8" s="1978"/>
      <c r="H8" s="1978"/>
      <c r="I8" s="1978"/>
      <c r="J8" s="1978"/>
      <c r="K8" s="1978"/>
      <c r="L8" s="8"/>
      <c r="M8" s="9"/>
    </row>
    <row r="9" spans="1:13" ht="33.75" customHeight="1">
      <c r="A9" s="3281"/>
      <c r="B9" s="3270"/>
      <c r="C9" s="3420"/>
      <c r="D9" s="3132"/>
      <c r="E9" s="1911"/>
      <c r="F9" s="3134"/>
      <c r="G9" s="3134"/>
      <c r="H9" s="1911"/>
      <c r="I9" s="3134"/>
      <c r="J9" s="3134"/>
      <c r="K9" s="1911"/>
      <c r="L9" s="484"/>
      <c r="M9" s="11"/>
    </row>
    <row r="10" spans="1:13" ht="16.5" thickBot="1">
      <c r="A10" s="3281"/>
      <c r="B10" s="3271"/>
      <c r="C10" s="3408" t="s">
        <v>1147</v>
      </c>
      <c r="D10" s="3408"/>
      <c r="E10" s="1911"/>
      <c r="F10" s="3408" t="s">
        <v>1147</v>
      </c>
      <c r="G10" s="3408"/>
      <c r="H10" s="1911"/>
      <c r="I10" s="3408" t="s">
        <v>1147</v>
      </c>
      <c r="J10" s="3408"/>
      <c r="K10" s="1911"/>
      <c r="L10" s="484"/>
      <c r="M10" s="11"/>
    </row>
    <row r="11" spans="1:13" ht="72" customHeight="1" thickBot="1">
      <c r="A11" s="3281"/>
      <c r="B11" s="163" t="s">
        <v>1217</v>
      </c>
      <c r="C11" s="3315" t="s">
        <v>1339</v>
      </c>
      <c r="D11" s="3316"/>
      <c r="E11" s="3316"/>
      <c r="F11" s="3316"/>
      <c r="G11" s="3316"/>
      <c r="H11" s="3316"/>
      <c r="I11" s="3316"/>
      <c r="J11" s="3316"/>
      <c r="K11" s="3316"/>
      <c r="L11" s="3316"/>
      <c r="M11" s="3317"/>
    </row>
    <row r="12" spans="1:13" ht="191.25" customHeight="1">
      <c r="A12" s="3281"/>
      <c r="B12" s="1342" t="s">
        <v>1219</v>
      </c>
      <c r="C12" s="3409" t="s">
        <v>1340</v>
      </c>
      <c r="D12" s="3409"/>
      <c r="E12" s="3409"/>
      <c r="F12" s="3409"/>
      <c r="G12" s="3409"/>
      <c r="H12" s="3409"/>
      <c r="I12" s="3409"/>
      <c r="J12" s="3409"/>
      <c r="K12" s="3409"/>
      <c r="L12" s="3409"/>
      <c r="M12" s="3409"/>
    </row>
    <row r="13" spans="1:13" ht="57.75" customHeight="1">
      <c r="A13" s="3281"/>
      <c r="B13" s="68" t="s">
        <v>1221</v>
      </c>
      <c r="C13" s="3410" t="s">
        <v>1341</v>
      </c>
      <c r="D13" s="3411"/>
      <c r="E13" s="3411"/>
      <c r="F13" s="3411"/>
      <c r="G13" s="3411"/>
      <c r="H13" s="3411"/>
      <c r="I13" s="3411"/>
      <c r="J13" s="3411"/>
      <c r="K13" s="3411"/>
      <c r="L13" s="3411"/>
      <c r="M13" s="3412"/>
    </row>
    <row r="14" spans="1:13" ht="27.75" customHeight="1">
      <c r="A14" s="3281"/>
      <c r="B14" s="3421" t="s">
        <v>1223</v>
      </c>
      <c r="C14" s="3399" t="s">
        <v>788</v>
      </c>
      <c r="D14" s="3400"/>
      <c r="E14" s="164" t="s">
        <v>1224</v>
      </c>
      <c r="F14" s="3413" t="s">
        <v>808</v>
      </c>
      <c r="G14" s="3414"/>
      <c r="H14" s="3414"/>
      <c r="I14" s="3414"/>
      <c r="J14" s="3414"/>
      <c r="K14" s="3414"/>
      <c r="L14" s="3414"/>
      <c r="M14" s="3415"/>
    </row>
    <row r="15" spans="1:13" ht="15.75">
      <c r="A15" s="3416"/>
      <c r="B15" s="3422"/>
      <c r="C15" s="3320"/>
      <c r="D15" s="3321"/>
      <c r="E15" s="3321"/>
      <c r="F15" s="3321"/>
      <c r="G15" s="3321"/>
      <c r="H15" s="3321"/>
      <c r="I15" s="3321"/>
      <c r="J15" s="3321"/>
      <c r="K15" s="3321"/>
      <c r="L15" s="3321"/>
      <c r="M15" s="3322"/>
    </row>
    <row r="16" spans="1:13" ht="15.75">
      <c r="A16" s="3264" t="s">
        <v>1150</v>
      </c>
      <c r="B16" s="100" t="s">
        <v>12</v>
      </c>
      <c r="C16" s="3405" t="s">
        <v>99</v>
      </c>
      <c r="D16" s="3406"/>
      <c r="E16" s="3406"/>
      <c r="F16" s="3406"/>
      <c r="G16" s="3406"/>
      <c r="H16" s="3406"/>
      <c r="I16" s="3406"/>
      <c r="J16" s="3406"/>
      <c r="K16" s="3406"/>
      <c r="L16" s="3406"/>
      <c r="M16" s="3407"/>
    </row>
    <row r="17" spans="1:13" ht="52.5" customHeight="1">
      <c r="A17" s="3117"/>
      <c r="B17" s="68" t="s">
        <v>1151</v>
      </c>
      <c r="C17" s="3095" t="s">
        <v>136</v>
      </c>
      <c r="D17" s="3096"/>
      <c r="E17" s="3096"/>
      <c r="F17" s="3096"/>
      <c r="G17" s="3096"/>
      <c r="H17" s="3096"/>
      <c r="I17" s="3096"/>
      <c r="J17" s="3096"/>
      <c r="K17" s="3096"/>
      <c r="L17" s="3096"/>
      <c r="M17" s="3097"/>
    </row>
    <row r="18" spans="1:13">
      <c r="A18" s="3117"/>
      <c r="B18" s="3269" t="s">
        <v>1153</v>
      </c>
      <c r="C18" s="13"/>
      <c r="D18" s="14"/>
      <c r="E18" s="14"/>
      <c r="F18" s="14"/>
      <c r="G18" s="14"/>
      <c r="H18" s="14"/>
      <c r="I18" s="14"/>
      <c r="J18" s="14"/>
      <c r="K18" s="14"/>
      <c r="L18" s="14"/>
      <c r="M18" s="15"/>
    </row>
    <row r="19" spans="1:13">
      <c r="A19" s="3117"/>
      <c r="B19" s="3270"/>
      <c r="C19" s="16"/>
      <c r="D19" s="17"/>
      <c r="E19" s="18"/>
      <c r="F19" s="17"/>
      <c r="G19" s="18"/>
      <c r="H19" s="17"/>
      <c r="I19" s="18"/>
      <c r="J19" s="17"/>
      <c r="K19" s="18"/>
      <c r="L19" s="18"/>
      <c r="M19" s="19"/>
    </row>
    <row r="20" spans="1:13" ht="30">
      <c r="A20" s="3117"/>
      <c r="B20" s="3270"/>
      <c r="C20" s="20" t="s">
        <v>1154</v>
      </c>
      <c r="D20" s="21"/>
      <c r="E20" s="20" t="s">
        <v>1155</v>
      </c>
      <c r="F20" s="21"/>
      <c r="G20" s="20" t="s">
        <v>1156</v>
      </c>
      <c r="H20" s="21"/>
      <c r="I20" s="20" t="s">
        <v>1157</v>
      </c>
      <c r="J20" s="21"/>
      <c r="K20" s="20" t="s">
        <v>1158</v>
      </c>
      <c r="L20" s="22"/>
      <c r="M20" s="23"/>
    </row>
    <row r="21" spans="1:13" ht="30">
      <c r="A21" s="3117"/>
      <c r="B21" s="3270"/>
      <c r="C21" s="20" t="s">
        <v>1159</v>
      </c>
      <c r="D21" s="59"/>
      <c r="E21" s="20" t="s">
        <v>1160</v>
      </c>
      <c r="F21" s="162"/>
      <c r="G21" s="20" t="s">
        <v>1161</v>
      </c>
      <c r="H21" s="162"/>
      <c r="I21" s="20" t="s">
        <v>1162</v>
      </c>
      <c r="J21" s="162" t="s">
        <v>1167</v>
      </c>
      <c r="K21" s="20" t="s">
        <v>1163</v>
      </c>
      <c r="L21" s="22"/>
      <c r="M21" s="23"/>
    </row>
    <row r="22" spans="1:13" ht="30">
      <c r="A22" s="3117"/>
      <c r="B22" s="3270"/>
      <c r="C22" s="20" t="s">
        <v>1164</v>
      </c>
      <c r="D22" s="59"/>
      <c r="E22" s="20" t="s">
        <v>1165</v>
      </c>
      <c r="F22" s="59"/>
      <c r="G22" s="20"/>
      <c r="H22" s="24"/>
      <c r="I22" s="20"/>
      <c r="J22" s="24"/>
      <c r="K22" s="20"/>
      <c r="L22" s="25"/>
      <c r="M22" s="71"/>
    </row>
    <row r="23" spans="1:13" ht="15.75">
      <c r="A23" s="3117"/>
      <c r="B23" s="3270"/>
      <c r="C23" s="20" t="s">
        <v>1166</v>
      </c>
      <c r="D23" s="162"/>
      <c r="E23" s="20" t="s">
        <v>1168</v>
      </c>
      <c r="F23" s="1914"/>
      <c r="G23" s="1914"/>
      <c r="H23" s="1914"/>
      <c r="I23" s="1914"/>
      <c r="J23" s="1914"/>
      <c r="K23" s="1914"/>
      <c r="L23" s="1914"/>
      <c r="M23" s="26"/>
    </row>
    <row r="24" spans="1:13">
      <c r="A24" s="3117"/>
      <c r="B24" s="3271"/>
      <c r="C24" s="27"/>
      <c r="D24" s="27"/>
      <c r="E24" s="27"/>
      <c r="F24" s="27"/>
      <c r="G24" s="27"/>
      <c r="H24" s="27"/>
      <c r="I24" s="27"/>
      <c r="J24" s="27"/>
      <c r="K24" s="27"/>
      <c r="L24" s="27"/>
      <c r="M24" s="28"/>
    </row>
    <row r="25" spans="1:13" ht="15.75">
      <c r="A25" s="3117"/>
      <c r="B25" s="3269" t="s">
        <v>1170</v>
      </c>
      <c r="C25" s="72"/>
      <c r="D25" s="72"/>
      <c r="E25" s="72"/>
      <c r="F25" s="72"/>
      <c r="G25" s="72"/>
      <c r="H25" s="72"/>
      <c r="I25" s="72"/>
      <c r="J25" s="72"/>
      <c r="K25" s="72"/>
      <c r="L25" s="484"/>
      <c r="M25" s="11"/>
    </row>
    <row r="26" spans="1:13" ht="15.75">
      <c r="A26" s="3117"/>
      <c r="B26" s="3270"/>
      <c r="C26" s="20" t="s">
        <v>1171</v>
      </c>
      <c r="D26" s="162"/>
      <c r="E26" s="29"/>
      <c r="F26" s="20" t="s">
        <v>1172</v>
      </c>
      <c r="G26" s="59"/>
      <c r="H26" s="29"/>
      <c r="I26" s="20" t="s">
        <v>1173</v>
      </c>
      <c r="J26" s="59" t="s">
        <v>1167</v>
      </c>
      <c r="K26" s="29"/>
      <c r="L26" s="484"/>
      <c r="M26" s="11"/>
    </row>
    <row r="27" spans="1:13" ht="15.75">
      <c r="A27" s="3117"/>
      <c r="B27" s="3270"/>
      <c r="C27" s="20" t="s">
        <v>1174</v>
      </c>
      <c r="D27" s="30"/>
      <c r="E27" s="31"/>
      <c r="F27" s="20" t="s">
        <v>1175</v>
      </c>
      <c r="G27" s="162"/>
      <c r="H27" s="484"/>
      <c r="I27" s="32"/>
      <c r="J27" s="484"/>
      <c r="K27" s="1911"/>
      <c r="L27" s="484"/>
      <c r="M27" s="11"/>
    </row>
    <row r="28" spans="1:13" ht="15.75">
      <c r="A28" s="3117"/>
      <c r="B28" s="3270"/>
      <c r="C28" s="24"/>
      <c r="D28" s="24"/>
      <c r="E28" s="24"/>
      <c r="F28" s="24"/>
      <c r="G28" s="24"/>
      <c r="H28" s="24"/>
      <c r="I28" s="24"/>
      <c r="J28" s="24"/>
      <c r="K28" s="24"/>
      <c r="L28" s="484"/>
      <c r="M28" s="11"/>
    </row>
    <row r="29" spans="1:13" ht="15.75">
      <c r="A29" s="3117"/>
      <c r="B29" s="1880" t="s">
        <v>1176</v>
      </c>
      <c r="C29" s="29"/>
      <c r="D29" s="29"/>
      <c r="E29" s="29"/>
      <c r="F29" s="29"/>
      <c r="G29" s="29"/>
      <c r="H29" s="29"/>
      <c r="I29" s="29"/>
      <c r="J29" s="29"/>
      <c r="K29" s="29"/>
      <c r="L29" s="29"/>
      <c r="M29" s="33"/>
    </row>
    <row r="30" spans="1:13" ht="31.5" customHeight="1">
      <c r="A30" s="3117"/>
      <c r="B30" s="1880"/>
      <c r="C30" s="34" t="s">
        <v>1177</v>
      </c>
      <c r="D30" s="2479">
        <v>0.7</v>
      </c>
      <c r="E30" s="29"/>
      <c r="F30" s="36" t="s">
        <v>1178</v>
      </c>
      <c r="G30" s="162">
        <v>2018</v>
      </c>
      <c r="H30" s="29"/>
      <c r="I30" s="36" t="s">
        <v>1179</v>
      </c>
      <c r="J30" s="3396" t="s">
        <v>1338</v>
      </c>
      <c r="K30" s="3397"/>
      <c r="L30" s="3398"/>
      <c r="M30" s="33"/>
    </row>
    <row r="31" spans="1:13" ht="15.75">
      <c r="A31" s="3117"/>
      <c r="B31" s="1881"/>
      <c r="C31" s="27"/>
      <c r="D31" s="27"/>
      <c r="E31" s="27"/>
      <c r="F31" s="27"/>
      <c r="G31" s="27"/>
      <c r="H31" s="27"/>
      <c r="I31" s="27"/>
      <c r="J31" s="27"/>
      <c r="K31" s="27"/>
      <c r="L31" s="27"/>
      <c r="M31" s="28"/>
    </row>
    <row r="32" spans="1:13" ht="15.75">
      <c r="A32" s="3117"/>
      <c r="B32" s="3269" t="s">
        <v>1181</v>
      </c>
      <c r="C32" s="1890"/>
      <c r="D32" s="1890"/>
      <c r="E32" s="1890"/>
      <c r="F32" s="1890"/>
      <c r="G32" s="1890"/>
      <c r="H32" s="1890"/>
      <c r="I32" s="1890"/>
      <c r="J32" s="1890"/>
      <c r="K32" s="1890"/>
      <c r="L32" s="484"/>
      <c r="M32" s="11"/>
    </row>
    <row r="33" spans="1:13" ht="15.75">
      <c r="A33" s="3117"/>
      <c r="B33" s="3270"/>
      <c r="C33" s="29" t="s">
        <v>1182</v>
      </c>
      <c r="D33" s="37">
        <v>2019</v>
      </c>
      <c r="E33" s="38"/>
      <c r="F33" s="29" t="s">
        <v>1183</v>
      </c>
      <c r="G33" s="61" t="s">
        <v>1184</v>
      </c>
      <c r="H33" s="38"/>
      <c r="I33" s="36"/>
      <c r="J33" s="38"/>
      <c r="K33" s="38"/>
      <c r="L33" s="484"/>
      <c r="M33" s="11"/>
    </row>
    <row r="34" spans="1:13" ht="15.75">
      <c r="A34" s="3117"/>
      <c r="B34" s="3271"/>
      <c r="C34" s="27"/>
      <c r="D34" s="40"/>
      <c r="E34" s="41"/>
      <c r="F34" s="27"/>
      <c r="G34" s="41"/>
      <c r="H34" s="41"/>
      <c r="I34" s="42"/>
      <c r="J34" s="41"/>
      <c r="K34" s="41"/>
      <c r="L34" s="484"/>
      <c r="M34" s="11"/>
    </row>
    <row r="35" spans="1:13">
      <c r="A35" s="3117"/>
      <c r="B35" s="3269" t="s">
        <v>1185</v>
      </c>
      <c r="C35" s="43"/>
      <c r="D35" s="43"/>
      <c r="E35" s="43"/>
      <c r="F35" s="43"/>
      <c r="G35" s="43"/>
      <c r="H35" s="43"/>
      <c r="I35" s="43"/>
      <c r="J35" s="43"/>
      <c r="K35" s="43"/>
      <c r="L35" s="43"/>
      <c r="M35" s="44"/>
    </row>
    <row r="36" spans="1:13" ht="15.75">
      <c r="A36" s="3117"/>
      <c r="B36" s="3270"/>
      <c r="C36" s="45"/>
      <c r="D36" s="46">
        <v>2019</v>
      </c>
      <c r="E36" s="46"/>
      <c r="F36" s="46">
        <v>2020</v>
      </c>
      <c r="G36" s="46"/>
      <c r="H36" s="47">
        <v>2021</v>
      </c>
      <c r="I36" s="47"/>
      <c r="J36" s="47">
        <v>2022</v>
      </c>
      <c r="K36" s="46"/>
      <c r="L36" s="46">
        <v>2023</v>
      </c>
      <c r="M36" s="44"/>
    </row>
    <row r="37" spans="1:13">
      <c r="A37" s="3117"/>
      <c r="B37" s="3270"/>
      <c r="C37" s="45"/>
      <c r="D37" s="1896">
        <v>1</v>
      </c>
      <c r="E37" s="1855"/>
      <c r="F37" s="1896">
        <v>1</v>
      </c>
      <c r="G37" s="1855"/>
      <c r="H37" s="1896">
        <v>1</v>
      </c>
      <c r="I37" s="1855"/>
      <c r="J37" s="1896">
        <v>1</v>
      </c>
      <c r="K37" s="2524"/>
      <c r="L37" s="1896">
        <v>1</v>
      </c>
      <c r="M37" s="1917"/>
    </row>
    <row r="38" spans="1:13" ht="15.75">
      <c r="A38" s="3117"/>
      <c r="B38" s="3270"/>
      <c r="C38" s="45"/>
      <c r="D38" s="1898">
        <v>2024</v>
      </c>
      <c r="E38" s="46"/>
      <c r="F38" s="46">
        <v>2025</v>
      </c>
      <c r="G38" s="46"/>
      <c r="H38" s="47">
        <v>2026</v>
      </c>
      <c r="I38" s="47"/>
      <c r="J38" s="47">
        <v>2027</v>
      </c>
      <c r="K38" s="46"/>
      <c r="L38" s="46">
        <v>2028</v>
      </c>
      <c r="M38" s="19"/>
    </row>
    <row r="39" spans="1:13">
      <c r="A39" s="3117"/>
      <c r="B39" s="3270"/>
      <c r="C39" s="45"/>
      <c r="D39" s="1896">
        <v>1</v>
      </c>
      <c r="E39" s="1855"/>
      <c r="F39" s="1896">
        <v>1</v>
      </c>
      <c r="G39" s="1855"/>
      <c r="H39" s="1896">
        <v>1</v>
      </c>
      <c r="I39" s="1855"/>
      <c r="J39" s="1896">
        <v>1</v>
      </c>
      <c r="K39" s="1855"/>
      <c r="L39" s="1896">
        <v>1</v>
      </c>
      <c r="M39" s="1917"/>
    </row>
    <row r="40" spans="1:13" ht="15.75">
      <c r="A40" s="3117"/>
      <c r="B40" s="3270"/>
      <c r="C40" s="45"/>
      <c r="D40" s="46">
        <v>2029</v>
      </c>
      <c r="E40" s="46"/>
      <c r="F40" s="46">
        <v>2030</v>
      </c>
      <c r="G40" s="46"/>
      <c r="H40" s="47">
        <v>2031</v>
      </c>
      <c r="I40" s="47"/>
      <c r="J40" s="47">
        <v>2032</v>
      </c>
      <c r="K40" s="46"/>
      <c r="L40" s="46">
        <v>2033</v>
      </c>
      <c r="M40" s="19"/>
    </row>
    <row r="41" spans="1:13">
      <c r="A41" s="3117"/>
      <c r="B41" s="3270"/>
      <c r="C41" s="45"/>
      <c r="D41" s="1896">
        <v>1</v>
      </c>
      <c r="E41" s="1855"/>
      <c r="F41" s="1896">
        <v>1</v>
      </c>
      <c r="G41" s="1855"/>
      <c r="H41" s="1896">
        <v>1</v>
      </c>
      <c r="I41" s="1855"/>
      <c r="J41" s="1896">
        <v>1</v>
      </c>
      <c r="K41" s="1855"/>
      <c r="L41" s="1896">
        <v>1</v>
      </c>
      <c r="M41" s="1917"/>
    </row>
    <row r="42" spans="1:13">
      <c r="A42" s="3117"/>
      <c r="B42" s="3270"/>
      <c r="C42" s="45"/>
      <c r="D42" s="1910">
        <v>2034</v>
      </c>
      <c r="E42" s="1910"/>
      <c r="F42" s="62" t="s">
        <v>1186</v>
      </c>
      <c r="G42" s="1910"/>
      <c r="H42" s="62"/>
      <c r="I42" s="1910"/>
      <c r="J42" s="62"/>
      <c r="K42" s="1910"/>
      <c r="L42" s="62"/>
      <c r="M42" s="1917"/>
    </row>
    <row r="43" spans="1:13">
      <c r="A43" s="3117"/>
      <c r="B43" s="3270"/>
      <c r="C43" s="45"/>
      <c r="D43" s="1896">
        <v>1</v>
      </c>
      <c r="E43" s="1855"/>
      <c r="F43" s="1896">
        <v>1</v>
      </c>
      <c r="G43" s="1898"/>
      <c r="H43" s="3401"/>
      <c r="I43" s="3401"/>
      <c r="J43" s="62"/>
      <c r="K43" s="1910"/>
      <c r="L43" s="62"/>
      <c r="M43" s="1917"/>
    </row>
    <row r="44" spans="1:13">
      <c r="A44" s="3117"/>
      <c r="B44" s="3270"/>
      <c r="C44" s="45"/>
      <c r="D44" s="62"/>
      <c r="E44" s="1910"/>
      <c r="F44" s="62"/>
      <c r="G44" s="1910"/>
      <c r="H44" s="62"/>
      <c r="I44" s="1910"/>
      <c r="J44" s="62"/>
      <c r="K44" s="1910"/>
      <c r="L44" s="62"/>
      <c r="M44" s="1917"/>
    </row>
    <row r="45" spans="1:13" ht="15.75">
      <c r="A45" s="3117"/>
      <c r="B45" s="3269" t="s">
        <v>1187</v>
      </c>
      <c r="C45" s="72"/>
      <c r="D45" s="72"/>
      <c r="E45" s="72"/>
      <c r="F45" s="72"/>
      <c r="G45" s="72"/>
      <c r="H45" s="72"/>
      <c r="I45" s="72"/>
      <c r="J45" s="72"/>
      <c r="K45" s="72"/>
      <c r="L45" s="484"/>
      <c r="M45" s="11"/>
    </row>
    <row r="46" spans="1:13" ht="15.75">
      <c r="A46" s="3117"/>
      <c r="B46" s="3270"/>
      <c r="C46" s="484"/>
      <c r="D46" s="49" t="s">
        <v>482</v>
      </c>
      <c r="E46" s="50" t="s">
        <v>60</v>
      </c>
      <c r="F46" s="3111" t="s">
        <v>1188</v>
      </c>
      <c r="G46" s="3112" t="s">
        <v>1342</v>
      </c>
      <c r="H46" s="3112"/>
      <c r="I46" s="3112"/>
      <c r="J46" s="3112"/>
      <c r="K46" s="74"/>
      <c r="L46" s="484"/>
      <c r="M46" s="11"/>
    </row>
    <row r="47" spans="1:13" ht="15.75">
      <c r="A47" s="3117"/>
      <c r="B47" s="3270"/>
      <c r="C47" s="484"/>
      <c r="D47" s="2004" t="s">
        <v>1226</v>
      </c>
      <c r="E47" s="59"/>
      <c r="F47" s="3111"/>
      <c r="G47" s="3112"/>
      <c r="H47" s="3112"/>
      <c r="I47" s="3112"/>
      <c r="J47" s="3112"/>
      <c r="K47" s="31"/>
      <c r="L47" s="484"/>
      <c r="M47" s="11"/>
    </row>
    <row r="48" spans="1:13" ht="15.75">
      <c r="A48" s="3117"/>
      <c r="B48" s="3271"/>
      <c r="C48" s="51"/>
      <c r="D48" s="51"/>
      <c r="E48" s="51"/>
      <c r="F48" s="51"/>
      <c r="G48" s="51"/>
      <c r="H48" s="51"/>
      <c r="I48" s="51"/>
      <c r="J48" s="51"/>
      <c r="K48" s="51"/>
      <c r="L48" s="484"/>
      <c r="M48" s="11"/>
    </row>
    <row r="49" spans="1:13" ht="47.25" customHeight="1">
      <c r="A49" s="3117"/>
      <c r="B49" s="68" t="s">
        <v>1189</v>
      </c>
      <c r="C49" s="3095" t="s">
        <v>1343</v>
      </c>
      <c r="D49" s="3096"/>
      <c r="E49" s="3096"/>
      <c r="F49" s="3096"/>
      <c r="G49" s="3096"/>
      <c r="H49" s="3096"/>
      <c r="I49" s="3096"/>
      <c r="J49" s="3096"/>
      <c r="K49" s="3096"/>
      <c r="L49" s="3096"/>
      <c r="M49" s="3097"/>
    </row>
    <row r="50" spans="1:13" ht="46.9" customHeight="1">
      <c r="A50" s="3117"/>
      <c r="B50" s="2478" t="s">
        <v>1191</v>
      </c>
      <c r="C50" s="3095" t="s">
        <v>1344</v>
      </c>
      <c r="D50" s="3096"/>
      <c r="E50" s="3096"/>
      <c r="F50" s="3096"/>
      <c r="G50" s="3096"/>
      <c r="H50" s="3096"/>
      <c r="I50" s="3096"/>
      <c r="J50" s="3096"/>
      <c r="K50" s="3096"/>
      <c r="L50" s="3096"/>
      <c r="M50" s="3097"/>
    </row>
    <row r="51" spans="1:13" ht="15.75">
      <c r="A51" s="3117"/>
      <c r="B51" s="2478" t="s">
        <v>1193</v>
      </c>
      <c r="C51" s="3095" t="s">
        <v>1194</v>
      </c>
      <c r="D51" s="3096"/>
      <c r="E51" s="3096"/>
      <c r="F51" s="3096"/>
      <c r="G51" s="3096"/>
      <c r="H51" s="3096"/>
      <c r="I51" s="3096"/>
      <c r="J51" s="3096"/>
      <c r="K51" s="3096"/>
      <c r="L51" s="3096"/>
      <c r="M51" s="3097"/>
    </row>
    <row r="52" spans="1:13" ht="15.75">
      <c r="A52" s="3117"/>
      <c r="B52" s="2478" t="s">
        <v>1195</v>
      </c>
      <c r="C52" s="1850">
        <v>30</v>
      </c>
      <c r="D52" s="1850"/>
      <c r="E52" s="1850"/>
      <c r="F52" s="1850"/>
      <c r="G52" s="1850"/>
      <c r="H52" s="1850"/>
      <c r="I52" s="1850"/>
      <c r="J52" s="1850"/>
      <c r="K52" s="1850"/>
      <c r="L52" s="1850"/>
      <c r="M52" s="1851"/>
    </row>
    <row r="53" spans="1:13">
      <c r="A53" s="3085" t="s">
        <v>1197</v>
      </c>
      <c r="B53" s="52" t="s">
        <v>1198</v>
      </c>
      <c r="C53" s="3419" t="s">
        <v>1345</v>
      </c>
      <c r="D53" s="3088"/>
      <c r="E53" s="3088"/>
      <c r="F53" s="3088"/>
      <c r="G53" s="3088"/>
      <c r="H53" s="3088"/>
      <c r="I53" s="3088"/>
      <c r="J53" s="3088"/>
      <c r="K53" s="3088"/>
      <c r="L53" s="3088"/>
      <c r="M53" s="3089"/>
    </row>
    <row r="54" spans="1:13">
      <c r="A54" s="3086"/>
      <c r="B54" s="63" t="s">
        <v>1199</v>
      </c>
      <c r="C54" s="3088" t="s">
        <v>1346</v>
      </c>
      <c r="D54" s="3088"/>
      <c r="E54" s="3088"/>
      <c r="F54" s="3088"/>
      <c r="G54" s="3088"/>
      <c r="H54" s="3088"/>
      <c r="I54" s="3088"/>
      <c r="J54" s="3088"/>
      <c r="K54" s="3088"/>
      <c r="L54" s="3088"/>
      <c r="M54" s="3089"/>
    </row>
    <row r="55" spans="1:13">
      <c r="A55" s="3086"/>
      <c r="B55" s="63" t="s">
        <v>1201</v>
      </c>
      <c r="C55" s="3088" t="s">
        <v>1338</v>
      </c>
      <c r="D55" s="3088"/>
      <c r="E55" s="3088"/>
      <c r="F55" s="3088"/>
      <c r="G55" s="3088"/>
      <c r="H55" s="3088"/>
      <c r="I55" s="3088"/>
      <c r="J55" s="3088"/>
      <c r="K55" s="3088"/>
      <c r="L55" s="3088"/>
      <c r="M55" s="3089"/>
    </row>
    <row r="56" spans="1:13">
      <c r="A56" s="3086"/>
      <c r="B56" s="64" t="s">
        <v>1202</v>
      </c>
      <c r="C56" s="3088" t="s">
        <v>1347</v>
      </c>
      <c r="D56" s="3088"/>
      <c r="E56" s="3088"/>
      <c r="F56" s="3088"/>
      <c r="G56" s="3088"/>
      <c r="H56" s="3088"/>
      <c r="I56" s="3088"/>
      <c r="J56" s="3088"/>
      <c r="K56" s="3088"/>
      <c r="L56" s="3088"/>
      <c r="M56" s="3089"/>
    </row>
    <row r="57" spans="1:13">
      <c r="A57" s="3086"/>
      <c r="B57" s="52" t="s">
        <v>1204</v>
      </c>
      <c r="C57" s="3308" t="s">
        <v>826</v>
      </c>
      <c r="D57" s="3100"/>
      <c r="E57" s="3100"/>
      <c r="F57" s="3100"/>
      <c r="G57" s="3100"/>
      <c r="H57" s="3100"/>
      <c r="I57" s="3100"/>
      <c r="J57" s="3100"/>
      <c r="K57" s="3100"/>
      <c r="L57" s="3100"/>
      <c r="M57" s="3101"/>
    </row>
    <row r="58" spans="1:13" ht="15.75" thickBot="1">
      <c r="A58" s="3087"/>
      <c r="B58" s="52" t="s">
        <v>1205</v>
      </c>
      <c r="C58" s="3088" t="s">
        <v>139</v>
      </c>
      <c r="D58" s="3088"/>
      <c r="E58" s="3088"/>
      <c r="F58" s="3088"/>
      <c r="G58" s="3088"/>
      <c r="H58" s="3088"/>
      <c r="I58" s="3088"/>
      <c r="J58" s="3088"/>
      <c r="K58" s="3088"/>
      <c r="L58" s="3088"/>
      <c r="M58" s="3089"/>
    </row>
    <row r="59" spans="1:13">
      <c r="A59" s="3085" t="s">
        <v>1206</v>
      </c>
      <c r="B59" s="53" t="s">
        <v>1207</v>
      </c>
      <c r="C59" s="3100" t="s">
        <v>1274</v>
      </c>
      <c r="D59" s="3100"/>
      <c r="E59" s="3100"/>
      <c r="F59" s="3100"/>
      <c r="G59" s="3100"/>
      <c r="H59" s="3100"/>
      <c r="I59" s="3100"/>
      <c r="J59" s="3100"/>
      <c r="K59" s="3100"/>
      <c r="L59" s="3100"/>
      <c r="M59" s="3101"/>
    </row>
    <row r="60" spans="1:13">
      <c r="A60" s="3086"/>
      <c r="B60" s="53" t="s">
        <v>1209</v>
      </c>
      <c r="C60" s="3088" t="s">
        <v>1300</v>
      </c>
      <c r="D60" s="3088"/>
      <c r="E60" s="3088"/>
      <c r="F60" s="3088"/>
      <c r="G60" s="3088"/>
      <c r="H60" s="3088"/>
      <c r="I60" s="3088"/>
      <c r="J60" s="3088"/>
      <c r="K60" s="3088"/>
      <c r="L60" s="3088"/>
      <c r="M60" s="3089"/>
    </row>
    <row r="61" spans="1:13" ht="15.75" thickBot="1">
      <c r="A61" s="3086"/>
      <c r="B61" s="53" t="s">
        <v>28</v>
      </c>
      <c r="C61" s="3088" t="s">
        <v>1348</v>
      </c>
      <c r="D61" s="3088"/>
      <c r="E61" s="3088"/>
      <c r="F61" s="3088"/>
      <c r="G61" s="3088"/>
      <c r="H61" s="3088"/>
      <c r="I61" s="3088"/>
      <c r="J61" s="3088"/>
      <c r="K61" s="3088"/>
      <c r="L61" s="3088"/>
      <c r="M61" s="3089"/>
    </row>
    <row r="62" spans="1:13" ht="16.5" thickBot="1">
      <c r="A62" s="55" t="s">
        <v>1211</v>
      </c>
      <c r="B62" s="69"/>
      <c r="C62" s="3088"/>
      <c r="D62" s="3088"/>
      <c r="E62" s="3088"/>
      <c r="F62" s="3088"/>
      <c r="G62" s="3088"/>
      <c r="H62" s="3088"/>
      <c r="I62" s="3088"/>
      <c r="J62" s="3088"/>
      <c r="K62" s="3088"/>
      <c r="L62" s="3088"/>
      <c r="M62" s="3089"/>
    </row>
  </sheetData>
  <mergeCells count="45">
    <mergeCell ref="C9:D9"/>
    <mergeCell ref="B14:B15"/>
    <mergeCell ref="C15:M15"/>
    <mergeCell ref="F9:G9"/>
    <mergeCell ref="I9:J9"/>
    <mergeCell ref="C10:D10"/>
    <mergeCell ref="C62:M62"/>
    <mergeCell ref="A53:A58"/>
    <mergeCell ref="C53:M53"/>
    <mergeCell ref="C54:M54"/>
    <mergeCell ref="C55:M55"/>
    <mergeCell ref="C56:M56"/>
    <mergeCell ref="C57:M57"/>
    <mergeCell ref="C58:M58"/>
    <mergeCell ref="A59:A61"/>
    <mergeCell ref="C59:M59"/>
    <mergeCell ref="C60:M60"/>
    <mergeCell ref="C61:M61"/>
    <mergeCell ref="A1:M1"/>
    <mergeCell ref="C16:M16"/>
    <mergeCell ref="A16:A52"/>
    <mergeCell ref="C17:M17"/>
    <mergeCell ref="B18:B24"/>
    <mergeCell ref="C51:M51"/>
    <mergeCell ref="F10:G10"/>
    <mergeCell ref="I10:J10"/>
    <mergeCell ref="C11:M11"/>
    <mergeCell ref="C12:M12"/>
    <mergeCell ref="C13:M13"/>
    <mergeCell ref="F14:M14"/>
    <mergeCell ref="A2:A15"/>
    <mergeCell ref="C2:M2"/>
    <mergeCell ref="C3:M3"/>
    <mergeCell ref="B8:B10"/>
    <mergeCell ref="J30:L30"/>
    <mergeCell ref="C14:D14"/>
    <mergeCell ref="C49:M49"/>
    <mergeCell ref="C50:M50"/>
    <mergeCell ref="B25:B28"/>
    <mergeCell ref="B32:B34"/>
    <mergeCell ref="B35:B44"/>
    <mergeCell ref="H43:I43"/>
    <mergeCell ref="B45:B48"/>
    <mergeCell ref="F46:F47"/>
    <mergeCell ref="G46:J47"/>
  </mergeCells>
  <dataValidations count="7">
    <dataValidation allowBlank="1" showInputMessage="1" showErrorMessage="1" prompt="Determine si el indicador responde a un enfoque (Derechos Humanos, Género, Diferencial, Poblacional, Ambiental y Territorial). Si responde a más de enfoque separelos por ;" sqref="B16" xr:uid="{00000000-0002-0000-0C00-000000000000}"/>
    <dataValidation allowBlank="1" showInputMessage="1" showErrorMessage="1" prompt="Identifique la meta ODS a que le apunta el indicador de producto. Seleccione de la lista desplegable." sqref="E14" xr:uid="{00000000-0002-0000-0C00-000001000000}"/>
    <dataValidation allowBlank="1" showInputMessage="1" showErrorMessage="1" prompt="Identifique el ODS a que le apunta el indicador de producto. Seleccione de la lista desplegable._x000a_" sqref="B14:B15" xr:uid="{00000000-0002-0000-0C00-000002000000}"/>
    <dataValidation allowBlank="1" showInputMessage="1" showErrorMessage="1" prompt="Incluir una ficha por cada indicador, ya sea de producto o de resultado" sqref="A1" xr:uid="{00000000-0002-0000-0C00-000003000000}"/>
    <dataValidation allowBlank="1" showInputMessage="1" showErrorMessage="1" prompt="Seleccione de la lista desplegable" sqref="B4 B7 H7" xr:uid="{00000000-0002-0000-0C00-000004000000}"/>
    <dataValidation type="list" allowBlank="1" showInputMessage="1" showErrorMessage="1" sqref="I7" xr:uid="{00000000-0002-0000-0C00-000005000000}">
      <formula1>INDIRECT(C7)</formula1>
    </dataValidation>
    <dataValidation allowBlank="1" sqref="C16" xr:uid="{00000000-0002-0000-0C00-000006000000}"/>
  </dataValidations>
  <hyperlinks>
    <hyperlink ref="C57" r:id="rId1" xr:uid="{00000000-0004-0000-0C00-000000000000}"/>
  </hyperlinks>
  <pageMargins left="0.7" right="0.7" top="0.75" bottom="0.75" header="0.3" footer="0.3"/>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M59"/>
  <sheetViews>
    <sheetView zoomScale="70" zoomScaleNormal="70" workbookViewId="0">
      <selection activeCell="C46" sqref="C46"/>
    </sheetView>
  </sheetViews>
  <sheetFormatPr baseColWidth="10" defaultColWidth="11.42578125" defaultRowHeight="16.5"/>
  <cols>
    <col min="1" max="1" width="25.140625" style="166" customWidth="1"/>
    <col min="2" max="2" width="39.140625" style="324" customWidth="1"/>
    <col min="3" max="4" width="11.42578125" style="166"/>
    <col min="5" max="5" width="17.85546875" style="166" customWidth="1"/>
    <col min="6" max="6" width="11.85546875" style="166" customWidth="1"/>
    <col min="7" max="7" width="8" style="166" customWidth="1"/>
    <col min="8" max="8" width="13.42578125" style="166" customWidth="1"/>
    <col min="9" max="9" width="11.42578125" style="166"/>
    <col min="10" max="10" width="8.5703125" style="166" customWidth="1"/>
    <col min="11" max="11" width="11.42578125" style="166"/>
    <col min="12" max="12" width="15.140625" style="166" customWidth="1"/>
    <col min="13" max="13" width="24.85546875" style="166" customWidth="1"/>
    <col min="14" max="16384" width="11.42578125" style="166"/>
  </cols>
  <sheetData>
    <row r="1" spans="1:13" ht="17.25" thickBot="1">
      <c r="A1" s="307"/>
      <c r="B1" s="1836" t="s">
        <v>1254</v>
      </c>
      <c r="C1" s="309"/>
      <c r="D1" s="309"/>
      <c r="E1" s="309"/>
      <c r="F1" s="309"/>
      <c r="G1" s="309"/>
      <c r="H1" s="309"/>
      <c r="I1" s="309"/>
      <c r="J1" s="309"/>
      <c r="K1" s="309"/>
      <c r="L1" s="309"/>
      <c r="M1" s="310"/>
    </row>
    <row r="2" spans="1:13" ht="44.25" customHeight="1">
      <c r="A2" s="3386" t="s">
        <v>1134</v>
      </c>
      <c r="B2" s="303" t="s">
        <v>1135</v>
      </c>
      <c r="C2" s="3197" t="s">
        <v>1349</v>
      </c>
      <c r="D2" s="3198"/>
      <c r="E2" s="3198"/>
      <c r="F2" s="3198"/>
      <c r="G2" s="3198"/>
      <c r="H2" s="3198"/>
      <c r="I2" s="3198"/>
      <c r="J2" s="3198"/>
      <c r="K2" s="3198"/>
      <c r="L2" s="3198"/>
      <c r="M2" s="3199"/>
    </row>
    <row r="3" spans="1:13" ht="90.75" customHeight="1">
      <c r="A3" s="3387"/>
      <c r="B3" s="304" t="s">
        <v>1137</v>
      </c>
      <c r="C3" s="3202" t="s">
        <v>1350</v>
      </c>
      <c r="D3" s="3103"/>
      <c r="E3" s="3103"/>
      <c r="F3" s="3103"/>
      <c r="G3" s="3103"/>
      <c r="H3" s="3103"/>
      <c r="I3" s="3103"/>
      <c r="J3" s="3103"/>
      <c r="K3" s="3103"/>
      <c r="L3" s="3103"/>
      <c r="M3" s="3104"/>
    </row>
    <row r="4" spans="1:13">
      <c r="A4" s="3387"/>
      <c r="B4" s="1883" t="s">
        <v>1139</v>
      </c>
      <c r="C4" s="1837" t="s">
        <v>422</v>
      </c>
      <c r="D4" s="1837"/>
      <c r="E4" s="1837"/>
      <c r="F4" s="1837"/>
      <c r="G4" s="1837"/>
      <c r="H4" s="1837"/>
      <c r="I4" s="1837"/>
      <c r="J4" s="1837"/>
      <c r="K4" s="1837"/>
      <c r="L4" s="1837"/>
      <c r="M4" s="1838"/>
    </row>
    <row r="5" spans="1:13">
      <c r="A5" s="3387"/>
      <c r="B5" s="1883" t="s">
        <v>1140</v>
      </c>
      <c r="C5" s="1839" t="s">
        <v>1141</v>
      </c>
      <c r="D5" s="1837"/>
      <c r="E5" s="1837"/>
      <c r="F5" s="1837"/>
      <c r="G5" s="1837"/>
      <c r="H5" s="1837"/>
      <c r="I5" s="1837"/>
      <c r="J5" s="1837"/>
      <c r="K5" s="1837"/>
      <c r="L5" s="1837"/>
      <c r="M5" s="1838"/>
    </row>
    <row r="6" spans="1:13">
      <c r="A6" s="3387"/>
      <c r="B6" s="1883" t="s">
        <v>1142</v>
      </c>
      <c r="C6" s="1839" t="s">
        <v>1141</v>
      </c>
      <c r="D6" s="1837"/>
      <c r="E6" s="1837"/>
      <c r="F6" s="1837"/>
      <c r="G6" s="1837"/>
      <c r="H6" s="1837"/>
      <c r="I6" s="1837"/>
      <c r="J6" s="1837"/>
      <c r="K6" s="1837"/>
      <c r="L6" s="1837"/>
      <c r="M6" s="1838"/>
    </row>
    <row r="7" spans="1:13">
      <c r="A7" s="3387"/>
      <c r="B7" s="304" t="s">
        <v>1143</v>
      </c>
      <c r="C7" s="275" t="s">
        <v>71</v>
      </c>
      <c r="D7" s="275"/>
      <c r="E7" s="275"/>
      <c r="F7" s="275"/>
      <c r="G7" s="276"/>
      <c r="H7" s="305" t="s">
        <v>28</v>
      </c>
      <c r="I7" s="275" t="s">
        <v>72</v>
      </c>
      <c r="J7" s="275"/>
      <c r="K7" s="275"/>
      <c r="L7" s="275"/>
      <c r="M7" s="278"/>
    </row>
    <row r="8" spans="1:13">
      <c r="A8" s="3387"/>
      <c r="B8" s="3235" t="s">
        <v>1144</v>
      </c>
      <c r="C8" s="1901"/>
      <c r="D8" s="1902"/>
      <c r="E8" s="1902"/>
      <c r="F8" s="1902"/>
      <c r="G8" s="1902"/>
      <c r="H8" s="1902"/>
      <c r="I8" s="1902"/>
      <c r="J8" s="1902"/>
      <c r="K8" s="1902"/>
      <c r="L8" s="279"/>
      <c r="M8" s="280"/>
    </row>
    <row r="9" spans="1:13" ht="64.5" customHeight="1">
      <c r="A9" s="3387"/>
      <c r="B9" s="3236"/>
      <c r="C9" s="3390" t="s">
        <v>1351</v>
      </c>
      <c r="D9" s="3391"/>
      <c r="E9" s="1878" t="s">
        <v>1352</v>
      </c>
      <c r="F9" s="3191" t="s">
        <v>1353</v>
      </c>
      <c r="G9" s="3191"/>
      <c r="H9" s="1878" t="s">
        <v>1354</v>
      </c>
      <c r="I9" s="3191" t="s">
        <v>1355</v>
      </c>
      <c r="J9" s="3191"/>
      <c r="K9" s="1878" t="s">
        <v>1356</v>
      </c>
      <c r="L9" s="325" t="s">
        <v>1357</v>
      </c>
      <c r="M9" s="1238" t="s">
        <v>1358</v>
      </c>
    </row>
    <row r="10" spans="1:13" ht="27" customHeight="1">
      <c r="A10" s="3387"/>
      <c r="B10" s="3236"/>
      <c r="C10" s="3390" t="s">
        <v>1147</v>
      </c>
      <c r="D10" s="3391"/>
      <c r="E10" s="297" t="s">
        <v>28</v>
      </c>
      <c r="F10" s="3433" t="s">
        <v>1147</v>
      </c>
      <c r="G10" s="3433"/>
      <c r="H10" s="297" t="s">
        <v>28</v>
      </c>
      <c r="I10" s="297" t="s">
        <v>1147</v>
      </c>
      <c r="J10" s="297"/>
      <c r="K10" s="297" t="s">
        <v>28</v>
      </c>
      <c r="L10" s="187" t="s">
        <v>28</v>
      </c>
      <c r="M10" s="3434" t="s">
        <v>28</v>
      </c>
    </row>
    <row r="11" spans="1:13" ht="64.5" customHeight="1">
      <c r="A11" s="3387"/>
      <c r="B11" s="3236"/>
      <c r="C11" s="3431" t="s">
        <v>1359</v>
      </c>
      <c r="D11" s="3432"/>
      <c r="E11" s="1884" t="s">
        <v>1360</v>
      </c>
      <c r="F11" s="1884" t="s">
        <v>1361</v>
      </c>
      <c r="G11" s="297"/>
      <c r="H11" s="1884" t="s">
        <v>1362</v>
      </c>
      <c r="I11" s="1884" t="s">
        <v>1363</v>
      </c>
      <c r="J11" s="297"/>
      <c r="K11" s="1884" t="s">
        <v>1364</v>
      </c>
      <c r="L11" s="315"/>
      <c r="M11" s="3435"/>
    </row>
    <row r="12" spans="1:13" ht="23.25" customHeight="1">
      <c r="A12" s="3387"/>
      <c r="B12" s="3237"/>
      <c r="C12" s="3194" t="s">
        <v>1147</v>
      </c>
      <c r="D12" s="3194"/>
      <c r="E12" s="1845" t="s">
        <v>28</v>
      </c>
      <c r="F12" s="3194" t="s">
        <v>1147</v>
      </c>
      <c r="G12" s="3194"/>
      <c r="H12" s="1845" t="s">
        <v>28</v>
      </c>
      <c r="I12" s="3194" t="s">
        <v>1147</v>
      </c>
      <c r="J12" s="3194"/>
      <c r="K12" s="1845" t="s">
        <v>28</v>
      </c>
      <c r="L12" s="214"/>
      <c r="M12" s="3436"/>
    </row>
    <row r="13" spans="1:13" ht="102.75" customHeight="1">
      <c r="A13" s="3388"/>
      <c r="B13" s="322" t="s">
        <v>1148</v>
      </c>
      <c r="C13" s="3429" t="s">
        <v>1365</v>
      </c>
      <c r="D13" s="3198"/>
      <c r="E13" s="3198"/>
      <c r="F13" s="3198"/>
      <c r="G13" s="3198"/>
      <c r="H13" s="3198"/>
      <c r="I13" s="3198"/>
      <c r="J13" s="3198"/>
      <c r="K13" s="3198"/>
      <c r="L13" s="3198"/>
      <c r="M13" s="3430"/>
    </row>
    <row r="14" spans="1:13">
      <c r="A14" s="3374" t="s">
        <v>1150</v>
      </c>
      <c r="B14" s="304" t="s">
        <v>1256</v>
      </c>
      <c r="C14" s="3440" t="s">
        <v>58</v>
      </c>
      <c r="D14" s="3382"/>
      <c r="E14" s="300"/>
      <c r="F14" s="300"/>
      <c r="G14" s="300"/>
      <c r="H14" s="300"/>
      <c r="I14" s="300"/>
      <c r="J14" s="300"/>
      <c r="K14" s="300"/>
      <c r="L14" s="214"/>
      <c r="M14" s="215"/>
    </row>
    <row r="15" spans="1:13" ht="39" customHeight="1">
      <c r="A15" s="3375"/>
      <c r="B15" s="304" t="s">
        <v>1151</v>
      </c>
      <c r="C15" s="3197" t="s">
        <v>143</v>
      </c>
      <c r="D15" s="3198"/>
      <c r="E15" s="3198"/>
      <c r="F15" s="3198"/>
      <c r="G15" s="3198"/>
      <c r="H15" s="3198"/>
      <c r="I15" s="3198"/>
      <c r="J15" s="3198"/>
      <c r="K15" s="3198"/>
      <c r="L15" s="3198"/>
      <c r="M15" s="3199"/>
    </row>
    <row r="16" spans="1:13" ht="8.25" customHeight="1">
      <c r="A16" s="3375"/>
      <c r="B16" s="3235" t="s">
        <v>1153</v>
      </c>
      <c r="C16" s="221"/>
      <c r="D16" s="222"/>
      <c r="E16" s="222"/>
      <c r="F16" s="222"/>
      <c r="G16" s="222"/>
      <c r="H16" s="222"/>
      <c r="I16" s="222"/>
      <c r="J16" s="222"/>
      <c r="K16" s="222"/>
      <c r="L16" s="222"/>
      <c r="M16" s="223"/>
    </row>
    <row r="17" spans="1:13" ht="9" customHeight="1">
      <c r="A17" s="3375"/>
      <c r="B17" s="3236"/>
      <c r="C17" s="224"/>
      <c r="D17" s="225"/>
      <c r="E17" s="226"/>
      <c r="F17" s="225"/>
      <c r="G17" s="226"/>
      <c r="H17" s="225"/>
      <c r="I17" s="226"/>
      <c r="J17" s="225"/>
      <c r="K17" s="226"/>
      <c r="L17" s="226"/>
      <c r="M17" s="227"/>
    </row>
    <row r="18" spans="1:13" ht="28.5">
      <c r="A18" s="3375"/>
      <c r="B18" s="3236"/>
      <c r="C18" s="228" t="s">
        <v>1154</v>
      </c>
      <c r="D18" s="229"/>
      <c r="E18" s="228" t="s">
        <v>1155</v>
      </c>
      <c r="F18" s="229"/>
      <c r="G18" s="228" t="s">
        <v>1156</v>
      </c>
      <c r="H18" s="229"/>
      <c r="I18" s="228" t="s">
        <v>1157</v>
      </c>
      <c r="J18" s="229"/>
      <c r="K18" s="228" t="s">
        <v>1158</v>
      </c>
      <c r="L18" s="230"/>
      <c r="M18" s="231"/>
    </row>
    <row r="19" spans="1:13" ht="28.5">
      <c r="A19" s="3375"/>
      <c r="B19" s="3236"/>
      <c r="C19" s="228" t="s">
        <v>1159</v>
      </c>
      <c r="D19" s="1846"/>
      <c r="E19" s="228" t="s">
        <v>1160</v>
      </c>
      <c r="F19" s="311"/>
      <c r="G19" s="228" t="s">
        <v>1161</v>
      </c>
      <c r="H19" s="311"/>
      <c r="I19" s="228" t="s">
        <v>1162</v>
      </c>
      <c r="J19" s="311"/>
      <c r="K19" s="228" t="s">
        <v>1163</v>
      </c>
      <c r="L19" s="1846"/>
      <c r="M19" s="231"/>
    </row>
    <row r="20" spans="1:13" ht="28.5">
      <c r="A20" s="3375"/>
      <c r="B20" s="3236"/>
      <c r="C20" s="228" t="s">
        <v>1164</v>
      </c>
      <c r="D20" s="1846"/>
      <c r="E20" s="228" t="s">
        <v>1165</v>
      </c>
      <c r="F20" s="1846"/>
      <c r="G20" s="228"/>
      <c r="H20" s="232"/>
      <c r="I20" s="228"/>
      <c r="J20" s="232"/>
      <c r="K20" s="228"/>
      <c r="L20" s="233"/>
      <c r="M20" s="234"/>
    </row>
    <row r="21" spans="1:13">
      <c r="A21" s="3375"/>
      <c r="B21" s="3236"/>
      <c r="C21" s="228" t="s">
        <v>1166</v>
      </c>
      <c r="D21" s="311" t="s">
        <v>1226</v>
      </c>
      <c r="E21" s="228" t="s">
        <v>1168</v>
      </c>
      <c r="F21" s="1925" t="s">
        <v>1366</v>
      </c>
      <c r="G21" s="1925"/>
      <c r="H21" s="1925"/>
      <c r="I21" s="1925"/>
      <c r="J21" s="1925"/>
      <c r="K21" s="1925"/>
      <c r="L21" s="1925"/>
      <c r="M21" s="235"/>
    </row>
    <row r="22" spans="1:13" ht="9.75" customHeight="1">
      <c r="A22" s="3375"/>
      <c r="B22" s="3237"/>
      <c r="C22" s="236"/>
      <c r="D22" s="236"/>
      <c r="E22" s="236"/>
      <c r="F22" s="236"/>
      <c r="G22" s="236"/>
      <c r="H22" s="236"/>
      <c r="I22" s="236"/>
      <c r="J22" s="236"/>
      <c r="K22" s="236"/>
      <c r="L22" s="236"/>
      <c r="M22" s="237"/>
    </row>
    <row r="23" spans="1:13">
      <c r="A23" s="3375"/>
      <c r="B23" s="3235" t="s">
        <v>1170</v>
      </c>
      <c r="C23" s="238"/>
      <c r="D23" s="238"/>
      <c r="E23" s="238"/>
      <c r="F23" s="238"/>
      <c r="G23" s="238"/>
      <c r="H23" s="238"/>
      <c r="I23" s="238"/>
      <c r="J23" s="238"/>
      <c r="K23" s="238"/>
      <c r="L23" s="214"/>
      <c r="M23" s="215"/>
    </row>
    <row r="24" spans="1:13">
      <c r="A24" s="3375"/>
      <c r="B24" s="3236"/>
      <c r="C24" s="228" t="s">
        <v>1171</v>
      </c>
      <c r="D24" s="311"/>
      <c r="E24" s="239"/>
      <c r="F24" s="228" t="s">
        <v>1172</v>
      </c>
      <c r="G24" s="1846"/>
      <c r="H24" s="239"/>
      <c r="I24" s="228" t="s">
        <v>1173</v>
      </c>
      <c r="J24" s="1846" t="s">
        <v>1167</v>
      </c>
      <c r="K24" s="239"/>
      <c r="L24" s="214"/>
      <c r="M24" s="215"/>
    </row>
    <row r="25" spans="1:13">
      <c r="A25" s="3375"/>
      <c r="B25" s="3236"/>
      <c r="C25" s="228" t="s">
        <v>1174</v>
      </c>
      <c r="D25" s="240"/>
      <c r="E25" s="241"/>
      <c r="F25" s="228" t="s">
        <v>1175</v>
      </c>
      <c r="G25" s="311"/>
      <c r="H25" s="214"/>
      <c r="I25" s="242"/>
      <c r="J25" s="214"/>
      <c r="K25" s="1845"/>
      <c r="L25" s="214"/>
      <c r="M25" s="215"/>
    </row>
    <row r="26" spans="1:13">
      <c r="A26" s="3375"/>
      <c r="B26" s="3236"/>
      <c r="C26" s="232"/>
      <c r="D26" s="232"/>
      <c r="E26" s="232"/>
      <c r="F26" s="232"/>
      <c r="G26" s="232"/>
      <c r="H26" s="232"/>
      <c r="I26" s="232"/>
      <c r="J26" s="232"/>
      <c r="K26" s="232"/>
      <c r="L26" s="214"/>
      <c r="M26" s="215"/>
    </row>
    <row r="27" spans="1:13">
      <c r="A27" s="3375"/>
      <c r="B27" s="3236" t="s">
        <v>1176</v>
      </c>
      <c r="C27" s="239"/>
      <c r="D27" s="239"/>
      <c r="E27" s="239"/>
      <c r="F27" s="239"/>
      <c r="G27" s="239"/>
      <c r="H27" s="239"/>
      <c r="I27" s="239"/>
      <c r="J27" s="239"/>
      <c r="K27" s="239"/>
      <c r="L27" s="239"/>
      <c r="M27" s="243"/>
    </row>
    <row r="28" spans="1:13" ht="36.75" customHeight="1">
      <c r="A28" s="3375"/>
      <c r="B28" s="3236"/>
      <c r="C28" s="244" t="s">
        <v>1177</v>
      </c>
      <c r="D28" s="245">
        <v>76588</v>
      </c>
      <c r="E28" s="239"/>
      <c r="F28" s="246" t="s">
        <v>1178</v>
      </c>
      <c r="G28" s="311">
        <v>2017</v>
      </c>
      <c r="H28" s="239"/>
      <c r="I28" s="246" t="s">
        <v>1179</v>
      </c>
      <c r="J28" s="3381" t="s">
        <v>1367</v>
      </c>
      <c r="K28" s="3382"/>
      <c r="L28" s="3383"/>
      <c r="M28" s="243"/>
    </row>
    <row r="29" spans="1:13">
      <c r="A29" s="3375"/>
      <c r="B29" s="3237"/>
      <c r="C29" s="236"/>
      <c r="D29" s="236"/>
      <c r="E29" s="236"/>
      <c r="F29" s="236"/>
      <c r="G29" s="236"/>
      <c r="H29" s="236"/>
      <c r="I29" s="236"/>
      <c r="J29" s="236"/>
      <c r="K29" s="236"/>
      <c r="L29" s="236"/>
      <c r="M29" s="237"/>
    </row>
    <row r="30" spans="1:13">
      <c r="A30" s="3375"/>
      <c r="B30" s="3235" t="s">
        <v>1181</v>
      </c>
      <c r="C30" s="247"/>
      <c r="D30" s="247"/>
      <c r="E30" s="247"/>
      <c r="F30" s="247"/>
      <c r="G30" s="247"/>
      <c r="H30" s="247"/>
      <c r="I30" s="247"/>
      <c r="J30" s="247"/>
      <c r="K30" s="247"/>
      <c r="L30" s="214"/>
      <c r="M30" s="215"/>
    </row>
    <row r="31" spans="1:13">
      <c r="A31" s="3375"/>
      <c r="B31" s="3236"/>
      <c r="C31" s="239" t="s">
        <v>1182</v>
      </c>
      <c r="D31" s="248">
        <v>2019</v>
      </c>
      <c r="E31" s="249"/>
      <c r="F31" s="239" t="s">
        <v>1183</v>
      </c>
      <c r="G31" s="282" t="s">
        <v>1184</v>
      </c>
      <c r="H31" s="249"/>
      <c r="I31" s="246"/>
      <c r="J31" s="249"/>
      <c r="K31" s="249"/>
      <c r="L31" s="214"/>
      <c r="M31" s="215"/>
    </row>
    <row r="32" spans="1:13">
      <c r="A32" s="3375"/>
      <c r="B32" s="3237"/>
      <c r="C32" s="236"/>
      <c r="D32" s="251"/>
      <c r="E32" s="252"/>
      <c r="F32" s="236"/>
      <c r="G32" s="252"/>
      <c r="H32" s="252"/>
      <c r="I32" s="253"/>
      <c r="J32" s="252"/>
      <c r="K32" s="252"/>
      <c r="L32" s="214"/>
      <c r="M32" s="215"/>
    </row>
    <row r="33" spans="1:13">
      <c r="A33" s="3375"/>
      <c r="B33" s="3437" t="s">
        <v>1185</v>
      </c>
      <c r="C33" s="254"/>
      <c r="D33" s="254"/>
      <c r="E33" s="254"/>
      <c r="F33" s="254"/>
      <c r="G33" s="254"/>
      <c r="H33" s="254"/>
      <c r="I33" s="254"/>
      <c r="J33" s="254"/>
      <c r="K33" s="254"/>
      <c r="L33" s="254"/>
      <c r="M33" s="255"/>
    </row>
    <row r="34" spans="1:13">
      <c r="A34" s="3375"/>
      <c r="B34" s="3438"/>
      <c r="C34" s="256"/>
      <c r="D34" s="257">
        <v>2019</v>
      </c>
      <c r="E34" s="257"/>
      <c r="F34" s="257">
        <v>2020</v>
      </c>
      <c r="G34" s="257"/>
      <c r="H34" s="258">
        <v>2021</v>
      </c>
      <c r="I34" s="258"/>
      <c r="J34" s="258">
        <v>2022</v>
      </c>
      <c r="K34" s="257"/>
      <c r="L34" s="257">
        <v>2023</v>
      </c>
      <c r="M34" s="255"/>
    </row>
    <row r="35" spans="1:13">
      <c r="A35" s="3375"/>
      <c r="B35" s="3438"/>
      <c r="C35" s="256"/>
      <c r="D35" s="1842">
        <v>75588</v>
      </c>
      <c r="E35" s="1843"/>
      <c r="F35" s="1842">
        <v>74000</v>
      </c>
      <c r="G35" s="1843"/>
      <c r="H35" s="1842">
        <v>73000</v>
      </c>
      <c r="I35" s="1843"/>
      <c r="J35" s="1842">
        <v>72000</v>
      </c>
      <c r="K35" s="1843"/>
      <c r="L35" s="1842">
        <v>71000</v>
      </c>
      <c r="M35" s="1859"/>
    </row>
    <row r="36" spans="1:13">
      <c r="A36" s="3375"/>
      <c r="B36" s="3438"/>
      <c r="C36" s="256"/>
      <c r="D36" s="283">
        <v>2024</v>
      </c>
      <c r="E36" s="283"/>
      <c r="F36" s="283">
        <v>2025</v>
      </c>
      <c r="G36" s="283"/>
      <c r="H36" s="284">
        <v>2026</v>
      </c>
      <c r="I36" s="284"/>
      <c r="J36" s="284">
        <v>2027</v>
      </c>
      <c r="K36" s="283"/>
      <c r="L36" s="283">
        <v>2028</v>
      </c>
      <c r="M36" s="227"/>
    </row>
    <row r="37" spans="1:13">
      <c r="A37" s="3375"/>
      <c r="B37" s="3438"/>
      <c r="C37" s="256"/>
      <c r="D37" s="1842">
        <v>70000</v>
      </c>
      <c r="E37" s="1843"/>
      <c r="F37" s="1842">
        <v>69000</v>
      </c>
      <c r="G37" s="1843"/>
      <c r="H37" s="1842">
        <v>68000</v>
      </c>
      <c r="I37" s="1843"/>
      <c r="J37" s="1842">
        <v>67000</v>
      </c>
      <c r="K37" s="1843"/>
      <c r="L37" s="1842">
        <v>66000</v>
      </c>
      <c r="M37" s="1859"/>
    </row>
    <row r="38" spans="1:13">
      <c r="A38" s="3375"/>
      <c r="B38" s="3438"/>
      <c r="C38" s="256"/>
      <c r="D38" s="283">
        <v>2029</v>
      </c>
      <c r="E38" s="283"/>
      <c r="F38" s="283">
        <v>2030</v>
      </c>
      <c r="G38" s="283"/>
      <c r="H38" s="284">
        <v>2031</v>
      </c>
      <c r="I38" s="284"/>
      <c r="J38" s="284">
        <v>2032</v>
      </c>
      <c r="K38" s="283"/>
      <c r="L38" s="283">
        <v>2033</v>
      </c>
      <c r="M38" s="227"/>
    </row>
    <row r="39" spans="1:13">
      <c r="A39" s="3375"/>
      <c r="B39" s="3438"/>
      <c r="C39" s="256"/>
      <c r="D39" s="1842">
        <v>65000</v>
      </c>
      <c r="E39" s="1843"/>
      <c r="F39" s="1842">
        <v>64000</v>
      </c>
      <c r="G39" s="1843"/>
      <c r="H39" s="1842">
        <v>63000</v>
      </c>
      <c r="I39" s="1843"/>
      <c r="J39" s="1842">
        <v>62000</v>
      </c>
      <c r="K39" s="1843"/>
      <c r="L39" s="1842">
        <v>61000</v>
      </c>
      <c r="M39" s="1859"/>
    </row>
    <row r="40" spans="1:13">
      <c r="A40" s="3375"/>
      <c r="B40" s="3438"/>
      <c r="C40" s="256"/>
      <c r="D40" s="301">
        <v>2034</v>
      </c>
      <c r="E40" s="301"/>
      <c r="F40" s="301" t="s">
        <v>1186</v>
      </c>
      <c r="G40" s="301"/>
      <c r="H40" s="301"/>
      <c r="I40" s="301"/>
      <c r="J40" s="301"/>
      <c r="K40" s="301"/>
      <c r="L40" s="301"/>
      <c r="M40" s="1859"/>
    </row>
    <row r="41" spans="1:13">
      <c r="A41" s="3375"/>
      <c r="B41" s="3439"/>
      <c r="C41" s="256"/>
      <c r="D41" s="1842">
        <v>60000</v>
      </c>
      <c r="E41" s="1843"/>
      <c r="F41" s="3181">
        <v>60000</v>
      </c>
      <c r="G41" s="3182"/>
      <c r="H41" s="3380"/>
      <c r="I41" s="3380"/>
      <c r="J41" s="301"/>
      <c r="K41" s="301"/>
      <c r="L41" s="301"/>
      <c r="M41" s="1859"/>
    </row>
    <row r="42" spans="1:13" ht="18" customHeight="1">
      <c r="A42" s="3375"/>
      <c r="B42" s="3423" t="s">
        <v>1187</v>
      </c>
      <c r="C42" s="238"/>
      <c r="D42" s="238"/>
      <c r="E42" s="238"/>
      <c r="F42" s="238"/>
      <c r="G42" s="238"/>
      <c r="H42" s="238"/>
      <c r="I42" s="238"/>
      <c r="J42" s="238"/>
      <c r="K42" s="238"/>
      <c r="L42" s="214"/>
      <c r="M42" s="215"/>
    </row>
    <row r="43" spans="1:13">
      <c r="A43" s="3375"/>
      <c r="B43" s="3424"/>
      <c r="C43" s="214"/>
      <c r="D43" s="264" t="s">
        <v>482</v>
      </c>
      <c r="E43" s="265" t="s">
        <v>60</v>
      </c>
      <c r="F43" s="3155" t="s">
        <v>1188</v>
      </c>
      <c r="G43" s="3169"/>
      <c r="H43" s="3169"/>
      <c r="I43" s="3169"/>
      <c r="J43" s="3169"/>
      <c r="K43" s="266"/>
      <c r="L43" s="214"/>
      <c r="M43" s="215"/>
    </row>
    <row r="44" spans="1:13">
      <c r="A44" s="3375"/>
      <c r="B44" s="3424"/>
      <c r="C44" s="214"/>
      <c r="D44" s="1858"/>
      <c r="E44" s="1846" t="s">
        <v>1167</v>
      </c>
      <c r="F44" s="3155"/>
      <c r="G44" s="3169"/>
      <c r="H44" s="3169"/>
      <c r="I44" s="3169"/>
      <c r="J44" s="3169"/>
      <c r="K44" s="241"/>
      <c r="L44" s="214"/>
      <c r="M44" s="215"/>
    </row>
    <row r="45" spans="1:13">
      <c r="A45" s="3375"/>
      <c r="B45" s="3425"/>
      <c r="C45" s="267"/>
      <c r="D45" s="267"/>
      <c r="E45" s="267"/>
      <c r="F45" s="267"/>
      <c r="G45" s="267"/>
      <c r="H45" s="267"/>
      <c r="I45" s="267"/>
      <c r="J45" s="267"/>
      <c r="K45" s="267"/>
      <c r="L45" s="214"/>
      <c r="M45" s="215"/>
    </row>
    <row r="46" spans="1:13" ht="65.25" customHeight="1">
      <c r="A46" s="3375"/>
      <c r="B46" s="306" t="s">
        <v>1189</v>
      </c>
      <c r="C46" s="3146" t="s">
        <v>1368</v>
      </c>
      <c r="D46" s="3147"/>
      <c r="E46" s="3147"/>
      <c r="F46" s="3147"/>
      <c r="G46" s="3147"/>
      <c r="H46" s="3147"/>
      <c r="I46" s="3147"/>
      <c r="J46" s="3147"/>
      <c r="K46" s="3147"/>
      <c r="L46" s="3147"/>
      <c r="M46" s="3148"/>
    </row>
    <row r="47" spans="1:13" ht="30" customHeight="1">
      <c r="A47" s="3375"/>
      <c r="B47" s="306" t="s">
        <v>1191</v>
      </c>
      <c r="C47" s="3426" t="s">
        <v>1369</v>
      </c>
      <c r="D47" s="3427"/>
      <c r="E47" s="3427"/>
      <c r="F47" s="3427"/>
      <c r="G47" s="3427"/>
      <c r="H47" s="3427"/>
      <c r="I47" s="3427"/>
      <c r="J47" s="3427"/>
      <c r="K47" s="3427"/>
      <c r="L47" s="3427"/>
      <c r="M47" s="3428"/>
    </row>
    <row r="48" spans="1:13">
      <c r="A48" s="3375"/>
      <c r="B48" s="306" t="s">
        <v>1193</v>
      </c>
      <c r="C48" s="1829">
        <v>30</v>
      </c>
      <c r="D48" s="1829"/>
      <c r="E48" s="1829"/>
      <c r="F48" s="1829"/>
      <c r="G48" s="1829"/>
      <c r="H48" s="1829"/>
      <c r="I48" s="1829"/>
      <c r="J48" s="1829"/>
      <c r="K48" s="1829"/>
      <c r="L48" s="1829"/>
      <c r="M48" s="1830"/>
    </row>
    <row r="49" spans="1:13">
      <c r="A49" s="3376"/>
      <c r="B49" s="306" t="s">
        <v>1195</v>
      </c>
      <c r="C49" s="1829">
        <v>2012</v>
      </c>
      <c r="D49" s="1829"/>
      <c r="E49" s="1829"/>
      <c r="F49" s="1829"/>
      <c r="G49" s="1829"/>
      <c r="H49" s="1829"/>
      <c r="I49" s="1829"/>
      <c r="J49" s="1829"/>
      <c r="K49" s="1829"/>
      <c r="L49" s="1829"/>
      <c r="M49" s="1830"/>
    </row>
    <row r="50" spans="1:13" ht="15.75" customHeight="1">
      <c r="A50" s="3135" t="s">
        <v>1197</v>
      </c>
      <c r="B50" s="285" t="s">
        <v>1198</v>
      </c>
      <c r="C50" s="3098" t="s">
        <v>993</v>
      </c>
      <c r="D50" s="3098"/>
      <c r="E50" s="3098"/>
      <c r="F50" s="3098"/>
      <c r="G50" s="3098"/>
      <c r="H50" s="3098"/>
      <c r="I50" s="3098"/>
      <c r="J50" s="3098"/>
      <c r="K50" s="3098"/>
      <c r="L50" s="3098"/>
      <c r="M50" s="3099"/>
    </row>
    <row r="51" spans="1:13" ht="16.5" customHeight="1">
      <c r="A51" s="3136"/>
      <c r="B51" s="285" t="s">
        <v>1199</v>
      </c>
      <c r="C51" s="3100" t="s">
        <v>1200</v>
      </c>
      <c r="D51" s="3100"/>
      <c r="E51" s="3100"/>
      <c r="F51" s="3100"/>
      <c r="G51" s="3100"/>
      <c r="H51" s="3100"/>
      <c r="I51" s="3100"/>
      <c r="J51" s="3100"/>
      <c r="K51" s="3100"/>
      <c r="L51" s="3100"/>
      <c r="M51" s="3101"/>
    </row>
    <row r="52" spans="1:13" ht="15.75" customHeight="1">
      <c r="A52" s="3136"/>
      <c r="B52" s="285" t="s">
        <v>1201</v>
      </c>
      <c r="C52" s="3100" t="s">
        <v>72</v>
      </c>
      <c r="D52" s="3100"/>
      <c r="E52" s="3100"/>
      <c r="F52" s="3100"/>
      <c r="G52" s="3100"/>
      <c r="H52" s="3100"/>
      <c r="I52" s="3100"/>
      <c r="J52" s="3100"/>
      <c r="K52" s="3100"/>
      <c r="L52" s="3100"/>
      <c r="M52" s="3101"/>
    </row>
    <row r="53" spans="1:13" ht="15.75" customHeight="1">
      <c r="A53" s="3136"/>
      <c r="B53" s="286" t="s">
        <v>1202</v>
      </c>
      <c r="C53" s="3100" t="s">
        <v>1203</v>
      </c>
      <c r="D53" s="3100"/>
      <c r="E53" s="3100"/>
      <c r="F53" s="3100"/>
      <c r="G53" s="3100"/>
      <c r="H53" s="3100"/>
      <c r="I53" s="3100"/>
      <c r="J53" s="3100"/>
      <c r="K53" s="3100"/>
      <c r="L53" s="3100"/>
      <c r="M53" s="3101"/>
    </row>
    <row r="54" spans="1:13" ht="15.75" customHeight="1">
      <c r="A54" s="3136"/>
      <c r="B54" s="285" t="s">
        <v>1204</v>
      </c>
      <c r="C54" s="3102" t="s">
        <v>995</v>
      </c>
      <c r="D54" s="3103"/>
      <c r="E54" s="3103"/>
      <c r="F54" s="3103"/>
      <c r="G54" s="3103"/>
      <c r="H54" s="3103"/>
      <c r="I54" s="3103"/>
      <c r="J54" s="3103"/>
      <c r="K54" s="3103"/>
      <c r="L54" s="3103"/>
      <c r="M54" s="3104"/>
    </row>
    <row r="55" spans="1:13" ht="16.5" customHeight="1" thickBot="1">
      <c r="A55" s="3143"/>
      <c r="B55" s="285" t="s">
        <v>1205</v>
      </c>
      <c r="C55" s="3088">
        <v>3387000</v>
      </c>
      <c r="D55" s="3088"/>
      <c r="E55" s="3088"/>
      <c r="F55" s="3088"/>
      <c r="G55" s="3088"/>
      <c r="H55" s="3088"/>
      <c r="I55" s="3088"/>
      <c r="J55" s="3088"/>
      <c r="K55" s="3088"/>
      <c r="L55" s="3088"/>
      <c r="M55" s="3089"/>
    </row>
    <row r="56" spans="1:13" ht="15.75" customHeight="1">
      <c r="A56" s="3135" t="s">
        <v>1206</v>
      </c>
      <c r="B56" s="287" t="s">
        <v>1207</v>
      </c>
      <c r="C56" s="3088" t="s">
        <v>1208</v>
      </c>
      <c r="D56" s="3088"/>
      <c r="E56" s="3088"/>
      <c r="F56" s="3088"/>
      <c r="G56" s="3088"/>
      <c r="H56" s="3088"/>
      <c r="I56" s="3088"/>
      <c r="J56" s="3088"/>
      <c r="K56" s="3088"/>
      <c r="L56" s="3088"/>
      <c r="M56" s="3089"/>
    </row>
    <row r="57" spans="1:13" ht="30" customHeight="1">
      <c r="A57" s="3136"/>
      <c r="B57" s="287" t="s">
        <v>1209</v>
      </c>
      <c r="C57" s="3088" t="s">
        <v>1210</v>
      </c>
      <c r="D57" s="3088"/>
      <c r="E57" s="3088"/>
      <c r="F57" s="3088"/>
      <c r="G57" s="3088"/>
      <c r="H57" s="3088"/>
      <c r="I57" s="3088"/>
      <c r="J57" s="3088"/>
      <c r="K57" s="3088"/>
      <c r="L57" s="3088"/>
      <c r="M57" s="3089"/>
    </row>
    <row r="58" spans="1:13" ht="30" customHeight="1" thickBot="1">
      <c r="A58" s="3136"/>
      <c r="B58" s="287" t="s">
        <v>28</v>
      </c>
      <c r="C58" s="3090" t="s">
        <v>677</v>
      </c>
      <c r="D58" s="3090"/>
      <c r="E58" s="3090"/>
      <c r="F58" s="3090"/>
      <c r="G58" s="3090"/>
      <c r="H58" s="3090"/>
      <c r="I58" s="3090"/>
      <c r="J58" s="3090"/>
      <c r="K58" s="3090"/>
      <c r="L58" s="3090"/>
      <c r="M58" s="3091"/>
    </row>
    <row r="59" spans="1:13" ht="17.25" thickBot="1">
      <c r="A59" s="273" t="s">
        <v>1211</v>
      </c>
      <c r="B59" s="323"/>
      <c r="C59" s="3137"/>
      <c r="D59" s="3305"/>
      <c r="E59" s="3305"/>
      <c r="F59" s="3305"/>
      <c r="G59" s="3305"/>
      <c r="H59" s="3305"/>
      <c r="I59" s="3305"/>
      <c r="J59" s="3305"/>
      <c r="K59" s="3305"/>
      <c r="L59" s="3305"/>
      <c r="M59" s="3306"/>
    </row>
  </sheetData>
  <mergeCells count="43">
    <mergeCell ref="A14:A49"/>
    <mergeCell ref="C15:M15"/>
    <mergeCell ref="B16:B22"/>
    <mergeCell ref="B23:B26"/>
    <mergeCell ref="B27:B29"/>
    <mergeCell ref="B30:B32"/>
    <mergeCell ref="B33:B41"/>
    <mergeCell ref="F41:G41"/>
    <mergeCell ref="H41:I41"/>
    <mergeCell ref="J28:L28"/>
    <mergeCell ref="C14:D14"/>
    <mergeCell ref="A2:A13"/>
    <mergeCell ref="C2:M2"/>
    <mergeCell ref="C3:M3"/>
    <mergeCell ref="B8:B12"/>
    <mergeCell ref="C9:D9"/>
    <mergeCell ref="F9:G9"/>
    <mergeCell ref="I9:J9"/>
    <mergeCell ref="C12:D12"/>
    <mergeCell ref="F12:G12"/>
    <mergeCell ref="I12:J12"/>
    <mergeCell ref="C13:M13"/>
    <mergeCell ref="C11:D11"/>
    <mergeCell ref="C10:D10"/>
    <mergeCell ref="F10:G10"/>
    <mergeCell ref="M10:M12"/>
    <mergeCell ref="C59:M59"/>
    <mergeCell ref="B42:B45"/>
    <mergeCell ref="F43:F44"/>
    <mergeCell ref="G43:J44"/>
    <mergeCell ref="C46:M46"/>
    <mergeCell ref="C50:M50"/>
    <mergeCell ref="C51:M51"/>
    <mergeCell ref="C52:M52"/>
    <mergeCell ref="C53:M53"/>
    <mergeCell ref="C54:M54"/>
    <mergeCell ref="C55:M55"/>
    <mergeCell ref="C47:M47"/>
    <mergeCell ref="A56:A58"/>
    <mergeCell ref="C56:M56"/>
    <mergeCell ref="C57:M57"/>
    <mergeCell ref="C58:M58"/>
    <mergeCell ref="A50:A55"/>
  </mergeCells>
  <dataValidations count="4">
    <dataValidation allowBlank="1" showInputMessage="1" showErrorMessage="1" prompt="Seleccione de la lista desplegable" sqref="B4 B7 H7" xr:uid="{00000000-0002-0000-0D00-000000000000}"/>
    <dataValidation allowBlank="1" showInputMessage="1" showErrorMessage="1" prompt="Selecciones de la lista desplegable" sqref="B14" xr:uid="{00000000-0002-0000-0D00-000001000000}"/>
    <dataValidation allowBlank="1" showInputMessage="1" showErrorMessage="1" prompt="Incluir una ficha por cada indicador, ya sea de producto o de resultado" sqref="B1" xr:uid="{00000000-0002-0000-0D00-000002000000}"/>
    <dataValidation type="list" allowBlank="1" showInputMessage="1" showErrorMessage="1" sqref="G43:J44" xr:uid="{00000000-0002-0000-0D00-000003000000}"/>
  </dataValidations>
  <hyperlinks>
    <hyperlink ref="C54" r:id="rId1"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Q63"/>
  <sheetViews>
    <sheetView zoomScale="70" zoomScaleNormal="70" workbookViewId="0">
      <selection activeCell="C4" sqref="C4"/>
    </sheetView>
  </sheetViews>
  <sheetFormatPr baseColWidth="10" defaultColWidth="11.42578125" defaultRowHeight="14.25"/>
  <cols>
    <col min="1" max="1" width="30" style="190" customWidth="1"/>
    <col min="2" max="2" width="37.7109375" style="190" customWidth="1"/>
    <col min="3" max="8" width="11.42578125" style="190"/>
    <col min="9" max="9" width="13.28515625" style="190" customWidth="1"/>
    <col min="10" max="15" width="11.42578125" style="190"/>
    <col min="16" max="16" width="32.28515625" style="190" customWidth="1"/>
    <col min="17" max="16384" width="11.42578125" style="190"/>
  </cols>
  <sheetData>
    <row r="1" spans="1:17" ht="15.75" thickBot="1">
      <c r="A1" s="307"/>
      <c r="B1" s="1836" t="s">
        <v>1370</v>
      </c>
      <c r="C1" s="309"/>
      <c r="D1" s="309"/>
      <c r="E1" s="309"/>
      <c r="F1" s="309"/>
      <c r="G1" s="309"/>
      <c r="H1" s="309"/>
      <c r="I1" s="309"/>
      <c r="J1" s="309"/>
      <c r="K1" s="309"/>
      <c r="L1" s="309"/>
      <c r="M1" s="310"/>
    </row>
    <row r="2" spans="1:17" ht="52.5" customHeight="1">
      <c r="A2" s="3170" t="s">
        <v>1134</v>
      </c>
      <c r="B2" s="274" t="s">
        <v>1135</v>
      </c>
      <c r="C2" s="3197" t="s">
        <v>145</v>
      </c>
      <c r="D2" s="3198"/>
      <c r="E2" s="3198"/>
      <c r="F2" s="3198"/>
      <c r="G2" s="3198"/>
      <c r="H2" s="3198"/>
      <c r="I2" s="3198"/>
      <c r="J2" s="3198"/>
      <c r="K2" s="3198"/>
      <c r="L2" s="3198"/>
      <c r="M2" s="3199"/>
    </row>
    <row r="3" spans="1:17" ht="30.75" customHeight="1">
      <c r="A3" s="3171"/>
      <c r="B3" s="268" t="s">
        <v>1213</v>
      </c>
      <c r="C3" s="3389" t="s">
        <v>827</v>
      </c>
      <c r="D3" s="3303"/>
      <c r="E3" s="3303"/>
      <c r="F3" s="3303"/>
      <c r="G3" s="3303"/>
      <c r="H3" s="3303"/>
      <c r="I3" s="3303"/>
      <c r="J3" s="3303"/>
      <c r="K3" s="3303"/>
      <c r="L3" s="3303"/>
      <c r="M3" s="3304"/>
    </row>
    <row r="4" spans="1:17">
      <c r="A4" s="3171"/>
      <c r="B4" s="1832" t="s">
        <v>1139</v>
      </c>
      <c r="C4" s="1834" t="s">
        <v>422</v>
      </c>
      <c r="D4" s="1834"/>
      <c r="E4" s="1834"/>
      <c r="F4" s="1837"/>
      <c r="G4" s="1837"/>
      <c r="H4" s="1837"/>
      <c r="I4" s="1837"/>
      <c r="J4" s="1837"/>
      <c r="K4" s="1837"/>
      <c r="L4" s="1837"/>
      <c r="M4" s="1838"/>
    </row>
    <row r="5" spans="1:17">
      <c r="A5" s="3171"/>
      <c r="B5" s="1832" t="s">
        <v>1140</v>
      </c>
      <c r="C5" s="1839" t="s">
        <v>1141</v>
      </c>
      <c r="D5" s="1837"/>
      <c r="E5" s="1837"/>
      <c r="F5" s="1837"/>
      <c r="G5" s="1837"/>
      <c r="H5" s="1837"/>
      <c r="I5" s="1837"/>
      <c r="J5" s="1837"/>
      <c r="K5" s="1837"/>
      <c r="L5" s="1837"/>
      <c r="M5" s="1838"/>
    </row>
    <row r="6" spans="1:17">
      <c r="A6" s="3171"/>
      <c r="B6" s="1832" t="s">
        <v>1142</v>
      </c>
      <c r="C6" s="1839" t="s">
        <v>1141</v>
      </c>
      <c r="D6" s="1837"/>
      <c r="E6" s="1837"/>
      <c r="F6" s="1837"/>
      <c r="G6" s="1837"/>
      <c r="H6" s="1837"/>
      <c r="I6" s="1837"/>
      <c r="J6" s="1837"/>
      <c r="K6" s="1837"/>
      <c r="L6" s="1837"/>
      <c r="M6" s="1838"/>
    </row>
    <row r="7" spans="1:17" ht="15" thickBot="1">
      <c r="A7" s="3171"/>
      <c r="B7" s="281" t="s">
        <v>1143</v>
      </c>
      <c r="C7" s="3463" t="s">
        <v>125</v>
      </c>
      <c r="D7" s="3464"/>
      <c r="E7" s="3464"/>
      <c r="F7" s="3464"/>
      <c r="G7" s="3465"/>
      <c r="H7" s="517" t="s">
        <v>28</v>
      </c>
      <c r="I7" s="3451" t="s">
        <v>1371</v>
      </c>
      <c r="J7" s="3452"/>
      <c r="K7" s="3452"/>
      <c r="L7" s="3452"/>
      <c r="M7" s="3453"/>
    </row>
    <row r="8" spans="1:17" ht="69" customHeight="1">
      <c r="A8" s="3171"/>
      <c r="B8" s="3458" t="s">
        <v>1144</v>
      </c>
      <c r="C8" s="3466" t="s">
        <v>1372</v>
      </c>
      <c r="D8" s="3467"/>
      <c r="E8" s="3467"/>
      <c r="F8" s="3467"/>
      <c r="G8" s="3467"/>
      <c r="H8" s="3467"/>
      <c r="I8" s="3467"/>
      <c r="J8" s="3467"/>
      <c r="K8" s="3467"/>
      <c r="L8" s="3467"/>
      <c r="M8" s="3468"/>
    </row>
    <row r="9" spans="1:17" ht="33" customHeight="1">
      <c r="A9" s="3171"/>
      <c r="B9" s="3459"/>
      <c r="C9" s="3469"/>
      <c r="D9" s="3470"/>
      <c r="E9" s="3470"/>
      <c r="F9" s="3470"/>
      <c r="G9" s="3470"/>
      <c r="H9" s="3470"/>
      <c r="I9" s="3470"/>
      <c r="J9" s="3470"/>
      <c r="K9" s="3470"/>
      <c r="L9" s="3470"/>
      <c r="M9" s="3471"/>
      <c r="P9" s="2500"/>
    </row>
    <row r="10" spans="1:17" ht="55.5" customHeight="1">
      <c r="A10" s="3171"/>
      <c r="B10" s="3459"/>
      <c r="C10" s="3454" t="s">
        <v>385</v>
      </c>
      <c r="D10" s="3455"/>
      <c r="E10" s="1884" t="s">
        <v>1360</v>
      </c>
      <c r="F10" s="3455" t="s">
        <v>1361</v>
      </c>
      <c r="G10" s="3455"/>
      <c r="H10" s="1884" t="s">
        <v>1373</v>
      </c>
      <c r="I10" s="1884" t="s">
        <v>1348</v>
      </c>
      <c r="J10" s="1884" t="s">
        <v>718</v>
      </c>
      <c r="K10" s="1884"/>
      <c r="L10" s="315"/>
      <c r="M10" s="2499"/>
    </row>
    <row r="11" spans="1:17" ht="24.75" customHeight="1" thickBot="1">
      <c r="A11" s="3171"/>
      <c r="B11" s="3460"/>
      <c r="C11" s="3461" t="s">
        <v>1147</v>
      </c>
      <c r="D11" s="3462"/>
      <c r="E11" s="2517" t="s">
        <v>28</v>
      </c>
      <c r="F11" s="3462" t="s">
        <v>1147</v>
      </c>
      <c r="G11" s="3462"/>
      <c r="H11" s="2517" t="s">
        <v>28</v>
      </c>
      <c r="I11" s="2517" t="s">
        <v>1147</v>
      </c>
      <c r="J11" s="2517" t="s">
        <v>28</v>
      </c>
      <c r="K11" s="2517"/>
      <c r="L11" s="2498"/>
      <c r="M11" s="2499"/>
    </row>
    <row r="12" spans="1:17" ht="38.25" customHeight="1" thickBot="1">
      <c r="A12" s="3171"/>
      <c r="B12" s="312" t="s">
        <v>1217</v>
      </c>
      <c r="C12" s="3472" t="s">
        <v>1374</v>
      </c>
      <c r="D12" s="3473"/>
      <c r="E12" s="3473"/>
      <c r="F12" s="3473"/>
      <c r="G12" s="3473"/>
      <c r="H12" s="3473"/>
      <c r="I12" s="3473"/>
      <c r="J12" s="3473"/>
      <c r="K12" s="3473"/>
      <c r="L12" s="3473"/>
      <c r="M12" s="3474"/>
    </row>
    <row r="13" spans="1:17" ht="255.75" customHeight="1">
      <c r="A13" s="3171"/>
      <c r="B13" s="268" t="s">
        <v>1219</v>
      </c>
      <c r="C13" s="3475" t="s">
        <v>1375</v>
      </c>
      <c r="D13" s="3476"/>
      <c r="E13" s="3476"/>
      <c r="F13" s="3476"/>
      <c r="G13" s="3476"/>
      <c r="H13" s="3476"/>
      <c r="I13" s="3476"/>
      <c r="J13" s="3476"/>
      <c r="K13" s="3476"/>
      <c r="L13" s="3476"/>
      <c r="M13" s="3477"/>
      <c r="Q13" s="2500"/>
    </row>
    <row r="14" spans="1:17" ht="79.5" customHeight="1">
      <c r="A14" s="3171"/>
      <c r="B14" s="268" t="s">
        <v>1221</v>
      </c>
      <c r="C14" s="3478" t="s">
        <v>1376</v>
      </c>
      <c r="D14" s="3479"/>
      <c r="E14" s="3479"/>
      <c r="F14" s="3479"/>
      <c r="G14" s="3479"/>
      <c r="H14" s="3479"/>
      <c r="I14" s="3479"/>
      <c r="J14" s="3479"/>
      <c r="K14" s="3479"/>
      <c r="L14" s="3479"/>
      <c r="M14" s="3480"/>
    </row>
    <row r="15" spans="1:17" ht="73.5" customHeight="1">
      <c r="A15" s="3171"/>
      <c r="B15" s="3456" t="s">
        <v>1223</v>
      </c>
      <c r="C15" s="3481" t="s">
        <v>829</v>
      </c>
      <c r="D15" s="3481"/>
      <c r="E15" s="3441" t="s">
        <v>1224</v>
      </c>
      <c r="F15" s="3442" t="s">
        <v>1377</v>
      </c>
      <c r="G15" s="3442"/>
      <c r="H15" s="3442"/>
      <c r="I15" s="3442"/>
      <c r="J15" s="3442"/>
      <c r="K15" s="3442"/>
      <c r="L15" s="3442"/>
      <c r="M15" s="3443"/>
    </row>
    <row r="16" spans="1:17" ht="14.25" customHeight="1">
      <c r="A16" s="3241"/>
      <c r="B16" s="3457"/>
      <c r="C16" s="3481"/>
      <c r="D16" s="3481"/>
      <c r="E16" s="3441"/>
      <c r="F16" s="3444"/>
      <c r="G16" s="3444"/>
      <c r="H16" s="3444"/>
      <c r="I16" s="3444"/>
      <c r="J16" s="3444"/>
      <c r="K16" s="3444"/>
      <c r="L16" s="3444"/>
      <c r="M16" s="3445"/>
    </row>
    <row r="17" spans="1:13" ht="30" customHeight="1">
      <c r="A17" s="3144" t="s">
        <v>1150</v>
      </c>
      <c r="B17" s="268" t="s">
        <v>12</v>
      </c>
      <c r="C17" s="3218" t="s">
        <v>111</v>
      </c>
      <c r="D17" s="3219"/>
      <c r="E17" s="3219"/>
      <c r="F17" s="3219"/>
      <c r="G17" s="3219"/>
      <c r="H17" s="3219"/>
      <c r="I17" s="300"/>
      <c r="J17" s="300"/>
      <c r="K17" s="300"/>
      <c r="L17" s="214"/>
      <c r="M17" s="215"/>
    </row>
    <row r="18" spans="1:13" ht="110.25" customHeight="1">
      <c r="A18" s="3145"/>
      <c r="B18" s="268" t="s">
        <v>1151</v>
      </c>
      <c r="C18" s="3197" t="s">
        <v>1378</v>
      </c>
      <c r="D18" s="3198"/>
      <c r="E18" s="3198"/>
      <c r="F18" s="3198"/>
      <c r="G18" s="3198"/>
      <c r="H18" s="3198"/>
      <c r="I18" s="3198"/>
      <c r="J18" s="3198"/>
      <c r="K18" s="3198"/>
      <c r="L18" s="3198"/>
      <c r="M18" s="3199"/>
    </row>
    <row r="19" spans="1:13">
      <c r="A19" s="3145"/>
      <c r="B19" s="3149" t="s">
        <v>1153</v>
      </c>
      <c r="C19" s="221"/>
      <c r="D19" s="222"/>
      <c r="E19" s="222"/>
      <c r="F19" s="222"/>
      <c r="G19" s="222"/>
      <c r="H19" s="222"/>
      <c r="I19" s="222"/>
      <c r="J19" s="222"/>
      <c r="K19" s="222"/>
      <c r="L19" s="222"/>
      <c r="M19" s="223"/>
    </row>
    <row r="20" spans="1:13">
      <c r="A20" s="3145"/>
      <c r="B20" s="3150"/>
      <c r="C20" s="224"/>
      <c r="D20" s="225"/>
      <c r="E20" s="226"/>
      <c r="F20" s="225"/>
      <c r="G20" s="226"/>
      <c r="H20" s="225"/>
      <c r="I20" s="226"/>
      <c r="J20" s="225"/>
      <c r="K20" s="226"/>
      <c r="L20" s="226"/>
      <c r="M20" s="227"/>
    </row>
    <row r="21" spans="1:13">
      <c r="A21" s="3145"/>
      <c r="B21" s="3150"/>
      <c r="C21" s="228" t="s">
        <v>1154</v>
      </c>
      <c r="D21" s="229"/>
      <c r="E21" s="228" t="s">
        <v>1155</v>
      </c>
      <c r="F21" s="229"/>
      <c r="G21" s="228" t="s">
        <v>1156</v>
      </c>
      <c r="H21" s="229"/>
      <c r="I21" s="228" t="s">
        <v>1157</v>
      </c>
      <c r="J21" s="229"/>
      <c r="K21" s="228" t="s">
        <v>1158</v>
      </c>
      <c r="L21" s="230"/>
      <c r="M21" s="231"/>
    </row>
    <row r="22" spans="1:13">
      <c r="A22" s="3145"/>
      <c r="B22" s="3150"/>
      <c r="C22" s="228" t="s">
        <v>1159</v>
      </c>
      <c r="D22" s="1846"/>
      <c r="E22" s="228" t="s">
        <v>1160</v>
      </c>
      <c r="F22" s="311"/>
      <c r="G22" s="228" t="s">
        <v>1161</v>
      </c>
      <c r="H22" s="311"/>
      <c r="I22" s="228" t="s">
        <v>1162</v>
      </c>
      <c r="J22" s="311" t="s">
        <v>1226</v>
      </c>
      <c r="K22" s="228" t="s">
        <v>1163</v>
      </c>
      <c r="L22" s="230"/>
      <c r="M22" s="231"/>
    </row>
    <row r="23" spans="1:13" ht="28.5">
      <c r="A23" s="3145"/>
      <c r="B23" s="3150"/>
      <c r="C23" s="228" t="s">
        <v>1164</v>
      </c>
      <c r="D23" s="1846"/>
      <c r="E23" s="228" t="s">
        <v>1165</v>
      </c>
      <c r="F23" s="1846"/>
      <c r="G23" s="228"/>
      <c r="H23" s="232"/>
      <c r="I23" s="228"/>
      <c r="J23" s="232"/>
      <c r="K23" s="228"/>
      <c r="L23" s="233"/>
      <c r="M23" s="234"/>
    </row>
    <row r="24" spans="1:13">
      <c r="A24" s="3145"/>
      <c r="B24" s="3150"/>
      <c r="C24" s="228" t="s">
        <v>1166</v>
      </c>
      <c r="D24" s="311"/>
      <c r="E24" s="228" t="s">
        <v>1168</v>
      </c>
      <c r="F24" s="1925"/>
      <c r="G24" s="1925"/>
      <c r="H24" s="1925"/>
      <c r="I24" s="1925"/>
      <c r="J24" s="1925"/>
      <c r="K24" s="1925"/>
      <c r="L24" s="1925"/>
      <c r="M24" s="235"/>
    </row>
    <row r="25" spans="1:13">
      <c r="A25" s="3145"/>
      <c r="B25" s="3151"/>
      <c r="C25" s="236"/>
      <c r="D25" s="236"/>
      <c r="E25" s="236"/>
      <c r="F25" s="236"/>
      <c r="G25" s="236"/>
      <c r="H25" s="236"/>
      <c r="I25" s="236"/>
      <c r="J25" s="236"/>
      <c r="K25" s="236"/>
      <c r="L25" s="236"/>
      <c r="M25" s="237"/>
    </row>
    <row r="26" spans="1:13">
      <c r="A26" s="3145"/>
      <c r="B26" s="3149" t="s">
        <v>1170</v>
      </c>
      <c r="C26" s="238"/>
      <c r="D26" s="238"/>
      <c r="E26" s="238"/>
      <c r="F26" s="238"/>
      <c r="G26" s="238"/>
      <c r="H26" s="238"/>
      <c r="I26" s="238"/>
      <c r="J26" s="238"/>
      <c r="K26" s="238"/>
      <c r="L26" s="214"/>
      <c r="M26" s="215"/>
    </row>
    <row r="27" spans="1:13">
      <c r="A27" s="3145"/>
      <c r="B27" s="3150"/>
      <c r="C27" s="228" t="s">
        <v>1171</v>
      </c>
      <c r="D27" s="311"/>
      <c r="E27" s="239"/>
      <c r="F27" s="228" t="s">
        <v>1172</v>
      </c>
      <c r="G27" s="1846"/>
      <c r="H27" s="239"/>
      <c r="I27" s="228" t="s">
        <v>1173</v>
      </c>
      <c r="J27" s="1846"/>
      <c r="K27" s="239"/>
      <c r="L27" s="214"/>
      <c r="M27" s="215"/>
    </row>
    <row r="28" spans="1:13">
      <c r="A28" s="3145"/>
      <c r="B28" s="3150"/>
      <c r="C28" s="228" t="s">
        <v>1174</v>
      </c>
      <c r="D28" s="240"/>
      <c r="E28" s="241"/>
      <c r="F28" s="228" t="s">
        <v>1175</v>
      </c>
      <c r="G28" s="311" t="s">
        <v>1167</v>
      </c>
      <c r="H28" s="214"/>
      <c r="I28" s="242"/>
      <c r="J28" s="214"/>
      <c r="K28" s="1845"/>
      <c r="L28" s="214"/>
      <c r="M28" s="215"/>
    </row>
    <row r="29" spans="1:13">
      <c r="A29" s="3145"/>
      <c r="B29" s="3150"/>
      <c r="C29" s="232"/>
      <c r="D29" s="232"/>
      <c r="E29" s="232"/>
      <c r="F29" s="232"/>
      <c r="G29" s="232"/>
      <c r="H29" s="232"/>
      <c r="I29" s="232"/>
      <c r="J29" s="232"/>
      <c r="K29" s="232"/>
      <c r="L29" s="214"/>
      <c r="M29" s="215"/>
    </row>
    <row r="30" spans="1:13">
      <c r="A30" s="3145"/>
      <c r="B30" s="1831" t="s">
        <v>1176</v>
      </c>
      <c r="C30" s="239"/>
      <c r="D30" s="239"/>
      <c r="E30" s="239"/>
      <c r="F30" s="239"/>
      <c r="G30" s="239"/>
      <c r="H30" s="239"/>
      <c r="I30" s="239"/>
      <c r="J30" s="239"/>
      <c r="K30" s="239"/>
      <c r="L30" s="239"/>
      <c r="M30" s="243"/>
    </row>
    <row r="31" spans="1:13">
      <c r="A31" s="3145"/>
      <c r="B31" s="1831"/>
      <c r="C31" s="244" t="s">
        <v>1177</v>
      </c>
      <c r="D31" s="245" t="s">
        <v>61</v>
      </c>
      <c r="E31" s="239"/>
      <c r="F31" s="246" t="s">
        <v>1178</v>
      </c>
      <c r="G31" s="311" t="s">
        <v>61</v>
      </c>
      <c r="H31" s="239"/>
      <c r="I31" s="246" t="s">
        <v>1179</v>
      </c>
      <c r="J31" s="1873" t="s">
        <v>61</v>
      </c>
      <c r="K31" s="1874"/>
      <c r="L31" s="1875"/>
      <c r="M31" s="243"/>
    </row>
    <row r="32" spans="1:13">
      <c r="A32" s="3145"/>
      <c r="B32" s="1832"/>
      <c r="C32" s="236"/>
      <c r="D32" s="236"/>
      <c r="E32" s="236"/>
      <c r="F32" s="236"/>
      <c r="G32" s="236"/>
      <c r="H32" s="236"/>
      <c r="I32" s="236"/>
      <c r="J32" s="236"/>
      <c r="K32" s="236"/>
      <c r="L32" s="236"/>
      <c r="M32" s="237"/>
    </row>
    <row r="33" spans="1:13" ht="15">
      <c r="A33" s="3145"/>
      <c r="B33" s="3149" t="s">
        <v>1181</v>
      </c>
      <c r="C33" s="247"/>
      <c r="D33" s="247"/>
      <c r="E33" s="247"/>
      <c r="F33" s="247"/>
      <c r="G33" s="247"/>
      <c r="H33" s="247"/>
      <c r="I33" s="247"/>
      <c r="J33" s="247"/>
      <c r="K33" s="247"/>
      <c r="L33" s="214"/>
      <c r="M33" s="215"/>
    </row>
    <row r="34" spans="1:13" ht="15">
      <c r="A34" s="3145"/>
      <c r="B34" s="3150"/>
      <c r="C34" s="239" t="s">
        <v>1182</v>
      </c>
      <c r="D34" s="327">
        <v>2020</v>
      </c>
      <c r="E34" s="249"/>
      <c r="F34" s="239" t="s">
        <v>1183</v>
      </c>
      <c r="G34" s="282" t="s">
        <v>1379</v>
      </c>
      <c r="H34" s="249"/>
      <c r="I34" s="246"/>
      <c r="J34" s="249"/>
      <c r="K34" s="249"/>
      <c r="L34" s="214"/>
      <c r="M34" s="215"/>
    </row>
    <row r="35" spans="1:13" ht="15">
      <c r="A35" s="3145"/>
      <c r="B35" s="3151"/>
      <c r="C35" s="236"/>
      <c r="D35" s="251"/>
      <c r="E35" s="252"/>
      <c r="F35" s="236"/>
      <c r="G35" s="252"/>
      <c r="H35" s="252"/>
      <c r="I35" s="253"/>
      <c r="J35" s="252"/>
      <c r="K35" s="252"/>
      <c r="L35" s="214"/>
      <c r="M35" s="215"/>
    </row>
    <row r="36" spans="1:13">
      <c r="A36" s="3145"/>
      <c r="B36" s="3149" t="s">
        <v>1185</v>
      </c>
      <c r="C36" s="254"/>
      <c r="D36" s="254"/>
      <c r="E36" s="254"/>
      <c r="F36" s="254"/>
      <c r="G36" s="254"/>
      <c r="H36" s="254"/>
      <c r="I36" s="254"/>
      <c r="J36" s="254"/>
      <c r="K36" s="254"/>
      <c r="L36" s="254"/>
      <c r="M36" s="255"/>
    </row>
    <row r="37" spans="1:13">
      <c r="A37" s="3145"/>
      <c r="B37" s="3150"/>
      <c r="C37" s="256"/>
      <c r="D37" s="257">
        <v>2019</v>
      </c>
      <c r="E37" s="257"/>
      <c r="F37" s="257">
        <v>2020</v>
      </c>
      <c r="G37" s="257"/>
      <c r="H37" s="258">
        <v>2021</v>
      </c>
      <c r="I37" s="258"/>
      <c r="J37" s="258">
        <v>2022</v>
      </c>
      <c r="K37" s="257"/>
      <c r="L37" s="257">
        <v>2023</v>
      </c>
      <c r="M37" s="255"/>
    </row>
    <row r="38" spans="1:13">
      <c r="A38" s="3145"/>
      <c r="B38" s="3150"/>
      <c r="C38" s="256"/>
      <c r="D38" s="3446"/>
      <c r="E38" s="3447"/>
      <c r="F38" s="3446">
        <v>0.2</v>
      </c>
      <c r="G38" s="3447"/>
      <c r="H38" s="3446">
        <v>0.5</v>
      </c>
      <c r="I38" s="3447"/>
      <c r="J38" s="3446">
        <v>0.75</v>
      </c>
      <c r="K38" s="3447"/>
      <c r="L38" s="3446">
        <v>0.9</v>
      </c>
      <c r="M38" s="3447"/>
    </row>
    <row r="39" spans="1:13">
      <c r="A39" s="3145"/>
      <c r="B39" s="3150"/>
      <c r="C39" s="256"/>
      <c r="D39" s="257">
        <v>2024</v>
      </c>
      <c r="E39" s="257"/>
      <c r="F39" s="257" t="s">
        <v>1310</v>
      </c>
      <c r="G39" s="257"/>
      <c r="H39" s="258" t="s">
        <v>1311</v>
      </c>
      <c r="I39" s="258"/>
      <c r="J39" s="258" t="s">
        <v>1312</v>
      </c>
      <c r="K39" s="257"/>
      <c r="L39" s="257" t="s">
        <v>1313</v>
      </c>
      <c r="M39" s="227"/>
    </row>
    <row r="40" spans="1:13">
      <c r="A40" s="3145"/>
      <c r="B40" s="3150"/>
      <c r="C40" s="256"/>
      <c r="D40" s="3446">
        <v>1</v>
      </c>
      <c r="E40" s="3482"/>
      <c r="F40" s="2551"/>
      <c r="G40" s="1926"/>
      <c r="H40" s="2551"/>
      <c r="I40" s="1926"/>
      <c r="J40" s="2551"/>
      <c r="K40" s="2294"/>
      <c r="L40" s="2551"/>
      <c r="M40" s="1859"/>
    </row>
    <row r="41" spans="1:13">
      <c r="A41" s="3145"/>
      <c r="B41" s="3150"/>
      <c r="C41" s="256"/>
      <c r="D41" s="257" t="s">
        <v>1314</v>
      </c>
      <c r="E41" s="257"/>
      <c r="F41" s="257" t="s">
        <v>1315</v>
      </c>
      <c r="G41" s="257"/>
      <c r="H41" s="258" t="s">
        <v>1316</v>
      </c>
      <c r="I41" s="258"/>
      <c r="J41" s="2292" t="s">
        <v>1317</v>
      </c>
      <c r="K41" s="2291"/>
      <c r="L41" s="2291" t="s">
        <v>1380</v>
      </c>
      <c r="M41" s="227"/>
    </row>
    <row r="42" spans="1:13">
      <c r="A42" s="3145"/>
      <c r="B42" s="3150"/>
      <c r="C42" s="256"/>
      <c r="D42" s="2551"/>
      <c r="E42" s="1926"/>
      <c r="F42" s="2551"/>
      <c r="G42" s="1926"/>
      <c r="H42" s="2551"/>
      <c r="I42" s="1926"/>
      <c r="J42" s="2551"/>
      <c r="K42" s="2294"/>
      <c r="L42" s="2551"/>
      <c r="M42" s="1859"/>
    </row>
    <row r="43" spans="1:13">
      <c r="A43" s="3145"/>
      <c r="B43" s="3150"/>
      <c r="C43" s="256"/>
      <c r="D43" s="263" t="s">
        <v>1381</v>
      </c>
      <c r="E43" s="261"/>
      <c r="F43" s="263" t="s">
        <v>1186</v>
      </c>
      <c r="G43" s="261"/>
      <c r="H43" s="263"/>
      <c r="I43" s="261"/>
      <c r="J43" s="263"/>
      <c r="K43" s="261"/>
      <c r="L43" s="263"/>
      <c r="M43" s="1859"/>
    </row>
    <row r="44" spans="1:13">
      <c r="A44" s="3145"/>
      <c r="B44" s="3150"/>
      <c r="C44" s="256"/>
      <c r="D44" s="2551"/>
      <c r="E44" s="1926"/>
      <c r="F44" s="2497">
        <v>1</v>
      </c>
      <c r="G44" s="248"/>
      <c r="H44" s="3183"/>
      <c r="I44" s="3183"/>
      <c r="J44" s="263"/>
      <c r="K44" s="261"/>
      <c r="L44" s="263"/>
      <c r="M44" s="1859"/>
    </row>
    <row r="45" spans="1:13">
      <c r="A45" s="3145"/>
      <c r="B45" s="3150"/>
      <c r="C45" s="256"/>
      <c r="D45" s="263"/>
      <c r="E45" s="261"/>
      <c r="F45" s="263"/>
      <c r="G45" s="261"/>
      <c r="H45" s="263"/>
      <c r="I45" s="261"/>
      <c r="J45" s="263"/>
      <c r="K45" s="261"/>
      <c r="L45" s="263"/>
      <c r="M45" s="1859"/>
    </row>
    <row r="46" spans="1:13">
      <c r="A46" s="3145"/>
      <c r="B46" s="3149" t="s">
        <v>1187</v>
      </c>
      <c r="C46" s="238"/>
      <c r="D46" s="238"/>
      <c r="E46" s="238"/>
      <c r="F46" s="238"/>
      <c r="G46" s="238"/>
      <c r="H46" s="238"/>
      <c r="I46" s="238"/>
      <c r="J46" s="238"/>
      <c r="K46" s="238"/>
      <c r="L46" s="214"/>
      <c r="M46" s="215"/>
    </row>
    <row r="47" spans="1:13">
      <c r="A47" s="3145"/>
      <c r="B47" s="3150"/>
      <c r="C47" s="214"/>
      <c r="D47" s="264" t="s">
        <v>482</v>
      </c>
      <c r="E47" s="265" t="s">
        <v>60</v>
      </c>
      <c r="F47" s="3155" t="s">
        <v>1188</v>
      </c>
      <c r="G47" s="3169"/>
      <c r="H47" s="3169"/>
      <c r="I47" s="3169"/>
      <c r="J47" s="3169"/>
      <c r="K47" s="266"/>
      <c r="L47" s="214"/>
      <c r="M47" s="215"/>
    </row>
    <row r="48" spans="1:13">
      <c r="A48" s="3145"/>
      <c r="B48" s="3150"/>
      <c r="C48" s="214"/>
      <c r="D48" s="1858"/>
      <c r="E48" s="1846" t="s">
        <v>1167</v>
      </c>
      <c r="F48" s="3155"/>
      <c r="G48" s="3169"/>
      <c r="H48" s="3169"/>
      <c r="I48" s="3169"/>
      <c r="J48" s="3169"/>
      <c r="K48" s="241"/>
      <c r="L48" s="214"/>
      <c r="M48" s="215"/>
    </row>
    <row r="49" spans="1:13" ht="30.75" customHeight="1">
      <c r="A49" s="3145"/>
      <c r="B49" s="3151"/>
      <c r="C49" s="267"/>
      <c r="D49" s="267"/>
      <c r="E49" s="267"/>
      <c r="F49" s="267"/>
      <c r="G49" s="267"/>
      <c r="H49" s="267"/>
      <c r="I49" s="267"/>
      <c r="J49" s="267"/>
      <c r="K49" s="267"/>
      <c r="L49" s="214"/>
      <c r="M49" s="215"/>
    </row>
    <row r="50" spans="1:13" ht="102" customHeight="1">
      <c r="A50" s="3145"/>
      <c r="B50" s="281" t="s">
        <v>1189</v>
      </c>
      <c r="C50" s="3197" t="s">
        <v>1382</v>
      </c>
      <c r="D50" s="3198"/>
      <c r="E50" s="3198"/>
      <c r="F50" s="3198"/>
      <c r="G50" s="3198"/>
      <c r="H50" s="3198"/>
      <c r="I50" s="3198"/>
      <c r="J50" s="3198"/>
      <c r="K50" s="3198"/>
      <c r="L50" s="3198"/>
      <c r="M50" s="3199"/>
    </row>
    <row r="51" spans="1:13" ht="38.25" customHeight="1">
      <c r="A51" s="3145"/>
      <c r="B51" s="281" t="s">
        <v>1191</v>
      </c>
      <c r="C51" s="3197" t="s">
        <v>1383</v>
      </c>
      <c r="D51" s="3198"/>
      <c r="E51" s="3198"/>
      <c r="F51" s="3198"/>
      <c r="G51" s="3198"/>
      <c r="H51" s="3198"/>
      <c r="I51" s="3198"/>
      <c r="J51" s="3198"/>
      <c r="K51" s="3198"/>
      <c r="L51" s="3198"/>
      <c r="M51" s="3199"/>
    </row>
    <row r="52" spans="1:13">
      <c r="A52" s="3145"/>
      <c r="B52" s="281" t="s">
        <v>1193</v>
      </c>
      <c r="C52" s="3197">
        <v>60</v>
      </c>
      <c r="D52" s="3198"/>
      <c r="E52" s="3198"/>
      <c r="F52" s="3198"/>
      <c r="G52" s="3198"/>
      <c r="H52" s="3198"/>
      <c r="I52" s="3198"/>
      <c r="J52" s="3198"/>
      <c r="K52" s="3198"/>
      <c r="L52" s="3198"/>
      <c r="M52" s="3199"/>
    </row>
    <row r="53" spans="1:13">
      <c r="A53" s="3145"/>
      <c r="B53" s="281" t="s">
        <v>1195</v>
      </c>
      <c r="C53" s="3197">
        <v>2020</v>
      </c>
      <c r="D53" s="3198"/>
      <c r="E53" s="3198"/>
      <c r="F53" s="3198"/>
      <c r="G53" s="3198"/>
      <c r="H53" s="3198"/>
      <c r="I53" s="3198"/>
      <c r="J53" s="3198"/>
      <c r="K53" s="3198"/>
      <c r="L53" s="3198"/>
      <c r="M53" s="3199"/>
    </row>
    <row r="54" spans="1:13" ht="15.75" customHeight="1">
      <c r="A54" s="3135" t="s">
        <v>1197</v>
      </c>
      <c r="B54" s="285" t="s">
        <v>1198</v>
      </c>
      <c r="C54" s="3197" t="s">
        <v>1384</v>
      </c>
      <c r="D54" s="3198"/>
      <c r="E54" s="3198"/>
      <c r="F54" s="3198"/>
      <c r="G54" s="3198"/>
      <c r="H54" s="3198"/>
      <c r="I54" s="3198"/>
      <c r="J54" s="3198"/>
      <c r="K54" s="3198"/>
      <c r="L54" s="3198"/>
      <c r="M54" s="3199"/>
    </row>
    <row r="55" spans="1:13">
      <c r="A55" s="3136"/>
      <c r="B55" s="285" t="s">
        <v>1199</v>
      </c>
      <c r="C55" s="3197" t="s">
        <v>1385</v>
      </c>
      <c r="D55" s="3198"/>
      <c r="E55" s="3198"/>
      <c r="F55" s="3198"/>
      <c r="G55" s="3198"/>
      <c r="H55" s="3198"/>
      <c r="I55" s="3198"/>
      <c r="J55" s="3198"/>
      <c r="K55" s="3198"/>
      <c r="L55" s="3198"/>
      <c r="M55" s="3199"/>
    </row>
    <row r="56" spans="1:13" ht="15.75" customHeight="1">
      <c r="A56" s="3136"/>
      <c r="B56" s="285" t="s">
        <v>1201</v>
      </c>
      <c r="C56" s="3197" t="s">
        <v>1386</v>
      </c>
      <c r="D56" s="3198"/>
      <c r="E56" s="3198"/>
      <c r="F56" s="3198"/>
      <c r="G56" s="3198"/>
      <c r="H56" s="3198"/>
      <c r="I56" s="3198"/>
      <c r="J56" s="3198"/>
      <c r="K56" s="3198"/>
      <c r="L56" s="3198"/>
      <c r="M56" s="3199"/>
    </row>
    <row r="57" spans="1:13" ht="15.75" customHeight="1">
      <c r="A57" s="3136"/>
      <c r="B57" s="286" t="s">
        <v>1202</v>
      </c>
      <c r="C57" s="3197" t="s">
        <v>1387</v>
      </c>
      <c r="D57" s="3198"/>
      <c r="E57" s="3198"/>
      <c r="F57" s="3198"/>
      <c r="G57" s="3198"/>
      <c r="H57" s="3198"/>
      <c r="I57" s="3198"/>
      <c r="J57" s="3198"/>
      <c r="K57" s="3198"/>
      <c r="L57" s="3198"/>
      <c r="M57" s="3199"/>
    </row>
    <row r="58" spans="1:13" ht="15.75" customHeight="1">
      <c r="A58" s="3136"/>
      <c r="B58" s="285" t="s">
        <v>1204</v>
      </c>
      <c r="C58" s="3448" t="s">
        <v>1388</v>
      </c>
      <c r="D58" s="3449"/>
      <c r="E58" s="3449"/>
      <c r="F58" s="3449"/>
      <c r="G58" s="3449"/>
      <c r="H58" s="3449"/>
      <c r="I58" s="3449"/>
      <c r="J58" s="3449"/>
      <c r="K58" s="3449"/>
      <c r="L58" s="3449"/>
      <c r="M58" s="3450"/>
    </row>
    <row r="59" spans="1:13" ht="16.5" customHeight="1" thickBot="1">
      <c r="A59" s="3143"/>
      <c r="B59" s="285" t="s">
        <v>1205</v>
      </c>
      <c r="C59" s="3197">
        <v>3680038</v>
      </c>
      <c r="D59" s="3198"/>
      <c r="E59" s="3198"/>
      <c r="F59" s="3198"/>
      <c r="G59" s="3198"/>
      <c r="H59" s="3198"/>
      <c r="I59" s="3198"/>
      <c r="J59" s="3198"/>
      <c r="K59" s="3198"/>
      <c r="L59" s="3198"/>
      <c r="M59" s="3199"/>
    </row>
    <row r="60" spans="1:13" ht="15.75" customHeight="1">
      <c r="A60" s="3135" t="s">
        <v>1206</v>
      </c>
      <c r="B60" s="287" t="s">
        <v>1207</v>
      </c>
      <c r="C60" s="3197" t="s">
        <v>1389</v>
      </c>
      <c r="D60" s="3198"/>
      <c r="E60" s="3198"/>
      <c r="F60" s="3198"/>
      <c r="G60" s="3198"/>
      <c r="H60" s="3198"/>
      <c r="I60" s="3198"/>
      <c r="J60" s="3198"/>
      <c r="K60" s="3198"/>
      <c r="L60" s="3198"/>
      <c r="M60" s="3199"/>
    </row>
    <row r="61" spans="1:13" ht="15.75" customHeight="1">
      <c r="A61" s="3136"/>
      <c r="B61" s="287" t="s">
        <v>1209</v>
      </c>
      <c r="C61" s="3197" t="s">
        <v>1390</v>
      </c>
      <c r="D61" s="3198"/>
      <c r="E61" s="3198"/>
      <c r="F61" s="3198"/>
      <c r="G61" s="3198"/>
      <c r="H61" s="3198"/>
      <c r="I61" s="3198"/>
      <c r="J61" s="3198"/>
      <c r="K61" s="3198"/>
      <c r="L61" s="3198"/>
      <c r="M61" s="3199"/>
    </row>
    <row r="62" spans="1:13" ht="16.5" customHeight="1" thickBot="1">
      <c r="A62" s="3136"/>
      <c r="B62" s="288" t="s">
        <v>28</v>
      </c>
      <c r="C62" s="3197" t="s">
        <v>126</v>
      </c>
      <c r="D62" s="3198"/>
      <c r="E62" s="3198"/>
      <c r="F62" s="3198"/>
      <c r="G62" s="3198"/>
      <c r="H62" s="3198"/>
      <c r="I62" s="3198"/>
      <c r="J62" s="3198"/>
      <c r="K62" s="3198"/>
      <c r="L62" s="3198"/>
      <c r="M62" s="3199"/>
    </row>
    <row r="63" spans="1:13" ht="15.75" thickBot="1">
      <c r="A63" s="273" t="s">
        <v>1211</v>
      </c>
      <c r="B63" s="289"/>
      <c r="C63" s="3137"/>
      <c r="D63" s="3200"/>
      <c r="E63" s="3200"/>
      <c r="F63" s="3200"/>
      <c r="G63" s="3200"/>
      <c r="H63" s="3200"/>
      <c r="I63" s="3200"/>
      <c r="J63" s="3200"/>
      <c r="K63" s="3200"/>
      <c r="L63" s="3200"/>
      <c r="M63" s="3201"/>
    </row>
  </sheetData>
  <mergeCells count="51">
    <mergeCell ref="A17:A53"/>
    <mergeCell ref="C18:M18"/>
    <mergeCell ref="B19:B25"/>
    <mergeCell ref="B26:B29"/>
    <mergeCell ref="B33:B35"/>
    <mergeCell ref="B36:B45"/>
    <mergeCell ref="D38:E38"/>
    <mergeCell ref="F38:G38"/>
    <mergeCell ref="H38:I38"/>
    <mergeCell ref="C51:M51"/>
    <mergeCell ref="C52:M52"/>
    <mergeCell ref="C53:M53"/>
    <mergeCell ref="D40:E40"/>
    <mergeCell ref="H44:I44"/>
    <mergeCell ref="C50:M50"/>
    <mergeCell ref="J38:K38"/>
    <mergeCell ref="A2:A16"/>
    <mergeCell ref="C2:M2"/>
    <mergeCell ref="C3:M3"/>
    <mergeCell ref="I7:M7"/>
    <mergeCell ref="C10:D10"/>
    <mergeCell ref="B15:B16"/>
    <mergeCell ref="B8:B11"/>
    <mergeCell ref="C11:D11"/>
    <mergeCell ref="F11:G11"/>
    <mergeCell ref="C7:G7"/>
    <mergeCell ref="C8:M9"/>
    <mergeCell ref="F10:G10"/>
    <mergeCell ref="C12:M12"/>
    <mergeCell ref="C13:M13"/>
    <mergeCell ref="C14:M14"/>
    <mergeCell ref="C15:D16"/>
    <mergeCell ref="C63:M63"/>
    <mergeCell ref="C56:M56"/>
    <mergeCell ref="C57:M57"/>
    <mergeCell ref="C58:M58"/>
    <mergeCell ref="C59:M59"/>
    <mergeCell ref="A60:A62"/>
    <mergeCell ref="C60:M60"/>
    <mergeCell ref="C61:M61"/>
    <mergeCell ref="C62:M62"/>
    <mergeCell ref="A54:A59"/>
    <mergeCell ref="C54:M54"/>
    <mergeCell ref="C55:M55"/>
    <mergeCell ref="E15:E16"/>
    <mergeCell ref="F15:M16"/>
    <mergeCell ref="B46:B49"/>
    <mergeCell ref="F47:F48"/>
    <mergeCell ref="G47:J48"/>
    <mergeCell ref="L38:M38"/>
    <mergeCell ref="C17:H17"/>
  </mergeCells>
  <dataValidations count="6">
    <dataValidation allowBlank="1" showInputMessage="1" showErrorMessage="1" prompt="Determine si el indicador responde a un enfoque (Derechos Humanos, Género, Diferencial, Poblacional, Ambiental y Territorial). Si responde a más de enfoque separelos por ;" sqref="B17" xr:uid="{00000000-0002-0000-0E00-000000000000}"/>
    <dataValidation allowBlank="1" showInputMessage="1" showErrorMessage="1" prompt="Identifique el ODS a que le apunta el indicador de producto. Seleccione de la lista desplegable._x000a_" sqref="B15:B16" xr:uid="{00000000-0002-0000-0E00-000001000000}"/>
    <dataValidation allowBlank="1" showInputMessage="1" showErrorMessage="1" prompt="Identifique la meta ODS a que le apunta el indicador de producto. Seleccione de la lista desplegable." sqref="E15" xr:uid="{00000000-0002-0000-0E00-000002000000}"/>
    <dataValidation allowBlank="1" showInputMessage="1" showErrorMessage="1" prompt="Incluir una ficha por cada indicador, ya sea de producto o de resultado" sqref="B1" xr:uid="{00000000-0002-0000-0E00-000003000000}"/>
    <dataValidation allowBlank="1" showInputMessage="1" showErrorMessage="1" prompt="Seleccione de la lista desplegable" sqref="B4 H7 B7" xr:uid="{00000000-0002-0000-0E00-000004000000}"/>
    <dataValidation type="whole" allowBlank="1" showInputMessage="1" showErrorMessage="1" sqref="D44 H42 F42 D42 L40 J40 H40 F40 J42 L42" xr:uid="{00000000-0002-0000-0E00-000005000000}">
      <formula1>2000</formula1>
      <formula2>500000000</formula2>
    </dataValidation>
  </dataValidations>
  <hyperlinks>
    <hyperlink ref="C58" r:id="rId1" display="jhortua@serviciocivil.gov.co" xr:uid="{00000000-0004-0000-0E00-000000000000}"/>
    <hyperlink ref="C58:M58" r:id="rId2" display="gsilva@serviciocivil.gov.co" xr:uid="{00000000-0004-0000-0E00-000001000000}"/>
  </hyperlinks>
  <pageMargins left="0.7" right="0.7" top="0.75" bottom="0.75" header="0.3" footer="0.3"/>
  <pageSetup orientation="portrait" horizontalDpi="300" verticalDpi="300"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M56"/>
  <sheetViews>
    <sheetView zoomScale="70" zoomScaleNormal="70" workbookViewId="0">
      <selection activeCell="C2" sqref="C2:M2"/>
    </sheetView>
  </sheetViews>
  <sheetFormatPr baseColWidth="10" defaultColWidth="11.42578125" defaultRowHeight="15.75"/>
  <cols>
    <col min="1" max="1" width="25.140625" style="4" customWidth="1"/>
    <col min="2" max="2" width="39.140625" style="57" customWidth="1"/>
    <col min="3" max="3" width="12.42578125" style="4" bestFit="1" customWidth="1"/>
    <col min="4" max="4" width="11.5703125" style="4" bestFit="1" customWidth="1"/>
    <col min="5" max="5" width="11.42578125" style="4"/>
    <col min="6" max="8" width="11.5703125" style="4" bestFit="1" customWidth="1"/>
    <col min="9" max="9" width="11.42578125" style="4"/>
    <col min="10" max="10" width="11.5703125" style="4" bestFit="1" customWidth="1"/>
    <col min="11" max="11" width="11.42578125" style="4"/>
    <col min="12" max="12" width="20.85546875" style="4" customWidth="1"/>
    <col min="13" max="16384" width="11.42578125" style="4"/>
  </cols>
  <sheetData>
    <row r="1" spans="1:13" ht="16.5" thickBot="1">
      <c r="A1" s="1"/>
      <c r="B1" s="1879" t="s">
        <v>1327</v>
      </c>
      <c r="C1" s="2"/>
      <c r="D1" s="2"/>
      <c r="E1" s="2"/>
      <c r="F1" s="2"/>
      <c r="G1" s="2"/>
      <c r="H1" s="2"/>
      <c r="I1" s="2"/>
      <c r="J1" s="2"/>
      <c r="K1" s="2"/>
      <c r="L1" s="2"/>
      <c r="M1" s="3"/>
    </row>
    <row r="2" spans="1:13" ht="44.25" customHeight="1">
      <c r="A2" s="3126" t="s">
        <v>1134</v>
      </c>
      <c r="B2" s="5" t="s">
        <v>1135</v>
      </c>
      <c r="C2" s="3095" t="s">
        <v>1391</v>
      </c>
      <c r="D2" s="3096"/>
      <c r="E2" s="3096"/>
      <c r="F2" s="3096"/>
      <c r="G2" s="3096"/>
      <c r="H2" s="3096"/>
      <c r="I2" s="3096"/>
      <c r="J2" s="3096"/>
      <c r="K2" s="3096"/>
      <c r="L2" s="3096"/>
      <c r="M2" s="3097"/>
    </row>
    <row r="3" spans="1:13" ht="168.6" customHeight="1">
      <c r="A3" s="3127"/>
      <c r="B3" s="6" t="s">
        <v>1137</v>
      </c>
      <c r="C3" s="3483" t="s">
        <v>1392</v>
      </c>
      <c r="D3" s="3484"/>
      <c r="E3" s="3484"/>
      <c r="F3" s="3484"/>
      <c r="G3" s="3484"/>
      <c r="H3" s="3484"/>
      <c r="I3" s="3484"/>
      <c r="J3" s="3484"/>
      <c r="K3" s="3484"/>
      <c r="L3" s="3484"/>
      <c r="M3" s="3485"/>
    </row>
    <row r="4" spans="1:13">
      <c r="A4" s="3127"/>
      <c r="B4" s="1856" t="s">
        <v>1139</v>
      </c>
      <c r="C4" s="1847" t="s">
        <v>422</v>
      </c>
      <c r="E4" s="1847"/>
      <c r="F4" s="1847"/>
      <c r="G4" s="1847"/>
      <c r="H4" s="1847"/>
      <c r="I4" s="1847"/>
      <c r="J4" s="1847"/>
      <c r="K4" s="1847"/>
      <c r="L4" s="1847"/>
      <c r="M4" s="1848"/>
    </row>
    <row r="5" spans="1:13">
      <c r="A5" s="3127"/>
      <c r="B5" s="1856" t="s">
        <v>1140</v>
      </c>
      <c r="C5" s="160" t="s">
        <v>1141</v>
      </c>
      <c r="D5" s="1847"/>
      <c r="E5" s="1847"/>
      <c r="F5" s="1847"/>
      <c r="G5" s="1847"/>
      <c r="H5" s="1847"/>
      <c r="I5" s="1847"/>
      <c r="J5" s="1847"/>
      <c r="K5" s="1847"/>
      <c r="L5" s="1847"/>
      <c r="M5" s="1848"/>
    </row>
    <row r="6" spans="1:13">
      <c r="A6" s="3127"/>
      <c r="B6" s="1856" t="s">
        <v>1142</v>
      </c>
      <c r="C6" s="160" t="s">
        <v>1141</v>
      </c>
      <c r="D6" s="1847"/>
      <c r="E6" s="1847"/>
      <c r="F6" s="1847"/>
      <c r="G6" s="1847"/>
      <c r="H6" s="1847"/>
      <c r="I6" s="1847"/>
      <c r="J6" s="1847"/>
      <c r="K6" s="1847"/>
      <c r="L6" s="1847"/>
      <c r="M6" s="1848"/>
    </row>
    <row r="7" spans="1:13">
      <c r="A7" s="3127"/>
      <c r="B7" s="12" t="s">
        <v>1143</v>
      </c>
      <c r="C7" s="1985" t="s">
        <v>71</v>
      </c>
      <c r="E7" s="1985"/>
      <c r="F7" s="1985"/>
      <c r="G7" s="2062"/>
      <c r="H7" s="7" t="s">
        <v>28</v>
      </c>
      <c r="I7" s="1985" t="s">
        <v>72</v>
      </c>
      <c r="K7" s="1985"/>
      <c r="L7" s="1985"/>
      <c r="M7" s="1986"/>
    </row>
    <row r="8" spans="1:13">
      <c r="A8" s="3127"/>
      <c r="B8" s="3119" t="s">
        <v>1144</v>
      </c>
      <c r="C8" s="1979"/>
      <c r="D8" s="1978"/>
      <c r="E8" s="1978"/>
      <c r="F8" s="1978"/>
      <c r="G8" s="1978"/>
      <c r="H8" s="1978"/>
      <c r="I8" s="1978"/>
      <c r="J8" s="1978"/>
      <c r="K8" s="1978"/>
      <c r="L8" s="8"/>
      <c r="M8" s="9"/>
    </row>
    <row r="9" spans="1:13" ht="42.75" customHeight="1">
      <c r="A9" s="3127"/>
      <c r="B9" s="3120"/>
      <c r="C9" s="3130" t="s">
        <v>1393</v>
      </c>
      <c r="D9" s="3131"/>
      <c r="E9" s="1911"/>
      <c r="F9" s="3486" t="s">
        <v>72</v>
      </c>
      <c r="G9" s="3486"/>
      <c r="H9" s="1911"/>
      <c r="I9" s="3486" t="s">
        <v>169</v>
      </c>
      <c r="J9" s="3486"/>
      <c r="K9" s="1911"/>
      <c r="L9" s="10"/>
      <c r="M9" s="11"/>
    </row>
    <row r="10" spans="1:13">
      <c r="A10" s="3127"/>
      <c r="B10" s="3121"/>
      <c r="C10" s="3134" t="s">
        <v>1147</v>
      </c>
      <c r="D10" s="3134"/>
      <c r="E10" s="1857"/>
      <c r="F10" s="3134" t="s">
        <v>1147</v>
      </c>
      <c r="G10" s="3134"/>
      <c r="H10" s="1857"/>
      <c r="I10" s="3134" t="s">
        <v>1147</v>
      </c>
      <c r="J10" s="3134"/>
      <c r="K10" s="1857"/>
      <c r="L10" s="484"/>
      <c r="M10" s="11"/>
    </row>
    <row r="11" spans="1:13" ht="84" customHeight="1">
      <c r="A11" s="3128"/>
      <c r="B11" s="12" t="s">
        <v>1148</v>
      </c>
      <c r="C11" s="3487" t="s">
        <v>1394</v>
      </c>
      <c r="D11" s="3488"/>
      <c r="E11" s="3488"/>
      <c r="F11" s="3488"/>
      <c r="G11" s="3488"/>
      <c r="H11" s="3488"/>
      <c r="I11" s="3488"/>
      <c r="J11" s="3488"/>
      <c r="K11" s="3488"/>
      <c r="L11" s="3488"/>
      <c r="M11" s="3489"/>
    </row>
    <row r="12" spans="1:13">
      <c r="A12" s="3115" t="s">
        <v>1150</v>
      </c>
      <c r="B12" s="6" t="s">
        <v>1256</v>
      </c>
      <c r="C12" s="159"/>
      <c r="D12" s="79" t="s">
        <v>58</v>
      </c>
      <c r="E12" s="79"/>
      <c r="F12" s="79"/>
      <c r="G12" s="79"/>
      <c r="H12" s="79"/>
      <c r="I12" s="79"/>
      <c r="J12" s="79"/>
      <c r="K12" s="79"/>
      <c r="L12" s="484"/>
      <c r="M12" s="11"/>
    </row>
    <row r="13" spans="1:13" ht="132.6" customHeight="1">
      <c r="A13" s="3116"/>
      <c r="B13" s="6" t="s">
        <v>1151</v>
      </c>
      <c r="C13" s="3095" t="s">
        <v>837</v>
      </c>
      <c r="D13" s="3096"/>
      <c r="E13" s="3096"/>
      <c r="F13" s="3096"/>
      <c r="G13" s="3096"/>
      <c r="H13" s="3096"/>
      <c r="I13" s="3096"/>
      <c r="J13" s="3096"/>
      <c r="K13" s="3096"/>
      <c r="L13" s="3096"/>
      <c r="M13" s="3097"/>
    </row>
    <row r="14" spans="1:13" ht="8.25" customHeight="1">
      <c r="A14" s="3116"/>
      <c r="B14" s="3119" t="s">
        <v>1153</v>
      </c>
      <c r="C14" s="13"/>
      <c r="D14" s="14"/>
      <c r="E14" s="14"/>
      <c r="F14" s="14"/>
      <c r="G14" s="14"/>
      <c r="H14" s="14"/>
      <c r="I14" s="14"/>
      <c r="J14" s="14"/>
      <c r="K14" s="14"/>
      <c r="L14" s="14"/>
      <c r="M14" s="15"/>
    </row>
    <row r="15" spans="1:13" ht="9" customHeight="1">
      <c r="A15" s="3116"/>
      <c r="B15" s="3120"/>
      <c r="C15" s="16"/>
      <c r="D15" s="17"/>
      <c r="E15" s="18"/>
      <c r="F15" s="17"/>
      <c r="G15" s="18"/>
      <c r="H15" s="17"/>
      <c r="I15" s="18"/>
      <c r="J15" s="17"/>
      <c r="K15" s="18"/>
      <c r="L15" s="18"/>
      <c r="M15" s="19"/>
    </row>
    <row r="16" spans="1:13" ht="30">
      <c r="A16" s="3116"/>
      <c r="B16" s="3120"/>
      <c r="C16" s="20" t="s">
        <v>1154</v>
      </c>
      <c r="D16" s="21"/>
      <c r="E16" s="20" t="s">
        <v>1155</v>
      </c>
      <c r="F16" s="21"/>
      <c r="G16" s="20" t="s">
        <v>1156</v>
      </c>
      <c r="H16" s="21"/>
      <c r="I16" s="20" t="s">
        <v>1157</v>
      </c>
      <c r="J16" s="21"/>
      <c r="K16" s="20" t="s">
        <v>1158</v>
      </c>
      <c r="L16" s="22"/>
      <c r="M16" s="23"/>
    </row>
    <row r="17" spans="1:13" ht="30">
      <c r="A17" s="3116"/>
      <c r="B17" s="3120"/>
      <c r="C17" s="20" t="s">
        <v>1159</v>
      </c>
      <c r="D17" s="59"/>
      <c r="E17" s="20" t="s">
        <v>1160</v>
      </c>
      <c r="F17" s="162"/>
      <c r="G17" s="20" t="s">
        <v>1161</v>
      </c>
      <c r="H17" s="162"/>
      <c r="I17" s="20" t="s">
        <v>1162</v>
      </c>
      <c r="J17" s="162" t="s">
        <v>1167</v>
      </c>
      <c r="K17" s="20" t="s">
        <v>1163</v>
      </c>
      <c r="L17" s="59"/>
      <c r="M17" s="23"/>
    </row>
    <row r="18" spans="1:13" ht="30">
      <c r="A18" s="3116"/>
      <c r="B18" s="3120"/>
      <c r="C18" s="20" t="s">
        <v>1164</v>
      </c>
      <c r="D18" s="59"/>
      <c r="E18" s="20" t="s">
        <v>1165</v>
      </c>
      <c r="F18" s="59"/>
      <c r="G18" s="20"/>
      <c r="H18" s="24"/>
      <c r="I18" s="20"/>
      <c r="J18" s="24"/>
      <c r="K18" s="20"/>
      <c r="L18" s="25"/>
      <c r="M18" s="71"/>
    </row>
    <row r="19" spans="1:13">
      <c r="A19" s="3116"/>
      <c r="B19" s="3120"/>
      <c r="C19" s="20" t="s">
        <v>1166</v>
      </c>
      <c r="D19" s="162"/>
      <c r="E19" s="20" t="s">
        <v>1168</v>
      </c>
      <c r="F19" s="1914"/>
      <c r="G19" s="1914"/>
      <c r="H19" s="1914"/>
      <c r="I19" s="1914"/>
      <c r="J19" s="1914"/>
      <c r="K19" s="1914"/>
      <c r="L19" s="1914"/>
      <c r="M19" s="26"/>
    </row>
    <row r="20" spans="1:13" ht="9.75" customHeight="1">
      <c r="A20" s="3116"/>
      <c r="B20" s="3121"/>
      <c r="C20" s="27"/>
      <c r="D20" s="27"/>
      <c r="E20" s="27"/>
      <c r="F20" s="27"/>
      <c r="G20" s="27"/>
      <c r="H20" s="27"/>
      <c r="I20" s="27"/>
      <c r="J20" s="27"/>
      <c r="K20" s="27"/>
      <c r="L20" s="27"/>
      <c r="M20" s="28"/>
    </row>
    <row r="21" spans="1:13">
      <c r="A21" s="3116"/>
      <c r="B21" s="3119" t="s">
        <v>1170</v>
      </c>
      <c r="C21" s="72"/>
      <c r="D21" s="72"/>
      <c r="E21" s="72"/>
      <c r="F21" s="72"/>
      <c r="G21" s="72"/>
      <c r="H21" s="72"/>
      <c r="I21" s="72"/>
      <c r="J21" s="72"/>
      <c r="K21" s="72"/>
      <c r="L21" s="484"/>
      <c r="M21" s="11"/>
    </row>
    <row r="22" spans="1:13">
      <c r="A22" s="3116"/>
      <c r="B22" s="3120"/>
      <c r="C22" s="20" t="s">
        <v>1171</v>
      </c>
      <c r="D22" s="162"/>
      <c r="E22" s="29"/>
      <c r="F22" s="20" t="s">
        <v>1172</v>
      </c>
      <c r="G22" s="59"/>
      <c r="H22" s="29"/>
      <c r="I22" s="20" t="s">
        <v>1173</v>
      </c>
      <c r="J22" s="59" t="s">
        <v>1226</v>
      </c>
      <c r="K22" s="29"/>
      <c r="L22" s="484"/>
      <c r="M22" s="11"/>
    </row>
    <row r="23" spans="1:13">
      <c r="A23" s="3116"/>
      <c r="B23" s="3120"/>
      <c r="C23" s="20" t="s">
        <v>1174</v>
      </c>
      <c r="D23" s="30"/>
      <c r="E23" s="31"/>
      <c r="F23" s="20" t="s">
        <v>1175</v>
      </c>
      <c r="G23" s="162"/>
      <c r="H23" s="484"/>
      <c r="I23" s="32"/>
      <c r="J23" s="484"/>
      <c r="K23" s="1911"/>
      <c r="L23" s="484"/>
      <c r="M23" s="11"/>
    </row>
    <row r="24" spans="1:13">
      <c r="A24" s="3116"/>
      <c r="B24" s="3120"/>
      <c r="C24" s="24"/>
      <c r="D24" s="24"/>
      <c r="E24" s="24"/>
      <c r="F24" s="24"/>
      <c r="G24" s="24"/>
      <c r="H24" s="24"/>
      <c r="I24" s="24"/>
      <c r="J24" s="24"/>
      <c r="K24" s="24"/>
      <c r="L24" s="484"/>
      <c r="M24" s="11"/>
    </row>
    <row r="25" spans="1:13">
      <c r="A25" s="3116"/>
      <c r="B25" s="1852" t="s">
        <v>1176</v>
      </c>
      <c r="C25" s="29"/>
      <c r="D25" s="29"/>
      <c r="E25" s="29"/>
      <c r="F25" s="29"/>
      <c r="G25" s="29"/>
      <c r="H25" s="29"/>
      <c r="I25" s="29"/>
      <c r="J25" s="29"/>
      <c r="K25" s="29"/>
      <c r="L25" s="29"/>
      <c r="M25" s="33"/>
    </row>
    <row r="26" spans="1:13">
      <c r="A26" s="3116"/>
      <c r="B26" s="1852"/>
      <c r="C26" s="34" t="s">
        <v>1177</v>
      </c>
      <c r="D26" s="93">
        <v>0.69599999999999995</v>
      </c>
      <c r="E26" s="29"/>
      <c r="F26" s="36" t="s">
        <v>1178</v>
      </c>
      <c r="G26" s="162">
        <v>2015</v>
      </c>
      <c r="H26" s="29"/>
      <c r="I26" s="36" t="s">
        <v>1179</v>
      </c>
      <c r="J26" s="3496" t="s">
        <v>1395</v>
      </c>
      <c r="K26" s="3497"/>
      <c r="L26" s="3498"/>
      <c r="M26" s="33"/>
    </row>
    <row r="27" spans="1:13">
      <c r="A27" s="3116"/>
      <c r="B27" s="1853"/>
      <c r="C27" s="27"/>
      <c r="D27" s="92"/>
      <c r="E27" s="27"/>
      <c r="F27" s="27"/>
      <c r="G27" s="27"/>
      <c r="H27" s="27"/>
      <c r="I27" s="27"/>
      <c r="J27" s="27"/>
      <c r="K27" s="27"/>
      <c r="L27" s="27"/>
      <c r="M27" s="28"/>
    </row>
    <row r="28" spans="1:13">
      <c r="A28" s="3116"/>
      <c r="B28" s="3119" t="s">
        <v>1181</v>
      </c>
      <c r="C28" s="1890"/>
      <c r="D28" s="1890"/>
      <c r="E28" s="1890"/>
      <c r="F28" s="1890"/>
      <c r="G28" s="1890"/>
      <c r="H28" s="1890"/>
      <c r="I28" s="1890"/>
      <c r="J28" s="3492"/>
      <c r="K28" s="3492"/>
      <c r="L28" s="3492"/>
      <c r="M28" s="3493"/>
    </row>
    <row r="29" spans="1:13">
      <c r="A29" s="3116"/>
      <c r="B29" s="3120"/>
      <c r="C29" s="29" t="s">
        <v>1182</v>
      </c>
      <c r="D29" s="37">
        <v>2019</v>
      </c>
      <c r="E29" s="38"/>
      <c r="F29" s="29" t="s">
        <v>1183</v>
      </c>
      <c r="G29" s="39" t="s">
        <v>1184</v>
      </c>
      <c r="H29" s="38"/>
      <c r="I29" s="36"/>
      <c r="J29" s="3494"/>
      <c r="K29" s="3494"/>
      <c r="L29" s="3494"/>
      <c r="M29" s="3495"/>
    </row>
    <row r="30" spans="1:13">
      <c r="A30" s="3116"/>
      <c r="B30" s="3121"/>
      <c r="C30" s="27"/>
      <c r="D30" s="40"/>
      <c r="E30" s="41"/>
      <c r="F30" s="27"/>
      <c r="G30" s="41"/>
      <c r="H30" s="41"/>
      <c r="I30" s="42"/>
      <c r="J30" s="3494"/>
      <c r="K30" s="3494"/>
      <c r="L30" s="3494"/>
      <c r="M30" s="3495"/>
    </row>
    <row r="31" spans="1:13">
      <c r="A31" s="3116"/>
      <c r="B31" s="1852" t="s">
        <v>1185</v>
      </c>
      <c r="C31" s="84">
        <v>2019</v>
      </c>
      <c r="D31" s="84"/>
      <c r="E31" s="84">
        <v>2020</v>
      </c>
      <c r="F31" s="84"/>
      <c r="G31" s="85">
        <v>2021</v>
      </c>
      <c r="H31" s="85"/>
      <c r="I31" s="85">
        <v>2022</v>
      </c>
      <c r="J31" s="84"/>
      <c r="K31" s="84">
        <v>2023</v>
      </c>
      <c r="L31" s="91"/>
      <c r="M31" s="44"/>
    </row>
    <row r="32" spans="1:13">
      <c r="A32" s="3116"/>
      <c r="B32" s="1852"/>
      <c r="C32" s="2070">
        <f>D26+0.3%</f>
        <v>0.69899999999999995</v>
      </c>
      <c r="D32" s="2071"/>
      <c r="E32" s="2070"/>
      <c r="F32" s="94"/>
      <c r="G32" s="2070">
        <f>C32+0.3%</f>
        <v>0.70199999999999996</v>
      </c>
      <c r="H32" s="2071"/>
      <c r="I32" s="94"/>
      <c r="J32" s="2071"/>
      <c r="K32" s="2070">
        <f>G32+0.3%</f>
        <v>0.70499999999999996</v>
      </c>
      <c r="L32" s="95"/>
      <c r="M32" s="88"/>
    </row>
    <row r="33" spans="1:13">
      <c r="A33" s="3116"/>
      <c r="B33" s="1852"/>
      <c r="C33" s="84">
        <v>2024</v>
      </c>
      <c r="D33" s="84"/>
      <c r="E33" s="84">
        <v>2025</v>
      </c>
      <c r="F33" s="84"/>
      <c r="G33" s="85">
        <v>2026</v>
      </c>
      <c r="H33" s="85"/>
      <c r="I33" s="85">
        <v>2027</v>
      </c>
      <c r="J33" s="84"/>
      <c r="K33" s="84">
        <v>2028</v>
      </c>
      <c r="L33" s="87"/>
      <c r="M33" s="89"/>
    </row>
    <row r="34" spans="1:13">
      <c r="A34" s="3116"/>
      <c r="B34" s="1852"/>
      <c r="C34" s="2070"/>
      <c r="D34" s="2071"/>
      <c r="E34" s="2070">
        <f>K32+0.3%</f>
        <v>0.70799999999999996</v>
      </c>
      <c r="F34" s="2071"/>
      <c r="G34" s="2070"/>
      <c r="H34" s="2071"/>
      <c r="I34" s="2070">
        <f>E34+0.3%</f>
        <v>0.71099999999999997</v>
      </c>
      <c r="J34" s="2071"/>
      <c r="K34" s="2070"/>
      <c r="L34" s="1947"/>
      <c r="M34" s="90"/>
    </row>
    <row r="35" spans="1:13">
      <c r="A35" s="3116"/>
      <c r="B35" s="1852"/>
      <c r="C35" s="84">
        <v>2029</v>
      </c>
      <c r="D35" s="84"/>
      <c r="E35" s="84">
        <v>2030</v>
      </c>
      <c r="F35" s="84"/>
      <c r="G35" s="85">
        <v>2031</v>
      </c>
      <c r="H35" s="85"/>
      <c r="I35" s="85">
        <v>2032</v>
      </c>
      <c r="J35" s="84"/>
      <c r="K35" s="84">
        <v>2033</v>
      </c>
      <c r="L35" s="87"/>
      <c r="M35" s="89"/>
    </row>
    <row r="36" spans="1:13">
      <c r="A36" s="3116"/>
      <c r="B36" s="1852"/>
      <c r="C36" s="2070">
        <f>I34+0.3%</f>
        <v>0.71399999999999997</v>
      </c>
      <c r="D36" s="2071"/>
      <c r="E36" s="2070"/>
      <c r="F36" s="2071"/>
      <c r="G36" s="2070">
        <f>C36+0.3%</f>
        <v>0.71699999999999997</v>
      </c>
      <c r="H36" s="2071"/>
      <c r="I36" s="2070"/>
      <c r="J36" s="2071"/>
      <c r="K36" s="2070">
        <f>G36+0.3%</f>
        <v>0.72</v>
      </c>
      <c r="L36" s="94"/>
      <c r="M36" s="90"/>
    </row>
    <row r="37" spans="1:13">
      <c r="A37" s="3116"/>
      <c r="B37" s="1852"/>
      <c r="C37" s="86">
        <v>20.239999999999998</v>
      </c>
      <c r="D37" s="1947"/>
      <c r="E37" s="86" t="s">
        <v>1186</v>
      </c>
      <c r="F37" s="1947"/>
      <c r="G37" s="86"/>
      <c r="H37" s="1947"/>
      <c r="I37" s="86"/>
      <c r="J37" s="1947"/>
      <c r="K37" s="86"/>
      <c r="L37" s="1947"/>
      <c r="M37" s="89"/>
    </row>
    <row r="38" spans="1:13">
      <c r="A38" s="3116"/>
      <c r="B38" s="1852"/>
      <c r="C38" s="1987"/>
      <c r="D38" s="1988"/>
      <c r="E38" s="1987">
        <v>0.72</v>
      </c>
      <c r="F38" s="1988"/>
      <c r="G38" s="3491"/>
      <c r="H38" s="3491"/>
      <c r="I38" s="86"/>
      <c r="J38" s="1947"/>
      <c r="K38" s="86"/>
      <c r="L38" s="1947"/>
      <c r="M38" s="89"/>
    </row>
    <row r="39" spans="1:13" ht="18" customHeight="1">
      <c r="A39" s="3116"/>
      <c r="B39" s="3108" t="s">
        <v>1187</v>
      </c>
      <c r="M39" s="11"/>
    </row>
    <row r="40" spans="1:13" ht="13.9" customHeight="1">
      <c r="A40" s="3116"/>
      <c r="B40" s="3109"/>
      <c r="C40" s="484"/>
      <c r="D40" s="49" t="s">
        <v>482</v>
      </c>
      <c r="E40" s="50" t="s">
        <v>60</v>
      </c>
      <c r="F40" s="3111" t="s">
        <v>1188</v>
      </c>
      <c r="G40" s="3490" t="s">
        <v>1267</v>
      </c>
      <c r="H40" s="3490"/>
      <c r="I40" s="3490"/>
      <c r="J40" s="3490"/>
      <c r="M40" s="11"/>
    </row>
    <row r="41" spans="1:13">
      <c r="A41" s="3116"/>
      <c r="B41" s="3109"/>
      <c r="C41" s="484"/>
      <c r="D41" s="2004" t="s">
        <v>1167</v>
      </c>
      <c r="E41" s="59"/>
      <c r="F41" s="3111"/>
      <c r="G41" s="3490"/>
      <c r="H41" s="3490"/>
      <c r="I41" s="3490"/>
      <c r="J41" s="3490"/>
      <c r="K41" s="31"/>
      <c r="L41" s="484"/>
      <c r="M41" s="11"/>
    </row>
    <row r="42" spans="1:13">
      <c r="A42" s="3116"/>
      <c r="B42" s="3110"/>
      <c r="C42" s="51"/>
      <c r="D42" s="51"/>
      <c r="E42" s="51"/>
      <c r="F42" s="51"/>
      <c r="G42" s="51"/>
      <c r="H42" s="51"/>
      <c r="I42" s="51"/>
      <c r="J42" s="51"/>
      <c r="K42" s="51"/>
      <c r="L42" s="484"/>
      <c r="M42" s="11"/>
    </row>
    <row r="43" spans="1:13" ht="68.25" customHeight="1">
      <c r="A43" s="3116"/>
      <c r="B43" s="6" t="s">
        <v>1189</v>
      </c>
      <c r="C43" s="3095" t="s">
        <v>1396</v>
      </c>
      <c r="D43" s="3096"/>
      <c r="E43" s="3096"/>
      <c r="F43" s="3096"/>
      <c r="G43" s="3096"/>
      <c r="H43" s="3096"/>
      <c r="I43" s="3096"/>
      <c r="J43" s="3096"/>
      <c r="K43" s="3096"/>
      <c r="L43" s="3096"/>
      <c r="M43" s="3097"/>
    </row>
    <row r="44" spans="1:13" ht="15.6" customHeight="1">
      <c r="A44" s="3116"/>
      <c r="B44" s="12" t="s">
        <v>1191</v>
      </c>
      <c r="C44" s="3095" t="s">
        <v>1397</v>
      </c>
      <c r="D44" s="3096"/>
      <c r="E44" s="3096"/>
      <c r="F44" s="3096"/>
      <c r="G44" s="3096"/>
      <c r="H44" s="3096"/>
      <c r="I44" s="3096"/>
      <c r="J44" s="3096"/>
      <c r="K44" s="3096"/>
      <c r="L44" s="3096"/>
      <c r="M44" s="3097"/>
    </row>
    <row r="45" spans="1:13">
      <c r="A45" s="3116"/>
      <c r="B45" s="12" t="s">
        <v>1193</v>
      </c>
      <c r="C45" s="1850">
        <v>30</v>
      </c>
      <c r="D45" s="1850"/>
      <c r="E45" s="1850"/>
      <c r="F45" s="1850"/>
      <c r="G45" s="1850"/>
      <c r="H45" s="1850"/>
      <c r="I45" s="1850"/>
      <c r="J45" s="1850"/>
      <c r="K45" s="1850"/>
      <c r="L45" s="1850"/>
      <c r="M45" s="1851"/>
    </row>
    <row r="46" spans="1:13">
      <c r="A46" s="3118"/>
      <c r="B46" s="12" t="s">
        <v>1195</v>
      </c>
      <c r="C46" s="80">
        <v>20112017</v>
      </c>
      <c r="D46" s="1850"/>
      <c r="E46" s="1850"/>
      <c r="F46" s="1850"/>
      <c r="G46" s="1850"/>
      <c r="H46" s="1850"/>
      <c r="I46" s="1850"/>
      <c r="J46" s="1850"/>
      <c r="K46" s="1850"/>
      <c r="L46" s="1850"/>
      <c r="M46" s="1851"/>
    </row>
    <row r="47" spans="1:13" ht="15.75" customHeight="1">
      <c r="A47" s="3085" t="s">
        <v>1197</v>
      </c>
      <c r="B47" s="63" t="s">
        <v>1198</v>
      </c>
      <c r="C47" s="3098" t="s">
        <v>993</v>
      </c>
      <c r="D47" s="3098"/>
      <c r="E47" s="3098"/>
      <c r="F47" s="3098"/>
      <c r="G47" s="3098"/>
      <c r="H47" s="3098"/>
      <c r="I47" s="3098"/>
      <c r="J47" s="3098"/>
      <c r="K47" s="3098"/>
      <c r="L47" s="3098"/>
      <c r="M47" s="3099"/>
    </row>
    <row r="48" spans="1:13" ht="15.75" customHeight="1">
      <c r="A48" s="3086"/>
      <c r="B48" s="63" t="s">
        <v>1199</v>
      </c>
      <c r="C48" s="3100" t="s">
        <v>1200</v>
      </c>
      <c r="D48" s="3100"/>
      <c r="E48" s="3100"/>
      <c r="F48" s="3100"/>
      <c r="G48" s="3100"/>
      <c r="H48" s="3100"/>
      <c r="I48" s="3100"/>
      <c r="J48" s="3100"/>
      <c r="K48" s="3100"/>
      <c r="L48" s="3100"/>
      <c r="M48" s="3101"/>
    </row>
    <row r="49" spans="1:13" ht="15.75" customHeight="1">
      <c r="A49" s="3086"/>
      <c r="B49" s="63" t="s">
        <v>1201</v>
      </c>
      <c r="C49" s="3100" t="s">
        <v>72</v>
      </c>
      <c r="D49" s="3100"/>
      <c r="E49" s="3100"/>
      <c r="F49" s="3100"/>
      <c r="G49" s="3100"/>
      <c r="H49" s="3100"/>
      <c r="I49" s="3100"/>
      <c r="J49" s="3100"/>
      <c r="K49" s="3100"/>
      <c r="L49" s="3100"/>
      <c r="M49" s="3101"/>
    </row>
    <row r="50" spans="1:13" ht="15.75" customHeight="1">
      <c r="A50" s="3086"/>
      <c r="B50" s="64" t="s">
        <v>1202</v>
      </c>
      <c r="C50" s="3100" t="s">
        <v>1203</v>
      </c>
      <c r="D50" s="3100"/>
      <c r="E50" s="3100"/>
      <c r="F50" s="3100"/>
      <c r="G50" s="3100"/>
      <c r="H50" s="3100"/>
      <c r="I50" s="3100"/>
      <c r="J50" s="3100"/>
      <c r="K50" s="3100"/>
      <c r="L50" s="3100"/>
      <c r="M50" s="3101"/>
    </row>
    <row r="51" spans="1:13" ht="15.75" customHeight="1">
      <c r="A51" s="3086"/>
      <c r="B51" s="63" t="s">
        <v>1204</v>
      </c>
      <c r="C51" s="3102" t="s">
        <v>995</v>
      </c>
      <c r="D51" s="3103"/>
      <c r="E51" s="3103"/>
      <c r="F51" s="3103"/>
      <c r="G51" s="3103"/>
      <c r="H51" s="3103"/>
      <c r="I51" s="3103"/>
      <c r="J51" s="3103"/>
      <c r="K51" s="3103"/>
      <c r="L51" s="3103"/>
      <c r="M51" s="3104"/>
    </row>
    <row r="52" spans="1:13" ht="16.5" customHeight="1" thickBot="1">
      <c r="A52" s="3087"/>
      <c r="B52" s="52" t="s">
        <v>1205</v>
      </c>
      <c r="C52" s="3088">
        <v>3387000</v>
      </c>
      <c r="D52" s="3088"/>
      <c r="E52" s="3088"/>
      <c r="F52" s="3088"/>
      <c r="G52" s="3088"/>
      <c r="H52" s="3088"/>
      <c r="I52" s="3088"/>
      <c r="J52" s="3088"/>
      <c r="K52" s="3088"/>
      <c r="L52" s="3088"/>
      <c r="M52" s="3089"/>
    </row>
    <row r="53" spans="1:13" ht="15.75" customHeight="1">
      <c r="A53" s="3085" t="s">
        <v>1206</v>
      </c>
      <c r="B53" s="53" t="s">
        <v>1207</v>
      </c>
      <c r="C53" s="3088" t="s">
        <v>1208</v>
      </c>
      <c r="D53" s="3088"/>
      <c r="E53" s="3088"/>
      <c r="F53" s="3088"/>
      <c r="G53" s="3088"/>
      <c r="H53" s="3088"/>
      <c r="I53" s="3088"/>
      <c r="J53" s="3088"/>
      <c r="K53" s="3088"/>
      <c r="L53" s="3088"/>
      <c r="M53" s="3089"/>
    </row>
    <row r="54" spans="1:13" ht="30" customHeight="1">
      <c r="A54" s="3086"/>
      <c r="B54" s="53" t="s">
        <v>1209</v>
      </c>
      <c r="C54" s="3088" t="s">
        <v>1210</v>
      </c>
      <c r="D54" s="3088"/>
      <c r="E54" s="3088"/>
      <c r="F54" s="3088"/>
      <c r="G54" s="3088"/>
      <c r="H54" s="3088"/>
      <c r="I54" s="3088"/>
      <c r="J54" s="3088"/>
      <c r="K54" s="3088"/>
      <c r="L54" s="3088"/>
      <c r="M54" s="3089"/>
    </row>
    <row r="55" spans="1:13" ht="30" customHeight="1" thickBot="1">
      <c r="A55" s="3086"/>
      <c r="B55" s="54" t="s">
        <v>28</v>
      </c>
      <c r="C55" s="3090" t="s">
        <v>677</v>
      </c>
      <c r="D55" s="3090"/>
      <c r="E55" s="3090"/>
      <c r="F55" s="3090"/>
      <c r="G55" s="3090"/>
      <c r="H55" s="3090"/>
      <c r="I55" s="3090"/>
      <c r="J55" s="3090"/>
      <c r="K55" s="3090"/>
      <c r="L55" s="3090"/>
      <c r="M55" s="3091"/>
    </row>
    <row r="56" spans="1:13" ht="16.5" thickBot="1">
      <c r="A56" s="55" t="s">
        <v>1211</v>
      </c>
      <c r="B56" s="56"/>
      <c r="C56" s="3221"/>
      <c r="D56" s="3222"/>
      <c r="E56" s="3222"/>
      <c r="F56" s="3222"/>
      <c r="G56" s="3222"/>
      <c r="H56" s="3222"/>
      <c r="I56" s="3222"/>
      <c r="J56" s="3222"/>
      <c r="K56" s="3222"/>
      <c r="L56" s="3222"/>
      <c r="M56" s="3223"/>
    </row>
  </sheetData>
  <mergeCells count="36">
    <mergeCell ref="A12:A46"/>
    <mergeCell ref="C13:M13"/>
    <mergeCell ref="B14:B20"/>
    <mergeCell ref="B21:B24"/>
    <mergeCell ref="B28:B30"/>
    <mergeCell ref="B39:B42"/>
    <mergeCell ref="F40:F41"/>
    <mergeCell ref="G40:J41"/>
    <mergeCell ref="C43:M43"/>
    <mergeCell ref="G38:H38"/>
    <mergeCell ref="J28:M30"/>
    <mergeCell ref="J26:L26"/>
    <mergeCell ref="C44:M44"/>
    <mergeCell ref="A2:A11"/>
    <mergeCell ref="C2:M2"/>
    <mergeCell ref="C3:M3"/>
    <mergeCell ref="B8:B10"/>
    <mergeCell ref="C9:D9"/>
    <mergeCell ref="F9:G9"/>
    <mergeCell ref="I9:J9"/>
    <mergeCell ref="C10:D10"/>
    <mergeCell ref="F10:G10"/>
    <mergeCell ref="I10:J10"/>
    <mergeCell ref="C11:M11"/>
    <mergeCell ref="A47:A52"/>
    <mergeCell ref="C47:M47"/>
    <mergeCell ref="C48:M48"/>
    <mergeCell ref="C49:M49"/>
    <mergeCell ref="C50:M50"/>
    <mergeCell ref="C51:M51"/>
    <mergeCell ref="C52:M52"/>
    <mergeCell ref="A53:A55"/>
    <mergeCell ref="C53:M53"/>
    <mergeCell ref="C54:M54"/>
    <mergeCell ref="C55:M55"/>
    <mergeCell ref="C56:M56"/>
  </mergeCells>
  <dataValidations count="4">
    <dataValidation allowBlank="1" showInputMessage="1" showErrorMessage="1" prompt="Incluir una ficha por cada indicador, ya sea de producto o de resultado" sqref="B1" xr:uid="{00000000-0002-0000-0F00-000000000000}"/>
    <dataValidation allowBlank="1" showInputMessage="1" showErrorMessage="1" prompt="Selecciones de la lista desplegable" sqref="B12" xr:uid="{00000000-0002-0000-0F00-000001000000}"/>
    <dataValidation allowBlank="1" showInputMessage="1" showErrorMessage="1" prompt="Seleccione de la lista desplegable" sqref="B4 B7 H7" xr:uid="{00000000-0002-0000-0F00-000002000000}"/>
    <dataValidation type="list" allowBlank="1" showInputMessage="1" showErrorMessage="1" sqref="C12" xr:uid="{00000000-0002-0000-0F00-000003000000}"/>
  </dataValidations>
  <hyperlinks>
    <hyperlink ref="C51" r:id="rId1" xr:uid="{00000000-0004-0000-0F00-000000000000}"/>
  </hyperlinks>
  <pageMargins left="0.7" right="0.7" top="0.75" bottom="0.75" header="0.3" footer="0.3"/>
  <pageSetup orientation="portrait" horizontalDpi="4294967294"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sheetPr>
  <dimension ref="A1:M62"/>
  <sheetViews>
    <sheetView zoomScale="70" zoomScaleNormal="70" workbookViewId="0">
      <selection activeCell="S11" sqref="S11"/>
    </sheetView>
  </sheetViews>
  <sheetFormatPr baseColWidth="10" defaultColWidth="11.42578125" defaultRowHeight="15.75"/>
  <cols>
    <col min="1" max="1" width="25.140625" style="4" customWidth="1"/>
    <col min="2" max="2" width="39.140625" style="57" customWidth="1"/>
    <col min="3" max="6" width="11.42578125" style="4"/>
    <col min="7" max="7" width="17.140625" style="4" customWidth="1"/>
    <col min="8" max="8" width="11.42578125" style="4"/>
    <col min="9" max="9" width="13.7109375" style="4" customWidth="1"/>
    <col min="10" max="16384" width="11.42578125" style="4"/>
  </cols>
  <sheetData>
    <row r="1" spans="1:13" ht="16.5" thickBot="1">
      <c r="A1" s="1"/>
      <c r="B1" s="1879" t="s">
        <v>1398</v>
      </c>
      <c r="C1" s="2"/>
      <c r="D1" s="2"/>
      <c r="E1" s="2"/>
      <c r="F1" s="2"/>
      <c r="G1" s="2"/>
      <c r="H1" s="2"/>
      <c r="I1" s="2"/>
      <c r="J1" s="2"/>
      <c r="K1" s="2"/>
      <c r="L1" s="2"/>
      <c r="M1" s="3"/>
    </row>
    <row r="2" spans="1:13" ht="47.25" customHeight="1">
      <c r="A2" s="3280" t="s">
        <v>1134</v>
      </c>
      <c r="B2" s="5" t="s">
        <v>1135</v>
      </c>
      <c r="C2" s="3095" t="s">
        <v>161</v>
      </c>
      <c r="D2" s="3096"/>
      <c r="E2" s="3096"/>
      <c r="F2" s="3096"/>
      <c r="G2" s="3096"/>
      <c r="H2" s="3096"/>
      <c r="I2" s="3096"/>
      <c r="J2" s="3096"/>
      <c r="K2" s="3096"/>
      <c r="L2" s="3096"/>
      <c r="M2" s="3097"/>
    </row>
    <row r="3" spans="1:13" ht="47.25" customHeight="1">
      <c r="A3" s="3281"/>
      <c r="B3" s="6" t="s">
        <v>1213</v>
      </c>
      <c r="C3" s="3129" t="s">
        <v>835</v>
      </c>
      <c r="D3" s="3100"/>
      <c r="E3" s="3100"/>
      <c r="F3" s="3100"/>
      <c r="G3" s="3100"/>
      <c r="H3" s="3100"/>
      <c r="I3" s="3100"/>
      <c r="J3" s="3100"/>
      <c r="K3" s="3100"/>
      <c r="L3" s="3100"/>
      <c r="M3" s="3101"/>
    </row>
    <row r="4" spans="1:13">
      <c r="A4" s="3281"/>
      <c r="B4" s="1853" t="s">
        <v>1139</v>
      </c>
      <c r="C4" s="2518" t="s">
        <v>422</v>
      </c>
      <c r="D4" s="2518"/>
      <c r="E4" s="2518"/>
      <c r="F4" s="2518"/>
      <c r="G4" s="2518"/>
      <c r="H4" s="2518"/>
      <c r="I4" s="2518"/>
      <c r="J4" s="2518"/>
      <c r="K4" s="2518"/>
      <c r="L4" s="2518"/>
      <c r="M4" s="2519"/>
    </row>
    <row r="5" spans="1:13">
      <c r="A5" s="3281"/>
      <c r="B5" s="1856" t="s">
        <v>1140</v>
      </c>
      <c r="C5" s="160" t="s">
        <v>1141</v>
      </c>
      <c r="D5" s="2518"/>
      <c r="E5" s="2518"/>
      <c r="F5" s="2518"/>
      <c r="G5" s="2518"/>
      <c r="H5" s="2518"/>
      <c r="I5" s="2518"/>
      <c r="J5" s="2518"/>
      <c r="K5" s="2518"/>
      <c r="L5" s="2518"/>
      <c r="M5" s="2519"/>
    </row>
    <row r="6" spans="1:13">
      <c r="A6" s="3281"/>
      <c r="B6" s="1853" t="s">
        <v>1142</v>
      </c>
      <c r="C6" s="160" t="s">
        <v>1141</v>
      </c>
      <c r="D6" s="2518"/>
      <c r="E6" s="2518"/>
      <c r="F6" s="2518"/>
      <c r="G6" s="2518"/>
      <c r="H6" s="2518"/>
      <c r="I6" s="2518"/>
      <c r="J6" s="2518"/>
      <c r="K6" s="2518"/>
      <c r="L6" s="2518"/>
      <c r="M6" s="2519"/>
    </row>
    <row r="7" spans="1:13" ht="33" customHeight="1">
      <c r="A7" s="3281"/>
      <c r="B7" s="6" t="s">
        <v>1143</v>
      </c>
      <c r="C7" s="1245" t="s">
        <v>71</v>
      </c>
      <c r="D7" s="1985"/>
      <c r="E7" s="1985"/>
      <c r="F7" s="1985"/>
      <c r="G7" s="2062"/>
      <c r="H7" s="7" t="s">
        <v>28</v>
      </c>
      <c r="I7" s="1985" t="s">
        <v>72</v>
      </c>
      <c r="K7" s="1985"/>
      <c r="L7" s="1985"/>
      <c r="M7" s="1986"/>
    </row>
    <row r="8" spans="1:13" ht="15.75" customHeight="1">
      <c r="A8" s="3281"/>
      <c r="B8" s="3119" t="s">
        <v>1144</v>
      </c>
      <c r="C8" s="1979"/>
      <c r="D8" s="1978"/>
      <c r="E8" s="1978"/>
      <c r="F8" s="1978"/>
      <c r="G8" s="1978"/>
      <c r="H8" s="1978"/>
      <c r="I8" s="1978"/>
      <c r="J8" s="1978"/>
      <c r="K8" s="1978"/>
      <c r="L8" s="8"/>
      <c r="M8" s="9"/>
    </row>
    <row r="9" spans="1:13" ht="33" customHeight="1">
      <c r="A9" s="3281"/>
      <c r="B9" s="3120"/>
      <c r="C9" s="3486" t="s">
        <v>1399</v>
      </c>
      <c r="D9" s="3486"/>
      <c r="E9" s="1911"/>
      <c r="F9" s="3486"/>
      <c r="G9" s="3486"/>
      <c r="H9" s="1911"/>
      <c r="I9" s="3486"/>
      <c r="J9" s="3486"/>
      <c r="K9" s="1911"/>
      <c r="L9" s="484"/>
      <c r="M9" s="11"/>
    </row>
    <row r="10" spans="1:13" ht="16.5" thickBot="1">
      <c r="A10" s="3281"/>
      <c r="B10" s="3121"/>
      <c r="C10" s="3134" t="s">
        <v>1147</v>
      </c>
      <c r="D10" s="3134"/>
      <c r="E10" s="1857"/>
      <c r="F10" s="3134" t="s">
        <v>1147</v>
      </c>
      <c r="G10" s="3134"/>
      <c r="H10" s="1857"/>
      <c r="I10" s="3134" t="s">
        <v>1147</v>
      </c>
      <c r="J10" s="3134"/>
      <c r="K10" s="1857"/>
      <c r="L10" s="484"/>
      <c r="M10" s="11"/>
    </row>
    <row r="11" spans="1:13" ht="107.25" customHeight="1" thickBot="1">
      <c r="A11" s="3281"/>
      <c r="B11" s="163" t="s">
        <v>1217</v>
      </c>
      <c r="C11" s="3533" t="s">
        <v>1400</v>
      </c>
      <c r="D11" s="3534"/>
      <c r="E11" s="3534"/>
      <c r="F11" s="3534"/>
      <c r="G11" s="3534"/>
      <c r="H11" s="3534"/>
      <c r="I11" s="3534"/>
      <c r="J11" s="3534"/>
      <c r="K11" s="3534"/>
      <c r="L11" s="3534"/>
      <c r="M11" s="3535"/>
    </row>
    <row r="12" spans="1:13" ht="255" customHeight="1">
      <c r="A12" s="3281"/>
      <c r="B12" s="6" t="s">
        <v>1219</v>
      </c>
      <c r="C12" s="3346" t="s">
        <v>1401</v>
      </c>
      <c r="D12" s="3536"/>
      <c r="E12" s="3536"/>
      <c r="F12" s="3536"/>
      <c r="G12" s="3536"/>
      <c r="H12" s="3536"/>
      <c r="I12" s="3536"/>
      <c r="J12" s="3536"/>
      <c r="K12" s="3536"/>
      <c r="L12" s="3536"/>
      <c r="M12" s="3348"/>
    </row>
    <row r="13" spans="1:13" ht="63.75" customHeight="1">
      <c r="A13" s="3281"/>
      <c r="B13" s="6" t="s">
        <v>1221</v>
      </c>
      <c r="C13" s="3537" t="s">
        <v>1402</v>
      </c>
      <c r="D13" s="3537"/>
      <c r="E13" s="3537"/>
      <c r="F13" s="3537"/>
      <c r="G13" s="3537"/>
      <c r="H13" s="3537"/>
      <c r="I13" s="3537"/>
      <c r="J13" s="3537"/>
      <c r="K13" s="3537"/>
      <c r="L13" s="3537"/>
      <c r="M13" s="3537"/>
    </row>
    <row r="14" spans="1:13">
      <c r="A14" s="3281"/>
      <c r="B14" s="3538" t="s">
        <v>1223</v>
      </c>
      <c r="C14" s="3540" t="s">
        <v>1403</v>
      </c>
      <c r="D14" s="3540"/>
      <c r="E14" s="3541" t="s">
        <v>1224</v>
      </c>
      <c r="F14" s="3501" t="s">
        <v>789</v>
      </c>
      <c r="G14" s="3502"/>
      <c r="H14" s="3502"/>
      <c r="I14" s="3502"/>
      <c r="J14" s="3502"/>
      <c r="K14" s="3502"/>
      <c r="L14" s="3502"/>
      <c r="M14" s="3503"/>
    </row>
    <row r="15" spans="1:13" ht="15.75" customHeight="1">
      <c r="A15" s="3416"/>
      <c r="B15" s="3539"/>
      <c r="C15" s="3540"/>
      <c r="D15" s="3540"/>
      <c r="E15" s="3542"/>
      <c r="F15" s="3504"/>
      <c r="G15" s="3505"/>
      <c r="H15" s="3505"/>
      <c r="I15" s="3505"/>
      <c r="J15" s="3505"/>
      <c r="K15" s="3505"/>
      <c r="L15" s="3505"/>
      <c r="M15" s="3506"/>
    </row>
    <row r="16" spans="1:13" ht="30">
      <c r="A16" s="3264" t="s">
        <v>1150</v>
      </c>
      <c r="B16" s="6" t="s">
        <v>12</v>
      </c>
      <c r="C16" s="2489" t="s">
        <v>58</v>
      </c>
      <c r="D16" s="2476"/>
      <c r="E16" s="2476"/>
      <c r="F16" s="2476"/>
      <c r="G16" s="2476"/>
      <c r="H16" s="2476"/>
      <c r="I16" s="2476"/>
      <c r="J16" s="2476"/>
      <c r="K16" s="2476"/>
      <c r="L16" s="484"/>
      <c r="M16" s="11"/>
    </row>
    <row r="17" spans="1:13" ht="81.75" customHeight="1">
      <c r="A17" s="3117"/>
      <c r="B17" s="6" t="s">
        <v>1151</v>
      </c>
      <c r="C17" s="3530" t="s">
        <v>848</v>
      </c>
      <c r="D17" s="3096"/>
      <c r="E17" s="3096"/>
      <c r="F17" s="3096"/>
      <c r="G17" s="3096"/>
      <c r="H17" s="3096"/>
      <c r="I17" s="3096"/>
      <c r="J17" s="3096"/>
      <c r="K17" s="3096"/>
      <c r="L17" s="3096"/>
      <c r="M17" s="3097"/>
    </row>
    <row r="18" spans="1:13" ht="8.25" customHeight="1">
      <c r="A18" s="3117"/>
      <c r="B18" s="3119" t="s">
        <v>1153</v>
      </c>
      <c r="C18" s="13"/>
      <c r="D18" s="14"/>
      <c r="E18" s="14"/>
      <c r="F18" s="14"/>
      <c r="G18" s="14"/>
      <c r="H18" s="14"/>
      <c r="I18" s="14"/>
      <c r="J18" s="14"/>
      <c r="K18" s="14"/>
      <c r="L18" s="14"/>
      <c r="M18" s="15"/>
    </row>
    <row r="19" spans="1:13" ht="9" customHeight="1">
      <c r="A19" s="3117"/>
      <c r="B19" s="3120"/>
      <c r="C19" s="16"/>
      <c r="D19" s="17"/>
      <c r="E19" s="18"/>
      <c r="F19" s="17"/>
      <c r="G19" s="18"/>
      <c r="H19" s="17"/>
      <c r="I19" s="18"/>
      <c r="J19" s="17"/>
      <c r="K19" s="18"/>
      <c r="L19" s="18"/>
      <c r="M19" s="19"/>
    </row>
    <row r="20" spans="1:13" ht="30">
      <c r="A20" s="3117"/>
      <c r="B20" s="3120"/>
      <c r="C20" s="20" t="s">
        <v>1154</v>
      </c>
      <c r="D20" s="21"/>
      <c r="E20" s="20" t="s">
        <v>1155</v>
      </c>
      <c r="F20" s="21"/>
      <c r="G20" s="20" t="s">
        <v>1156</v>
      </c>
      <c r="H20" s="21"/>
      <c r="I20" s="20" t="s">
        <v>1157</v>
      </c>
      <c r="J20" s="21"/>
      <c r="K20" s="20" t="s">
        <v>1158</v>
      </c>
      <c r="L20" s="22"/>
      <c r="M20" s="23"/>
    </row>
    <row r="21" spans="1:13" ht="30">
      <c r="A21" s="3117"/>
      <c r="B21" s="3120"/>
      <c r="C21" s="20" t="s">
        <v>1159</v>
      </c>
      <c r="D21" s="59"/>
      <c r="E21" s="20" t="s">
        <v>1160</v>
      </c>
      <c r="F21" s="162"/>
      <c r="G21" s="20" t="s">
        <v>1161</v>
      </c>
      <c r="H21" s="162"/>
      <c r="I21" s="20" t="s">
        <v>1162</v>
      </c>
      <c r="J21" s="59" t="s">
        <v>1167</v>
      </c>
      <c r="K21" s="20" t="s">
        <v>1163</v>
      </c>
      <c r="L21" s="22"/>
      <c r="M21" s="23"/>
    </row>
    <row r="22" spans="1:13" ht="30">
      <c r="A22" s="3117"/>
      <c r="B22" s="3120"/>
      <c r="C22" s="20" t="s">
        <v>1164</v>
      </c>
      <c r="D22" s="59"/>
      <c r="E22" s="20" t="s">
        <v>1165</v>
      </c>
      <c r="F22" s="59"/>
      <c r="G22" s="20"/>
      <c r="H22" s="24"/>
      <c r="I22" s="20"/>
      <c r="J22" s="24"/>
      <c r="K22" s="20"/>
      <c r="L22" s="25"/>
      <c r="M22" s="71"/>
    </row>
    <row r="23" spans="1:13">
      <c r="A23" s="3117"/>
      <c r="B23" s="3120"/>
      <c r="C23" s="20" t="s">
        <v>1166</v>
      </c>
      <c r="D23" s="162"/>
      <c r="E23" s="20" t="s">
        <v>1168</v>
      </c>
      <c r="F23" s="1914"/>
      <c r="G23" s="1914"/>
      <c r="H23" s="1914"/>
      <c r="I23" s="1914"/>
      <c r="J23" s="1914"/>
      <c r="K23" s="1914"/>
      <c r="L23" s="1914"/>
      <c r="M23" s="26"/>
    </row>
    <row r="24" spans="1:13" ht="9.75" customHeight="1">
      <c r="A24" s="3117"/>
      <c r="B24" s="3121"/>
      <c r="C24" s="27"/>
      <c r="D24" s="27"/>
      <c r="E24" s="27"/>
      <c r="F24" s="27"/>
      <c r="G24" s="27"/>
      <c r="H24" s="27"/>
      <c r="I24" s="27"/>
      <c r="J24" s="27"/>
      <c r="K24" s="27"/>
      <c r="L24" s="27"/>
      <c r="M24" s="28"/>
    </row>
    <row r="25" spans="1:13">
      <c r="A25" s="3117"/>
      <c r="B25" s="3119" t="s">
        <v>1170</v>
      </c>
      <c r="C25" s="72"/>
      <c r="D25" s="72"/>
      <c r="E25" s="72"/>
      <c r="F25" s="72"/>
      <c r="G25" s="72"/>
      <c r="H25" s="72"/>
      <c r="I25" s="72"/>
      <c r="J25" s="72"/>
      <c r="K25" s="72"/>
      <c r="L25" s="484"/>
      <c r="M25" s="11"/>
    </row>
    <row r="26" spans="1:13">
      <c r="A26" s="3117"/>
      <c r="B26" s="3120"/>
      <c r="C26" s="20" t="s">
        <v>1171</v>
      </c>
      <c r="D26" s="162"/>
      <c r="E26" s="29"/>
      <c r="F26" s="20" t="s">
        <v>1172</v>
      </c>
      <c r="G26" s="59"/>
      <c r="H26" s="29"/>
      <c r="I26" s="20" t="s">
        <v>1173</v>
      </c>
      <c r="J26" s="59" t="s">
        <v>1167</v>
      </c>
      <c r="K26" s="29"/>
      <c r="L26" s="484"/>
      <c r="M26" s="11"/>
    </row>
    <row r="27" spans="1:13">
      <c r="A27" s="3117"/>
      <c r="B27" s="3120"/>
      <c r="C27" s="20" t="s">
        <v>1174</v>
      </c>
      <c r="D27" s="30"/>
      <c r="E27" s="31"/>
      <c r="F27" s="20" t="s">
        <v>1175</v>
      </c>
      <c r="G27" s="162"/>
      <c r="H27" s="484"/>
      <c r="I27" s="32"/>
      <c r="J27" s="484"/>
      <c r="K27" s="1911"/>
      <c r="L27" s="484"/>
      <c r="M27" s="11"/>
    </row>
    <row r="28" spans="1:13">
      <c r="A28" s="3117"/>
      <c r="B28" s="3120"/>
      <c r="C28" s="24"/>
      <c r="D28" s="24"/>
      <c r="E28" s="24"/>
      <c r="F28" s="24"/>
      <c r="G28" s="24"/>
      <c r="H28" s="24"/>
      <c r="I28" s="24"/>
      <c r="J28" s="24"/>
      <c r="K28" s="24"/>
      <c r="L28" s="484"/>
      <c r="M28" s="11"/>
    </row>
    <row r="29" spans="1:13">
      <c r="A29" s="3117"/>
      <c r="B29" s="1852" t="s">
        <v>1176</v>
      </c>
      <c r="C29" s="29"/>
      <c r="D29" s="29"/>
      <c r="E29" s="29"/>
      <c r="F29" s="29"/>
      <c r="G29" s="29"/>
      <c r="H29" s="29"/>
      <c r="I29" s="29"/>
      <c r="J29" s="29"/>
      <c r="K29" s="29"/>
      <c r="L29" s="29"/>
      <c r="M29" s="33"/>
    </row>
    <row r="30" spans="1:13">
      <c r="A30" s="3117"/>
      <c r="B30" s="1852"/>
      <c r="C30" s="34" t="s">
        <v>1177</v>
      </c>
      <c r="D30" s="35" t="s">
        <v>61</v>
      </c>
      <c r="E30" s="29"/>
      <c r="F30" s="36" t="s">
        <v>1178</v>
      </c>
      <c r="G30" s="162" t="s">
        <v>61</v>
      </c>
      <c r="H30" s="29"/>
      <c r="I30" s="36" t="s">
        <v>1179</v>
      </c>
      <c r="J30" s="2515" t="s">
        <v>61</v>
      </c>
      <c r="K30" s="2514"/>
      <c r="L30" s="2516"/>
      <c r="M30" s="33"/>
    </row>
    <row r="31" spans="1:13">
      <c r="A31" s="3117"/>
      <c r="B31" s="1853"/>
      <c r="C31" s="27"/>
      <c r="D31" s="27"/>
      <c r="E31" s="27"/>
      <c r="F31" s="27"/>
      <c r="G31" s="27"/>
      <c r="H31" s="27"/>
      <c r="I31" s="27"/>
      <c r="J31" s="27"/>
      <c r="K31" s="27"/>
      <c r="L31" s="27"/>
      <c r="M31" s="28"/>
    </row>
    <row r="32" spans="1:13">
      <c r="A32" s="3117"/>
      <c r="B32" s="3119" t="s">
        <v>1181</v>
      </c>
      <c r="C32" s="1890"/>
      <c r="D32" s="1890"/>
      <c r="E32" s="1890"/>
      <c r="F32" s="1890"/>
      <c r="G32" s="1890"/>
      <c r="H32" s="1890"/>
      <c r="I32" s="1890"/>
      <c r="J32" s="1890"/>
      <c r="K32" s="1890"/>
      <c r="L32" s="484"/>
      <c r="M32" s="11"/>
    </row>
    <row r="33" spans="1:13">
      <c r="A33" s="3117"/>
      <c r="B33" s="3120"/>
      <c r="C33" s="29" t="s">
        <v>1182</v>
      </c>
      <c r="D33" s="37">
        <v>2020</v>
      </c>
      <c r="E33" s="38"/>
      <c r="F33" s="29" t="s">
        <v>1183</v>
      </c>
      <c r="G33" s="2552" t="s">
        <v>1404</v>
      </c>
      <c r="H33" s="38"/>
      <c r="I33" s="36"/>
      <c r="J33" s="38"/>
      <c r="K33" s="38"/>
      <c r="L33" s="484"/>
      <c r="M33" s="11"/>
    </row>
    <row r="34" spans="1:13">
      <c r="A34" s="3117"/>
      <c r="B34" s="3121"/>
      <c r="C34" s="27"/>
      <c r="D34" s="40"/>
      <c r="E34" s="41"/>
      <c r="F34" s="27"/>
      <c r="G34" s="41"/>
      <c r="H34" s="41"/>
      <c r="I34" s="42"/>
      <c r="J34" s="41"/>
      <c r="K34" s="41"/>
      <c r="L34" s="484"/>
      <c r="M34" s="11"/>
    </row>
    <row r="35" spans="1:13">
      <c r="A35" s="3117"/>
      <c r="B35" s="3119" t="s">
        <v>1185</v>
      </c>
      <c r="C35" s="43"/>
      <c r="D35" s="43"/>
      <c r="E35" s="43"/>
      <c r="F35" s="43"/>
      <c r="G35" s="43"/>
      <c r="H35" s="43"/>
      <c r="I35" s="43"/>
      <c r="J35" s="43"/>
      <c r="K35" s="43"/>
      <c r="L35" s="43"/>
      <c r="M35" s="44"/>
    </row>
    <row r="36" spans="1:13">
      <c r="A36" s="3117"/>
      <c r="B36" s="3120"/>
      <c r="C36" s="45"/>
      <c r="D36" s="46">
        <v>2019</v>
      </c>
      <c r="E36" s="46"/>
      <c r="F36" s="2553">
        <v>2020</v>
      </c>
      <c r="G36" s="2553"/>
      <c r="H36" s="2554">
        <v>2021</v>
      </c>
      <c r="I36" s="2554"/>
      <c r="J36" s="2554">
        <v>2022</v>
      </c>
      <c r="K36" s="46"/>
      <c r="L36" s="46" t="s">
        <v>1308</v>
      </c>
      <c r="M36" s="44"/>
    </row>
    <row r="37" spans="1:13">
      <c r="A37" s="3117"/>
      <c r="B37" s="3120"/>
      <c r="C37" s="45"/>
      <c r="D37" s="1896"/>
      <c r="E37" s="1855"/>
      <c r="F37" s="2555">
        <v>0.1</v>
      </c>
      <c r="G37" s="2556"/>
      <c r="H37" s="2555">
        <v>0.4</v>
      </c>
      <c r="I37" s="2557"/>
      <c r="J37" s="2558">
        <v>0.5</v>
      </c>
      <c r="K37" s="2528"/>
      <c r="L37" s="2527"/>
      <c r="M37" s="1917"/>
    </row>
    <row r="38" spans="1:13">
      <c r="A38" s="3117"/>
      <c r="B38" s="3120"/>
      <c r="C38" s="45"/>
      <c r="D38" s="46" t="s">
        <v>1309</v>
      </c>
      <c r="E38" s="46"/>
      <c r="F38" s="46" t="s">
        <v>1310</v>
      </c>
      <c r="G38" s="46"/>
      <c r="H38" s="47" t="s">
        <v>1311</v>
      </c>
      <c r="I38" s="47"/>
      <c r="J38" s="47" t="s">
        <v>1312</v>
      </c>
      <c r="K38" s="46"/>
      <c r="L38" s="46" t="s">
        <v>1313</v>
      </c>
      <c r="M38" s="19"/>
    </row>
    <row r="39" spans="1:13">
      <c r="A39" s="3117"/>
      <c r="B39" s="3120"/>
      <c r="C39" s="45"/>
      <c r="D39" s="1896"/>
      <c r="E39" s="1855"/>
      <c r="F39" s="1896"/>
      <c r="G39" s="1855"/>
      <c r="H39" s="1896"/>
      <c r="I39" s="1855"/>
      <c r="J39" s="1896"/>
      <c r="K39" s="1855"/>
      <c r="L39" s="1896"/>
      <c r="M39" s="1917"/>
    </row>
    <row r="40" spans="1:13">
      <c r="A40" s="3117"/>
      <c r="B40" s="3120"/>
      <c r="C40" s="45"/>
      <c r="D40" s="46" t="s">
        <v>1314</v>
      </c>
      <c r="E40" s="46"/>
      <c r="F40" s="46" t="s">
        <v>1315</v>
      </c>
      <c r="G40" s="46"/>
      <c r="H40" s="47" t="s">
        <v>1316</v>
      </c>
      <c r="I40" s="47"/>
      <c r="J40" s="47" t="s">
        <v>1317</v>
      </c>
      <c r="K40" s="46"/>
      <c r="L40" s="46" t="s">
        <v>1318</v>
      </c>
      <c r="M40" s="19"/>
    </row>
    <row r="41" spans="1:13">
      <c r="A41" s="3117"/>
      <c r="B41" s="3120"/>
      <c r="C41" s="45"/>
      <c r="D41" s="1896"/>
      <c r="E41" s="1855"/>
      <c r="F41" s="1896"/>
      <c r="G41" s="1855"/>
      <c r="H41" s="1896"/>
      <c r="I41" s="1855"/>
      <c r="J41" s="1896"/>
      <c r="K41" s="1855"/>
      <c r="L41" s="1896"/>
      <c r="M41" s="1917"/>
    </row>
    <row r="42" spans="1:13">
      <c r="A42" s="3117"/>
      <c r="B42" s="3120"/>
      <c r="C42" s="45"/>
      <c r="D42" s="62" t="s">
        <v>1318</v>
      </c>
      <c r="E42" s="1910"/>
      <c r="F42" s="62" t="s">
        <v>1186</v>
      </c>
      <c r="G42" s="1910"/>
      <c r="H42" s="62"/>
      <c r="I42" s="1910"/>
      <c r="J42" s="62"/>
      <c r="K42" s="1910"/>
      <c r="L42" s="62"/>
      <c r="M42" s="1917"/>
    </row>
    <row r="43" spans="1:13">
      <c r="A43" s="3117"/>
      <c r="B43" s="3120"/>
      <c r="C43" s="45"/>
      <c r="D43" s="1896"/>
      <c r="E43" s="1855"/>
      <c r="F43" s="3531">
        <v>1</v>
      </c>
      <c r="G43" s="3532"/>
      <c r="H43" s="3401"/>
      <c r="I43" s="3401"/>
      <c r="J43" s="62"/>
      <c r="K43" s="1910"/>
      <c r="L43" s="62"/>
      <c r="M43" s="1917"/>
    </row>
    <row r="44" spans="1:13">
      <c r="A44" s="3117"/>
      <c r="B44" s="3120"/>
      <c r="C44" s="45"/>
      <c r="D44" s="62"/>
      <c r="E44" s="1910"/>
      <c r="F44" s="62"/>
      <c r="G44" s="1910"/>
      <c r="H44" s="62"/>
      <c r="I44" s="1910"/>
      <c r="J44" s="62"/>
      <c r="K44" s="1910"/>
      <c r="L44" s="62"/>
      <c r="M44" s="1917"/>
    </row>
    <row r="45" spans="1:13" ht="18" customHeight="1">
      <c r="A45" s="3117"/>
      <c r="B45" s="3119" t="s">
        <v>1187</v>
      </c>
      <c r="C45" s="72"/>
      <c r="D45" s="72"/>
      <c r="E45" s="72"/>
      <c r="F45" s="72"/>
      <c r="G45" s="72"/>
      <c r="H45" s="72"/>
      <c r="I45" s="72"/>
      <c r="J45" s="72"/>
      <c r="K45" s="72"/>
      <c r="L45" s="484"/>
      <c r="M45" s="11"/>
    </row>
    <row r="46" spans="1:13">
      <c r="A46" s="3117"/>
      <c r="B46" s="3120"/>
      <c r="C46" s="484"/>
      <c r="D46" s="49" t="s">
        <v>482</v>
      </c>
      <c r="E46" s="50" t="s">
        <v>60</v>
      </c>
      <c r="F46" s="3111" t="s">
        <v>1188</v>
      </c>
      <c r="G46" s="3510" t="s">
        <v>1267</v>
      </c>
      <c r="H46" s="3511"/>
      <c r="I46" s="3511"/>
      <c r="J46" s="3511"/>
      <c r="K46" s="3512"/>
      <c r="L46" s="484"/>
      <c r="M46" s="11"/>
    </row>
    <row r="47" spans="1:13">
      <c r="A47" s="3117"/>
      <c r="B47" s="3120"/>
      <c r="C47" s="484"/>
      <c r="D47" s="2004" t="s">
        <v>1167</v>
      </c>
      <c r="E47" s="59"/>
      <c r="F47" s="3111"/>
      <c r="G47" s="3513"/>
      <c r="H47" s="3486"/>
      <c r="I47" s="3486"/>
      <c r="J47" s="3486"/>
      <c r="K47" s="3514"/>
      <c r="L47" s="484"/>
      <c r="M47" s="11"/>
    </row>
    <row r="48" spans="1:13">
      <c r="A48" s="3117"/>
      <c r="B48" s="3121"/>
      <c r="C48" s="51"/>
      <c r="D48" s="51"/>
      <c r="E48" s="51"/>
      <c r="F48" s="51"/>
      <c r="G48" s="51"/>
      <c r="H48" s="51"/>
      <c r="I48" s="51"/>
      <c r="J48" s="51"/>
      <c r="K48" s="51"/>
      <c r="L48" s="484"/>
      <c r="M48" s="11"/>
    </row>
    <row r="49" spans="1:13" ht="75" customHeight="1">
      <c r="A49" s="3117"/>
      <c r="B49" s="6" t="s">
        <v>1189</v>
      </c>
      <c r="C49" s="3515" t="s">
        <v>1405</v>
      </c>
      <c r="D49" s="3516"/>
      <c r="E49" s="3516"/>
      <c r="F49" s="3516"/>
      <c r="G49" s="3516"/>
      <c r="H49" s="3516"/>
      <c r="I49" s="3516"/>
      <c r="J49" s="3516"/>
      <c r="K49" s="3516"/>
      <c r="L49" s="3516"/>
      <c r="M49" s="3517"/>
    </row>
    <row r="50" spans="1:13" ht="18" customHeight="1">
      <c r="A50" s="3117"/>
      <c r="B50" s="6" t="s">
        <v>1191</v>
      </c>
      <c r="C50" s="3515" t="s">
        <v>1406</v>
      </c>
      <c r="D50" s="3516"/>
      <c r="E50" s="3516"/>
      <c r="F50" s="3516"/>
      <c r="G50" s="3516"/>
      <c r="H50" s="3516"/>
      <c r="I50" s="3516"/>
      <c r="J50" s="3516"/>
      <c r="K50" s="3516"/>
      <c r="L50" s="3516"/>
      <c r="M50" s="3517"/>
    </row>
    <row r="51" spans="1:13">
      <c r="A51" s="3117"/>
      <c r="B51" s="6" t="s">
        <v>1193</v>
      </c>
      <c r="C51" s="3518">
        <v>30</v>
      </c>
      <c r="D51" s="3519"/>
      <c r="E51" s="3519"/>
      <c r="F51" s="3519"/>
      <c r="G51" s="3519"/>
      <c r="H51" s="3519"/>
      <c r="I51" s="3519"/>
      <c r="J51" s="3519"/>
      <c r="K51" s="3519"/>
      <c r="L51" s="3519"/>
      <c r="M51" s="3520"/>
    </row>
    <row r="52" spans="1:13">
      <c r="A52" s="3117"/>
      <c r="B52" s="6" t="s">
        <v>1195</v>
      </c>
      <c r="C52" s="2520">
        <v>2020</v>
      </c>
      <c r="D52" s="2520"/>
      <c r="E52" s="2520"/>
      <c r="F52" s="2520"/>
      <c r="G52" s="2520"/>
      <c r="H52" s="2520"/>
      <c r="I52" s="2520"/>
      <c r="J52" s="2520"/>
      <c r="K52" s="2520"/>
      <c r="L52" s="2520"/>
      <c r="M52" s="2521"/>
    </row>
    <row r="53" spans="1:13" ht="15.75" customHeight="1">
      <c r="A53" s="3085" t="s">
        <v>1197</v>
      </c>
      <c r="B53" s="63" t="s">
        <v>1198</v>
      </c>
      <c r="C53" s="3521" t="s">
        <v>849</v>
      </c>
      <c r="D53" s="3521"/>
      <c r="E53" s="3521"/>
      <c r="F53" s="3521"/>
      <c r="G53" s="3521"/>
      <c r="H53" s="3521"/>
      <c r="I53" s="3521"/>
      <c r="J53" s="3521"/>
      <c r="K53" s="3521"/>
      <c r="L53" s="3521"/>
      <c r="M53" s="3522"/>
    </row>
    <row r="54" spans="1:13" ht="15.75" customHeight="1">
      <c r="A54" s="3086"/>
      <c r="B54" s="63" t="s">
        <v>1199</v>
      </c>
      <c r="C54" s="3523" t="s">
        <v>1407</v>
      </c>
      <c r="D54" s="3521"/>
      <c r="E54" s="3521"/>
      <c r="F54" s="3521"/>
      <c r="G54" s="3521"/>
      <c r="H54" s="3521"/>
      <c r="I54" s="3521"/>
      <c r="J54" s="3521"/>
      <c r="K54" s="3521"/>
      <c r="L54" s="3521"/>
      <c r="M54" s="3522"/>
    </row>
    <row r="55" spans="1:13" ht="15.75" customHeight="1">
      <c r="A55" s="3086"/>
      <c r="B55" s="63" t="s">
        <v>1201</v>
      </c>
      <c r="C55" s="3521" t="s">
        <v>677</v>
      </c>
      <c r="D55" s="3521"/>
      <c r="E55" s="3521"/>
      <c r="F55" s="3521"/>
      <c r="G55" s="3521"/>
      <c r="H55" s="3521"/>
      <c r="I55" s="3521"/>
      <c r="J55" s="3521"/>
      <c r="K55" s="3521"/>
      <c r="L55" s="3521"/>
      <c r="M55" s="3522"/>
    </row>
    <row r="56" spans="1:13" ht="15.75" customHeight="1">
      <c r="A56" s="3086"/>
      <c r="B56" s="64" t="s">
        <v>1202</v>
      </c>
      <c r="C56" s="3524" t="s">
        <v>1408</v>
      </c>
      <c r="D56" s="3525"/>
      <c r="E56" s="3525"/>
      <c r="F56" s="3525"/>
      <c r="G56" s="3525"/>
      <c r="H56" s="3525"/>
      <c r="I56" s="3525"/>
      <c r="J56" s="3525"/>
      <c r="K56" s="3525"/>
      <c r="L56" s="3525"/>
      <c r="M56" s="3526"/>
    </row>
    <row r="57" spans="1:13" ht="15.75" customHeight="1">
      <c r="A57" s="3086"/>
      <c r="B57" s="63" t="s">
        <v>1204</v>
      </c>
      <c r="C57" s="3527" t="s">
        <v>850</v>
      </c>
      <c r="D57" s="3528"/>
      <c r="E57" s="3528"/>
      <c r="F57" s="3528"/>
      <c r="G57" s="3528"/>
      <c r="H57" s="3528"/>
      <c r="I57" s="3528"/>
      <c r="J57" s="3528"/>
      <c r="K57" s="3528"/>
      <c r="L57" s="3528"/>
      <c r="M57" s="3529"/>
    </row>
    <row r="58" spans="1:13" ht="16.5" thickBot="1">
      <c r="A58" s="3087"/>
      <c r="B58" s="63" t="s">
        <v>1205</v>
      </c>
      <c r="C58" s="3088">
        <v>3820660</v>
      </c>
      <c r="D58" s="3088"/>
      <c r="E58" s="3088"/>
      <c r="F58" s="3088"/>
      <c r="G58" s="3088"/>
      <c r="H58" s="3088"/>
      <c r="I58" s="3088"/>
      <c r="J58" s="3088"/>
      <c r="K58" s="3088"/>
      <c r="L58" s="3088"/>
      <c r="M58" s="3089"/>
    </row>
    <row r="59" spans="1:13" ht="15.75" customHeight="1">
      <c r="A59" s="3085" t="s">
        <v>1206</v>
      </c>
      <c r="B59" s="65" t="s">
        <v>1207</v>
      </c>
      <c r="C59" s="3499" t="s">
        <v>1409</v>
      </c>
      <c r="D59" s="3499"/>
      <c r="E59" s="3499"/>
      <c r="F59" s="3499"/>
      <c r="G59" s="3499"/>
      <c r="H59" s="3499"/>
      <c r="I59" s="3499"/>
      <c r="J59" s="3499"/>
      <c r="K59" s="3499"/>
      <c r="L59" s="3499"/>
      <c r="M59" s="3500"/>
    </row>
    <row r="60" spans="1:13" ht="30" customHeight="1">
      <c r="A60" s="3086"/>
      <c r="B60" s="65" t="s">
        <v>1209</v>
      </c>
      <c r="C60" s="3499" t="s">
        <v>1210</v>
      </c>
      <c r="D60" s="3499"/>
      <c r="E60" s="3499"/>
      <c r="F60" s="3499"/>
      <c r="G60" s="3499"/>
      <c r="H60" s="3499"/>
      <c r="I60" s="3499"/>
      <c r="J60" s="3499"/>
      <c r="K60" s="3499"/>
      <c r="L60" s="3499"/>
      <c r="M60" s="3500"/>
    </row>
    <row r="61" spans="1:13" ht="30" customHeight="1" thickBot="1">
      <c r="A61" s="3086"/>
      <c r="B61" s="66" t="s">
        <v>28</v>
      </c>
      <c r="C61" s="3499" t="s">
        <v>1410</v>
      </c>
      <c r="D61" s="3499"/>
      <c r="E61" s="3499"/>
      <c r="F61" s="3499"/>
      <c r="G61" s="3499"/>
      <c r="H61" s="3499"/>
      <c r="I61" s="3499"/>
      <c r="J61" s="3499"/>
      <c r="K61" s="3499"/>
      <c r="L61" s="3499"/>
      <c r="M61" s="3500"/>
    </row>
    <row r="62" spans="1:13" ht="16.5" thickBot="1">
      <c r="A62" s="55" t="s">
        <v>1211</v>
      </c>
      <c r="B62" s="70"/>
      <c r="C62" s="3507"/>
      <c r="D62" s="3508"/>
      <c r="E62" s="3508"/>
      <c r="F62" s="3508"/>
      <c r="G62" s="3508"/>
      <c r="H62" s="3508"/>
      <c r="I62" s="3508"/>
      <c r="J62" s="3508"/>
      <c r="K62" s="3508"/>
      <c r="L62" s="3508"/>
      <c r="M62" s="3509"/>
    </row>
  </sheetData>
  <mergeCells count="43">
    <mergeCell ref="A2:A15"/>
    <mergeCell ref="C2:M2"/>
    <mergeCell ref="C3:M3"/>
    <mergeCell ref="B8:B10"/>
    <mergeCell ref="C9:D9"/>
    <mergeCell ref="F9:G9"/>
    <mergeCell ref="I9:J9"/>
    <mergeCell ref="C10:D10"/>
    <mergeCell ref="F10:G10"/>
    <mergeCell ref="I10:J10"/>
    <mergeCell ref="C11:M11"/>
    <mergeCell ref="C12:M12"/>
    <mergeCell ref="C13:M13"/>
    <mergeCell ref="B14:B15"/>
    <mergeCell ref="C14:D15"/>
    <mergeCell ref="E14:E15"/>
    <mergeCell ref="A16:A52"/>
    <mergeCell ref="C17:M17"/>
    <mergeCell ref="B18:B24"/>
    <mergeCell ref="B25:B28"/>
    <mergeCell ref="B32:B34"/>
    <mergeCell ref="B35:B44"/>
    <mergeCell ref="F43:G43"/>
    <mergeCell ref="H43:I43"/>
    <mergeCell ref="B45:B48"/>
    <mergeCell ref="F46:F47"/>
    <mergeCell ref="F14:M15"/>
    <mergeCell ref="C62:M62"/>
    <mergeCell ref="G46:K47"/>
    <mergeCell ref="C49:M49"/>
    <mergeCell ref="C50:M50"/>
    <mergeCell ref="C51:M51"/>
    <mergeCell ref="C53:M53"/>
    <mergeCell ref="C54:M54"/>
    <mergeCell ref="C55:M55"/>
    <mergeCell ref="C56:M56"/>
    <mergeCell ref="C57:M57"/>
    <mergeCell ref="C58:M58"/>
    <mergeCell ref="A59:A61"/>
    <mergeCell ref="C59:M59"/>
    <mergeCell ref="C60:M60"/>
    <mergeCell ref="C61:M61"/>
    <mergeCell ref="A53:A58"/>
  </mergeCells>
  <dataValidations disablePrompts="1" count="5">
    <dataValidation allowBlank="1" showInputMessage="1" showErrorMessage="1" prompt="Identifique la meta ODS a que le apunta el indicador de producto. Seleccione de la lista desplegable." sqref="E14" xr:uid="{00000000-0002-0000-1000-000000000000}"/>
    <dataValidation allowBlank="1" showInputMessage="1" showErrorMessage="1" prompt="Identifique el ODS a que le apunta el indicador de producto. Seleccione de la lista desplegable._x000a_" sqref="B14:B15" xr:uid="{00000000-0002-0000-1000-000001000000}"/>
    <dataValidation allowBlank="1" showInputMessage="1" showErrorMessage="1" prompt="Incluir una ficha por cada indicador, ya sea de producto o de resultado" sqref="B1" xr:uid="{00000000-0002-0000-1000-000002000000}"/>
    <dataValidation allowBlank="1" showInputMessage="1" showErrorMessage="1" prompt="Selecciones de la lista desplegable" sqref="B16" xr:uid="{00000000-0002-0000-1000-000003000000}"/>
    <dataValidation allowBlank="1" showInputMessage="1" showErrorMessage="1" prompt="Seleccione de la lista desplegable" sqref="B4 B7 H7" xr:uid="{00000000-0002-0000-1000-000004000000}"/>
  </dataValidations>
  <hyperlinks>
    <hyperlink ref="C57" r:id="rId1" display="alejandro.rivera@gobiernobogota.gov.co" xr:uid="{00000000-0004-0000-1000-000000000000}"/>
    <hyperlink ref="C57:M57" r:id="rId2" display="ricardo.ruge@gobiernobogota.gov.co" xr:uid="{00000000-0004-0000-1000-000001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sheetPr>
  <dimension ref="A1:P62"/>
  <sheetViews>
    <sheetView zoomScale="70" zoomScaleNormal="70" workbookViewId="0">
      <selection activeCell="C3" sqref="C3"/>
    </sheetView>
  </sheetViews>
  <sheetFormatPr baseColWidth="10" defaultColWidth="11.42578125" defaultRowHeight="16.5"/>
  <cols>
    <col min="1" max="1" width="25.140625" style="166" customWidth="1"/>
    <col min="2" max="2" width="39.140625" style="324" customWidth="1"/>
    <col min="3" max="5" width="11.42578125" style="166"/>
    <col min="6" max="6" width="13.5703125" style="166" customWidth="1"/>
    <col min="7" max="7" width="17.140625" style="166" customWidth="1"/>
    <col min="8" max="8" width="11.42578125" style="166"/>
    <col min="9" max="9" width="13.7109375" style="166" customWidth="1"/>
    <col min="10" max="16384" width="11.42578125" style="166"/>
  </cols>
  <sheetData>
    <row r="1" spans="1:13" ht="17.25" thickBot="1">
      <c r="A1" s="3184" t="s">
        <v>1301</v>
      </c>
      <c r="B1" s="3185"/>
      <c r="C1" s="3185"/>
      <c r="D1" s="3185"/>
      <c r="E1" s="3185"/>
      <c r="F1" s="3185"/>
      <c r="G1" s="3185"/>
      <c r="H1" s="3185"/>
      <c r="I1" s="3185"/>
      <c r="J1" s="3185"/>
      <c r="K1" s="3185"/>
      <c r="L1" s="3185"/>
      <c r="M1" s="3186"/>
    </row>
    <row r="2" spans="1:13">
      <c r="A2" s="3170" t="s">
        <v>1134</v>
      </c>
      <c r="B2" s="303" t="s">
        <v>1135</v>
      </c>
      <c r="C2" s="3197" t="s">
        <v>1411</v>
      </c>
      <c r="D2" s="3198"/>
      <c r="E2" s="3198"/>
      <c r="F2" s="3198"/>
      <c r="G2" s="3198"/>
      <c r="H2" s="3198"/>
      <c r="I2" s="3198"/>
      <c r="J2" s="3198"/>
      <c r="K2" s="3198"/>
      <c r="L2" s="3198"/>
      <c r="M2" s="3199"/>
    </row>
    <row r="3" spans="1:13" ht="30" customHeight="1">
      <c r="A3" s="3171"/>
      <c r="B3" s="304" t="s">
        <v>1213</v>
      </c>
      <c r="C3" s="3129" t="s">
        <v>835</v>
      </c>
      <c r="D3" s="3100"/>
      <c r="E3" s="3100"/>
      <c r="F3" s="3100"/>
      <c r="G3" s="3100"/>
      <c r="H3" s="3100"/>
      <c r="I3" s="3100"/>
      <c r="J3" s="3100"/>
      <c r="K3" s="3100"/>
      <c r="L3" s="3100"/>
      <c r="M3" s="3101"/>
    </row>
    <row r="4" spans="1:13">
      <c r="A4" s="3171"/>
      <c r="B4" s="2119" t="s">
        <v>1139</v>
      </c>
      <c r="C4" s="2117" t="s">
        <v>422</v>
      </c>
      <c r="D4" s="2117"/>
      <c r="E4" s="2117"/>
      <c r="F4" s="2117"/>
      <c r="G4" s="2117"/>
      <c r="H4" s="2117"/>
      <c r="I4" s="2117"/>
      <c r="J4" s="2117"/>
      <c r="K4" s="2117"/>
      <c r="L4" s="2117"/>
      <c r="M4" s="2511"/>
    </row>
    <row r="5" spans="1:13">
      <c r="A5" s="3171"/>
      <c r="B5" s="1883" t="s">
        <v>1140</v>
      </c>
      <c r="C5" s="3389" t="s">
        <v>1141</v>
      </c>
      <c r="D5" s="3303"/>
      <c r="E5" s="3303"/>
      <c r="F5" s="3303"/>
      <c r="G5" s="3303"/>
      <c r="H5" s="3303"/>
      <c r="I5" s="3303"/>
      <c r="J5" s="3303"/>
      <c r="K5" s="3303"/>
      <c r="L5" s="3303"/>
      <c r="M5" s="3304"/>
    </row>
    <row r="6" spans="1:13">
      <c r="A6" s="3171"/>
      <c r="B6" s="2119" t="s">
        <v>1142</v>
      </c>
      <c r="C6" s="3389" t="s">
        <v>1141</v>
      </c>
      <c r="D6" s="3303"/>
      <c r="E6" s="3303"/>
      <c r="F6" s="3303"/>
      <c r="G6" s="3303"/>
      <c r="H6" s="3303"/>
      <c r="I6" s="3303"/>
      <c r="J6" s="3303"/>
      <c r="K6" s="3303"/>
      <c r="L6" s="3303"/>
      <c r="M6" s="3304"/>
    </row>
    <row r="7" spans="1:13">
      <c r="A7" s="3171"/>
      <c r="B7" s="304" t="s">
        <v>1143</v>
      </c>
      <c r="C7" s="1247" t="s">
        <v>71</v>
      </c>
      <c r="D7" s="275"/>
      <c r="E7" s="275"/>
      <c r="F7" s="275"/>
      <c r="G7" s="276"/>
      <c r="H7" s="305" t="s">
        <v>28</v>
      </c>
      <c r="I7" s="275" t="s">
        <v>72</v>
      </c>
      <c r="K7" s="275"/>
      <c r="L7" s="275"/>
      <c r="M7" s="278"/>
    </row>
    <row r="8" spans="1:13">
      <c r="A8" s="3171"/>
      <c r="B8" s="3235" t="s">
        <v>1144</v>
      </c>
      <c r="C8" s="1901"/>
      <c r="D8" s="1902"/>
      <c r="E8" s="1902"/>
      <c r="F8" s="1902"/>
      <c r="G8" s="1902"/>
      <c r="H8" s="1902"/>
      <c r="I8" s="1902"/>
      <c r="J8" s="1902"/>
      <c r="K8" s="1902"/>
      <c r="L8" s="279"/>
      <c r="M8" s="280"/>
    </row>
    <row r="9" spans="1:13">
      <c r="A9" s="3171"/>
      <c r="B9" s="3236"/>
      <c r="C9" s="3191" t="s">
        <v>1393</v>
      </c>
      <c r="D9" s="3191"/>
      <c r="E9" s="1845"/>
      <c r="F9" s="3191"/>
      <c r="G9" s="3191"/>
      <c r="H9" s="1845"/>
      <c r="I9" s="3191"/>
      <c r="J9" s="3191"/>
      <c r="K9" s="1845"/>
      <c r="L9" s="214"/>
      <c r="M9" s="215"/>
    </row>
    <row r="10" spans="1:13" ht="17.25" thickBot="1">
      <c r="A10" s="3171"/>
      <c r="B10" s="3237"/>
      <c r="C10" s="3242" t="s">
        <v>1147</v>
      </c>
      <c r="D10" s="3242"/>
      <c r="E10" s="1835"/>
      <c r="F10" s="3242" t="s">
        <v>1147</v>
      </c>
      <c r="G10" s="3242"/>
      <c r="H10" s="1835"/>
      <c r="I10" s="3242" t="s">
        <v>1147</v>
      </c>
      <c r="J10" s="3242"/>
      <c r="K10" s="1835"/>
      <c r="L10" s="214"/>
      <c r="M10" s="215"/>
    </row>
    <row r="11" spans="1:13" ht="50.25" customHeight="1" thickBot="1">
      <c r="A11" s="3171"/>
      <c r="B11" s="332" t="s">
        <v>1217</v>
      </c>
      <c r="C11" s="3562" t="s">
        <v>1412</v>
      </c>
      <c r="D11" s="3563"/>
      <c r="E11" s="3563"/>
      <c r="F11" s="3563"/>
      <c r="G11" s="3563"/>
      <c r="H11" s="3563"/>
      <c r="I11" s="3563"/>
      <c r="J11" s="3563"/>
      <c r="K11" s="3563"/>
      <c r="L11" s="3563"/>
      <c r="M11" s="3564"/>
    </row>
    <row r="12" spans="1:13" ht="81" customHeight="1">
      <c r="A12" s="3171"/>
      <c r="B12" s="304" t="s">
        <v>1219</v>
      </c>
      <c r="C12" s="3187" t="s">
        <v>1413</v>
      </c>
      <c r="D12" s="3565"/>
      <c r="E12" s="3565"/>
      <c r="F12" s="3565"/>
      <c r="G12" s="3565"/>
      <c r="H12" s="3565"/>
      <c r="I12" s="3565"/>
      <c r="J12" s="3565"/>
      <c r="K12" s="3565"/>
      <c r="L12" s="3565"/>
      <c r="M12" s="3189"/>
    </row>
    <row r="13" spans="1:13" ht="69.75" customHeight="1">
      <c r="A13" s="3171"/>
      <c r="B13" s="304" t="s">
        <v>1221</v>
      </c>
      <c r="C13" s="3561" t="s">
        <v>1402</v>
      </c>
      <c r="D13" s="3561"/>
      <c r="E13" s="3561"/>
      <c r="F13" s="3561"/>
      <c r="G13" s="3561"/>
      <c r="H13" s="3561"/>
      <c r="I13" s="3561"/>
      <c r="J13" s="3561"/>
      <c r="K13" s="3561"/>
      <c r="L13" s="3561"/>
      <c r="M13" s="3561"/>
    </row>
    <row r="14" spans="1:13">
      <c r="A14" s="3171"/>
      <c r="B14" s="3545" t="s">
        <v>1223</v>
      </c>
      <c r="C14" s="3546" t="s">
        <v>1414</v>
      </c>
      <c r="D14" s="3547"/>
      <c r="E14" s="3550" t="s">
        <v>1224</v>
      </c>
      <c r="F14" s="3546" t="s">
        <v>789</v>
      </c>
      <c r="G14" s="3552"/>
      <c r="H14" s="3552"/>
      <c r="I14" s="3552"/>
      <c r="J14" s="3552"/>
      <c r="K14" s="3552"/>
      <c r="L14" s="3552"/>
      <c r="M14" s="3553"/>
    </row>
    <row r="15" spans="1:13">
      <c r="A15" s="3241"/>
      <c r="B15" s="3545"/>
      <c r="C15" s="3548"/>
      <c r="D15" s="3549"/>
      <c r="E15" s="3551"/>
      <c r="F15" s="3548"/>
      <c r="G15" s="3554"/>
      <c r="H15" s="3554"/>
      <c r="I15" s="3554"/>
      <c r="J15" s="3554"/>
      <c r="K15" s="3554"/>
      <c r="L15" s="3554"/>
      <c r="M15" s="3555"/>
    </row>
    <row r="16" spans="1:13" ht="28.5">
      <c r="A16" s="3144" t="s">
        <v>1150</v>
      </c>
      <c r="B16" s="2501" t="s">
        <v>12</v>
      </c>
      <c r="C16" s="296" t="s">
        <v>58</v>
      </c>
      <c r="D16" s="239"/>
      <c r="E16" s="239"/>
      <c r="F16" s="239"/>
      <c r="G16" s="239"/>
      <c r="H16" s="239"/>
      <c r="I16" s="239"/>
      <c r="J16" s="239"/>
      <c r="K16" s="239"/>
      <c r="L16" s="214"/>
      <c r="M16" s="215"/>
    </row>
    <row r="17" spans="1:13">
      <c r="A17" s="3145"/>
      <c r="B17" s="304" t="s">
        <v>1151</v>
      </c>
      <c r="C17" s="3197" t="s">
        <v>1415</v>
      </c>
      <c r="D17" s="3198"/>
      <c r="E17" s="3198"/>
      <c r="F17" s="3198"/>
      <c r="G17" s="3198"/>
      <c r="H17" s="3198"/>
      <c r="I17" s="3198"/>
      <c r="J17" s="3198"/>
      <c r="K17" s="3198"/>
      <c r="L17" s="3198"/>
      <c r="M17" s="3199"/>
    </row>
    <row r="18" spans="1:13">
      <c r="A18" s="3145"/>
      <c r="B18" s="3235" t="s">
        <v>1153</v>
      </c>
      <c r="C18" s="221"/>
      <c r="D18" s="222"/>
      <c r="E18" s="222"/>
      <c r="F18" s="222"/>
      <c r="G18" s="222"/>
      <c r="H18" s="222"/>
      <c r="I18" s="222"/>
      <c r="J18" s="222"/>
      <c r="K18" s="222"/>
      <c r="L18" s="222"/>
      <c r="M18" s="223"/>
    </row>
    <row r="19" spans="1:13">
      <c r="A19" s="3145"/>
      <c r="B19" s="3236"/>
      <c r="C19" s="224"/>
      <c r="D19" s="225"/>
      <c r="E19" s="226"/>
      <c r="F19" s="225"/>
      <c r="G19" s="226"/>
      <c r="H19" s="225"/>
      <c r="I19" s="226"/>
      <c r="J19" s="225"/>
      <c r="K19" s="226"/>
      <c r="L19" s="226"/>
      <c r="M19" s="227"/>
    </row>
    <row r="20" spans="1:13">
      <c r="A20" s="3145"/>
      <c r="B20" s="3236"/>
      <c r="C20" s="228" t="s">
        <v>1154</v>
      </c>
      <c r="D20" s="229"/>
      <c r="E20" s="228" t="s">
        <v>1155</v>
      </c>
      <c r="F20" s="229"/>
      <c r="G20" s="228" t="s">
        <v>1156</v>
      </c>
      <c r="H20" s="229"/>
      <c r="I20" s="228" t="s">
        <v>1157</v>
      </c>
      <c r="J20" s="329"/>
      <c r="K20" s="228" t="s">
        <v>1158</v>
      </c>
      <c r="L20" s="230"/>
      <c r="M20" s="231"/>
    </row>
    <row r="21" spans="1:13">
      <c r="A21" s="3145"/>
      <c r="B21" s="3236"/>
      <c r="C21" s="228" t="s">
        <v>1159</v>
      </c>
      <c r="D21" s="1846"/>
      <c r="E21" s="228" t="s">
        <v>1160</v>
      </c>
      <c r="F21" s="311"/>
      <c r="G21" s="228" t="s">
        <v>1161</v>
      </c>
      <c r="H21" s="311"/>
      <c r="I21" s="228" t="s">
        <v>1162</v>
      </c>
      <c r="J21" s="1846"/>
      <c r="K21" s="228" t="s">
        <v>1163</v>
      </c>
      <c r="L21" s="230"/>
      <c r="M21" s="231"/>
    </row>
    <row r="22" spans="1:13" ht="28.5">
      <c r="A22" s="3145"/>
      <c r="B22" s="3236"/>
      <c r="C22" s="228" t="s">
        <v>1164</v>
      </c>
      <c r="D22" s="1846"/>
      <c r="E22" s="228" t="s">
        <v>1165</v>
      </c>
      <c r="F22" s="1846"/>
      <c r="G22" s="228"/>
      <c r="H22" s="330"/>
      <c r="I22" s="228"/>
      <c r="J22" s="330"/>
      <c r="K22" s="228"/>
      <c r="L22" s="228"/>
      <c r="M22" s="234"/>
    </row>
    <row r="23" spans="1:13" ht="30">
      <c r="A23" s="3145"/>
      <c r="B23" s="3236"/>
      <c r="C23" s="228" t="s">
        <v>1166</v>
      </c>
      <c r="D23" s="1846" t="s">
        <v>1167</v>
      </c>
      <c r="E23" s="228" t="s">
        <v>1168</v>
      </c>
      <c r="F23" s="331" t="s">
        <v>1416</v>
      </c>
      <c r="G23" s="258"/>
      <c r="H23" s="258"/>
      <c r="I23" s="258"/>
      <c r="J23" s="258"/>
      <c r="K23" s="258"/>
      <c r="L23" s="258"/>
      <c r="M23" s="258"/>
    </row>
    <row r="24" spans="1:13">
      <c r="A24" s="3145"/>
      <c r="B24" s="3237"/>
      <c r="C24" s="236"/>
      <c r="D24" s="236"/>
      <c r="E24" s="236"/>
      <c r="F24" s="236"/>
      <c r="G24" s="236"/>
      <c r="H24" s="236"/>
      <c r="I24" s="236"/>
      <c r="J24" s="236"/>
      <c r="K24" s="236"/>
      <c r="L24" s="236"/>
      <c r="M24" s="237"/>
    </row>
    <row r="25" spans="1:13">
      <c r="A25" s="3145"/>
      <c r="B25" s="3235" t="s">
        <v>1170</v>
      </c>
      <c r="C25" s="238"/>
      <c r="D25" s="238"/>
      <c r="E25" s="238"/>
      <c r="F25" s="238"/>
      <c r="G25" s="238"/>
      <c r="H25" s="238"/>
      <c r="I25" s="238"/>
      <c r="J25" s="238"/>
      <c r="K25" s="238"/>
      <c r="L25" s="214"/>
      <c r="M25" s="215"/>
    </row>
    <row r="26" spans="1:13">
      <c r="A26" s="3145"/>
      <c r="B26" s="3236"/>
      <c r="C26" s="228" t="s">
        <v>1171</v>
      </c>
      <c r="D26" s="311"/>
      <c r="E26" s="239"/>
      <c r="F26" s="228" t="s">
        <v>1172</v>
      </c>
      <c r="G26" s="1846"/>
      <c r="H26" s="239"/>
      <c r="I26" s="228" t="s">
        <v>1173</v>
      </c>
      <c r="J26" s="1846" t="s">
        <v>1167</v>
      </c>
      <c r="K26" s="239"/>
      <c r="L26" s="214"/>
      <c r="M26" s="215"/>
    </row>
    <row r="27" spans="1:13">
      <c r="A27" s="3145"/>
      <c r="B27" s="3236"/>
      <c r="C27" s="228" t="s">
        <v>1174</v>
      </c>
      <c r="D27" s="240"/>
      <c r="E27" s="241"/>
      <c r="F27" s="228" t="s">
        <v>1175</v>
      </c>
      <c r="G27" s="311"/>
      <c r="H27" s="214"/>
      <c r="I27" s="242"/>
      <c r="J27" s="214"/>
      <c r="K27" s="1845"/>
      <c r="L27" s="214"/>
      <c r="M27" s="215"/>
    </row>
    <row r="28" spans="1:13">
      <c r="A28" s="3145"/>
      <c r="B28" s="3236"/>
      <c r="C28" s="232"/>
      <c r="D28" s="232"/>
      <c r="E28" s="232"/>
      <c r="F28" s="232"/>
      <c r="G28" s="232"/>
      <c r="H28" s="232"/>
      <c r="I28" s="232"/>
      <c r="J28" s="232"/>
      <c r="K28" s="232"/>
      <c r="L28" s="214"/>
      <c r="M28" s="215"/>
    </row>
    <row r="29" spans="1:13">
      <c r="A29" s="3145"/>
      <c r="B29" s="2513" t="s">
        <v>1176</v>
      </c>
      <c r="C29" s="239"/>
      <c r="D29" s="239"/>
      <c r="E29" s="239"/>
      <c r="F29" s="239"/>
      <c r="G29" s="239"/>
      <c r="H29" s="239"/>
      <c r="I29" s="239"/>
      <c r="J29" s="239"/>
      <c r="K29" s="239"/>
      <c r="L29" s="239"/>
      <c r="M29" s="243"/>
    </row>
    <row r="30" spans="1:13">
      <c r="A30" s="3145"/>
      <c r="B30" s="2513"/>
      <c r="C30" s="244" t="s">
        <v>1177</v>
      </c>
      <c r="D30" s="245">
        <v>74</v>
      </c>
      <c r="E30" s="239"/>
      <c r="F30" s="246" t="s">
        <v>1178</v>
      </c>
      <c r="G30" s="311">
        <v>2018</v>
      </c>
      <c r="H30" s="239"/>
      <c r="I30" s="246" t="s">
        <v>1179</v>
      </c>
      <c r="J30" s="3556" t="s">
        <v>1417</v>
      </c>
      <c r="K30" s="3557"/>
      <c r="L30" s="3558"/>
      <c r="M30" s="243"/>
    </row>
    <row r="31" spans="1:13">
      <c r="A31" s="3145"/>
      <c r="B31" s="2119"/>
      <c r="C31" s="236"/>
      <c r="D31" s="236"/>
      <c r="E31" s="236"/>
      <c r="F31" s="236"/>
      <c r="G31" s="236"/>
      <c r="H31" s="236"/>
      <c r="I31" s="236"/>
      <c r="J31" s="236"/>
      <c r="K31" s="236"/>
      <c r="L31" s="236"/>
      <c r="M31" s="237"/>
    </row>
    <row r="32" spans="1:13">
      <c r="A32" s="3145"/>
      <c r="B32" s="3235" t="s">
        <v>1181</v>
      </c>
      <c r="C32" s="247"/>
      <c r="D32" s="247"/>
      <c r="E32" s="247"/>
      <c r="F32" s="247"/>
      <c r="G32" s="247"/>
      <c r="H32" s="247"/>
      <c r="I32" s="247"/>
      <c r="J32" s="247"/>
      <c r="K32" s="247"/>
      <c r="L32" s="214"/>
      <c r="M32" s="215"/>
    </row>
    <row r="33" spans="1:16">
      <c r="A33" s="3145"/>
      <c r="B33" s="3236"/>
      <c r="C33" s="239" t="s">
        <v>1182</v>
      </c>
      <c r="D33" s="2559">
        <v>2021</v>
      </c>
      <c r="E33" s="249"/>
      <c r="F33" s="239" t="s">
        <v>1183</v>
      </c>
      <c r="G33" s="250" t="s">
        <v>1379</v>
      </c>
      <c r="H33" s="249"/>
      <c r="I33" s="246"/>
      <c r="J33" s="249"/>
      <c r="K33" s="249"/>
      <c r="L33" s="214"/>
      <c r="M33" s="215"/>
    </row>
    <row r="34" spans="1:16">
      <c r="A34" s="3145"/>
      <c r="B34" s="3237"/>
      <c r="C34" s="236"/>
      <c r="D34" s="251"/>
      <c r="E34" s="252"/>
      <c r="F34" s="236"/>
      <c r="G34" s="252"/>
      <c r="H34" s="252"/>
      <c r="I34" s="253"/>
      <c r="J34" s="252"/>
      <c r="K34" s="252"/>
      <c r="L34" s="214"/>
      <c r="M34" s="215"/>
    </row>
    <row r="35" spans="1:16">
      <c r="A35" s="3145"/>
      <c r="B35" s="3235" t="s">
        <v>1185</v>
      </c>
      <c r="C35" s="254"/>
      <c r="D35" s="254"/>
      <c r="E35" s="254"/>
      <c r="F35" s="254"/>
      <c r="G35" s="254"/>
      <c r="H35" s="254"/>
      <c r="I35" s="254"/>
      <c r="J35" s="254"/>
      <c r="K35" s="254"/>
      <c r="L35" s="254"/>
      <c r="M35" s="255"/>
    </row>
    <row r="36" spans="1:16">
      <c r="A36" s="3145"/>
      <c r="B36" s="3236"/>
      <c r="C36" s="256"/>
      <c r="D36" s="257">
        <v>2019</v>
      </c>
      <c r="E36" s="257"/>
      <c r="F36" s="257">
        <v>2020</v>
      </c>
      <c r="G36" s="257"/>
      <c r="H36" s="258">
        <v>2021</v>
      </c>
      <c r="I36" s="258"/>
      <c r="J36" s="258">
        <v>2022</v>
      </c>
      <c r="K36" s="257"/>
      <c r="L36" s="257">
        <v>2023</v>
      </c>
      <c r="M36" s="255"/>
    </row>
    <row r="37" spans="1:16">
      <c r="A37" s="3145"/>
      <c r="B37" s="3236"/>
      <c r="C37" s="256"/>
      <c r="D37" s="2560"/>
      <c r="E37" s="2294"/>
      <c r="F37" s="2560"/>
      <c r="G37" s="2294"/>
      <c r="H37" s="2561">
        <v>80</v>
      </c>
      <c r="I37" s="2294"/>
      <c r="J37" s="2561">
        <v>134</v>
      </c>
      <c r="K37" s="2294"/>
      <c r="L37" s="2561">
        <v>133</v>
      </c>
      <c r="M37" s="2295"/>
    </row>
    <row r="38" spans="1:16">
      <c r="A38" s="3145"/>
      <c r="B38" s="3236"/>
      <c r="C38" s="256"/>
      <c r="D38" s="2291">
        <v>2024</v>
      </c>
      <c r="E38" s="2291"/>
      <c r="F38" s="2291">
        <v>2025</v>
      </c>
      <c r="G38" s="2291"/>
      <c r="H38" s="2292">
        <v>2026</v>
      </c>
      <c r="I38" s="2292"/>
      <c r="J38" s="2292">
        <v>2027</v>
      </c>
      <c r="K38" s="2291"/>
      <c r="L38" s="2291">
        <v>2028</v>
      </c>
      <c r="M38" s="2296"/>
    </row>
    <row r="39" spans="1:16">
      <c r="A39" s="3145"/>
      <c r="B39" s="3236"/>
      <c r="C39" s="256"/>
      <c r="D39" s="2561">
        <v>133</v>
      </c>
      <c r="E39" s="2294"/>
      <c r="F39" s="2562"/>
      <c r="G39" s="2294"/>
      <c r="H39" s="2562"/>
      <c r="I39" s="2294"/>
      <c r="J39" s="2562"/>
      <c r="K39" s="2294"/>
      <c r="L39" s="2562"/>
      <c r="M39" s="2295"/>
    </row>
    <row r="40" spans="1:16">
      <c r="A40" s="3145"/>
      <c r="B40" s="3236"/>
      <c r="C40" s="256"/>
      <c r="D40" s="2291">
        <v>2029</v>
      </c>
      <c r="E40" s="2291"/>
      <c r="F40" s="2291">
        <v>2030</v>
      </c>
      <c r="G40" s="2291"/>
      <c r="H40" s="2292">
        <v>2031</v>
      </c>
      <c r="I40" s="2292"/>
      <c r="J40" s="2292">
        <v>2032</v>
      </c>
      <c r="K40" s="2291"/>
      <c r="L40" s="2291">
        <v>2033</v>
      </c>
      <c r="M40" s="2296"/>
    </row>
    <row r="41" spans="1:16">
      <c r="A41" s="3145"/>
      <c r="B41" s="3236"/>
      <c r="C41" s="256"/>
      <c r="D41" s="2562"/>
      <c r="E41" s="2294"/>
      <c r="F41" s="2562"/>
      <c r="G41" s="2294"/>
      <c r="H41" s="2562"/>
      <c r="I41" s="2294"/>
      <c r="J41" s="2562"/>
      <c r="K41" s="2294"/>
      <c r="L41" s="2562"/>
      <c r="M41" s="2295"/>
    </row>
    <row r="42" spans="1:16">
      <c r="A42" s="3145"/>
      <c r="B42" s="3236"/>
      <c r="C42" s="256"/>
      <c r="D42" s="2496">
        <v>2034</v>
      </c>
      <c r="E42" s="2297"/>
      <c r="F42" s="2298" t="s">
        <v>1186</v>
      </c>
      <c r="G42" s="2297"/>
      <c r="H42" s="2298"/>
      <c r="I42" s="2297"/>
      <c r="J42" s="2298"/>
      <c r="K42" s="2297"/>
      <c r="L42" s="2298"/>
      <c r="M42" s="2295"/>
    </row>
    <row r="43" spans="1:16">
      <c r="A43" s="3145"/>
      <c r="B43" s="3236"/>
      <c r="C43" s="256"/>
      <c r="D43" s="2562"/>
      <c r="E43" s="2294"/>
      <c r="F43" s="3559">
        <v>480</v>
      </c>
      <c r="G43" s="3560"/>
      <c r="H43" s="3309"/>
      <c r="I43" s="3309"/>
      <c r="J43" s="2298"/>
      <c r="K43" s="2297"/>
      <c r="L43" s="2298"/>
      <c r="M43" s="2295"/>
    </row>
    <row r="44" spans="1:16">
      <c r="A44" s="3145"/>
      <c r="B44" s="3236"/>
      <c r="C44" s="256"/>
      <c r="D44" s="263"/>
      <c r="E44" s="261"/>
      <c r="F44" s="263"/>
      <c r="G44" s="261"/>
      <c r="H44" s="263"/>
      <c r="I44" s="261"/>
      <c r="J44" s="263"/>
      <c r="K44" s="261"/>
      <c r="L44" s="263"/>
      <c r="M44" s="1859"/>
    </row>
    <row r="45" spans="1:16" ht="18" customHeight="1">
      <c r="A45" s="3145"/>
      <c r="B45" s="3235" t="s">
        <v>1187</v>
      </c>
      <c r="C45" s="238"/>
      <c r="D45" s="238"/>
      <c r="E45" s="238"/>
      <c r="F45" s="238"/>
      <c r="G45" s="238"/>
      <c r="H45" s="238"/>
      <c r="I45" s="238"/>
      <c r="J45" s="238"/>
      <c r="K45" s="238"/>
      <c r="L45" s="214"/>
      <c r="M45" s="215"/>
    </row>
    <row r="46" spans="1:16">
      <c r="A46" s="3145"/>
      <c r="B46" s="3236"/>
      <c r="C46" s="214"/>
      <c r="D46" s="264" t="s">
        <v>482</v>
      </c>
      <c r="E46" s="265" t="s">
        <v>60</v>
      </c>
      <c r="F46" s="3155" t="s">
        <v>1188</v>
      </c>
      <c r="G46" s="3240" t="s">
        <v>1267</v>
      </c>
      <c r="H46" s="3240"/>
      <c r="I46" s="3240"/>
      <c r="J46" s="3240"/>
      <c r="K46" s="3240"/>
      <c r="L46" s="214"/>
      <c r="M46" s="215"/>
    </row>
    <row r="47" spans="1:16">
      <c r="A47" s="3145"/>
      <c r="B47" s="3236"/>
      <c r="C47" s="214"/>
      <c r="D47" s="1858" t="s">
        <v>1167</v>
      </c>
      <c r="E47" s="1846"/>
      <c r="F47" s="3155"/>
      <c r="G47" s="3240"/>
      <c r="H47" s="3240"/>
      <c r="I47" s="3240"/>
      <c r="J47" s="3240"/>
      <c r="K47" s="3240"/>
      <c r="L47" s="214"/>
      <c r="M47" s="215"/>
      <c r="P47" s="2490"/>
    </row>
    <row r="48" spans="1:16">
      <c r="A48" s="3145"/>
      <c r="B48" s="3237"/>
      <c r="C48" s="267"/>
      <c r="D48" s="267"/>
      <c r="E48" s="267"/>
      <c r="F48" s="267"/>
      <c r="G48" s="267"/>
      <c r="H48" s="267"/>
      <c r="I48" s="267"/>
      <c r="J48" s="267"/>
      <c r="K48" s="267"/>
      <c r="L48" s="214"/>
      <c r="M48" s="215"/>
    </row>
    <row r="49" spans="1:13" ht="51.75" customHeight="1">
      <c r="A49" s="3145"/>
      <c r="B49" s="304" t="s">
        <v>1189</v>
      </c>
      <c r="C49" s="3218" t="s">
        <v>1418</v>
      </c>
      <c r="D49" s="3219"/>
      <c r="E49" s="3219"/>
      <c r="F49" s="3219"/>
      <c r="G49" s="3219"/>
      <c r="H49" s="3219"/>
      <c r="I49" s="3219"/>
      <c r="J49" s="3219"/>
      <c r="K49" s="3219"/>
      <c r="L49" s="3219"/>
      <c r="M49" s="3220"/>
    </row>
    <row r="50" spans="1:13" ht="24.75" customHeight="1">
      <c r="A50" s="3145"/>
      <c r="B50" s="304" t="s">
        <v>1191</v>
      </c>
      <c r="C50" s="3218" t="s">
        <v>1419</v>
      </c>
      <c r="D50" s="3219"/>
      <c r="E50" s="3219"/>
      <c r="F50" s="3219"/>
      <c r="G50" s="3219"/>
      <c r="H50" s="3219"/>
      <c r="I50" s="3219"/>
      <c r="J50" s="3219"/>
      <c r="K50" s="3219"/>
      <c r="L50" s="3219"/>
      <c r="M50" s="3220"/>
    </row>
    <row r="51" spans="1:13">
      <c r="A51" s="3145"/>
      <c r="B51" s="304" t="s">
        <v>1193</v>
      </c>
      <c r="C51" s="3218">
        <v>30</v>
      </c>
      <c r="D51" s="3219"/>
      <c r="E51" s="3219"/>
      <c r="F51" s="3219"/>
      <c r="G51" s="3219"/>
      <c r="H51" s="3219"/>
      <c r="I51" s="3219"/>
      <c r="J51" s="3219"/>
      <c r="K51" s="3219"/>
      <c r="L51" s="3219"/>
      <c r="M51" s="3220"/>
    </row>
    <row r="52" spans="1:13">
      <c r="A52" s="3145"/>
      <c r="B52" s="304" t="s">
        <v>1195</v>
      </c>
      <c r="C52" s="3218">
        <v>2018</v>
      </c>
      <c r="D52" s="3219"/>
      <c r="E52" s="3219"/>
      <c r="F52" s="3219"/>
      <c r="G52" s="3219"/>
      <c r="H52" s="3219"/>
      <c r="I52" s="3219"/>
      <c r="J52" s="3219"/>
      <c r="K52" s="3219"/>
      <c r="L52" s="3219"/>
      <c r="M52" s="3220"/>
    </row>
    <row r="53" spans="1:13" ht="15.75" customHeight="1">
      <c r="A53" s="3135" t="s">
        <v>1197</v>
      </c>
      <c r="B53" s="269" t="s">
        <v>1198</v>
      </c>
      <c r="C53" s="3521" t="s">
        <v>849</v>
      </c>
      <c r="D53" s="3521"/>
      <c r="E53" s="3521"/>
      <c r="F53" s="3521"/>
      <c r="G53" s="3521"/>
      <c r="H53" s="3521"/>
      <c r="I53" s="3521"/>
      <c r="J53" s="3521"/>
      <c r="K53" s="3521"/>
      <c r="L53" s="3521"/>
      <c r="M53" s="3522"/>
    </row>
    <row r="54" spans="1:13" ht="16.5" customHeight="1">
      <c r="A54" s="3136"/>
      <c r="B54" s="2526" t="s">
        <v>1199</v>
      </c>
      <c r="C54" s="3523" t="s">
        <v>1407</v>
      </c>
      <c r="D54" s="3521"/>
      <c r="E54" s="3521"/>
      <c r="F54" s="3521"/>
      <c r="G54" s="3521"/>
      <c r="H54" s="3521"/>
      <c r="I54" s="3521"/>
      <c r="J54" s="3521"/>
      <c r="K54" s="3521"/>
      <c r="L54" s="3521"/>
      <c r="M54" s="3522"/>
    </row>
    <row r="55" spans="1:13" ht="16.5" customHeight="1">
      <c r="A55" s="3136"/>
      <c r="B55" s="269" t="s">
        <v>1201</v>
      </c>
      <c r="C55" s="3521" t="s">
        <v>677</v>
      </c>
      <c r="D55" s="3521"/>
      <c r="E55" s="3521"/>
      <c r="F55" s="3521"/>
      <c r="G55" s="3521"/>
      <c r="H55" s="3521"/>
      <c r="I55" s="3521"/>
      <c r="J55" s="3521"/>
      <c r="K55" s="3521"/>
      <c r="L55" s="3521"/>
      <c r="M55" s="3522"/>
    </row>
    <row r="56" spans="1:13" ht="15.75" customHeight="1">
      <c r="A56" s="3136"/>
      <c r="B56" s="270" t="s">
        <v>1202</v>
      </c>
      <c r="C56" s="3524" t="s">
        <v>1408</v>
      </c>
      <c r="D56" s="3525"/>
      <c r="E56" s="3525"/>
      <c r="F56" s="3525"/>
      <c r="G56" s="3525"/>
      <c r="H56" s="3525"/>
      <c r="I56" s="3525"/>
      <c r="J56" s="3525"/>
      <c r="K56" s="3525"/>
      <c r="L56" s="3525"/>
      <c r="M56" s="3526"/>
    </row>
    <row r="57" spans="1:13" ht="15.75" customHeight="1">
      <c r="A57" s="3136"/>
      <c r="B57" s="269" t="s">
        <v>1204</v>
      </c>
      <c r="C57" s="3527" t="s">
        <v>850</v>
      </c>
      <c r="D57" s="3528"/>
      <c r="E57" s="3528"/>
      <c r="F57" s="3528"/>
      <c r="G57" s="3528"/>
      <c r="H57" s="3528"/>
      <c r="I57" s="3528"/>
      <c r="J57" s="3528"/>
      <c r="K57" s="3528"/>
      <c r="L57" s="3528"/>
      <c r="M57" s="3529"/>
    </row>
    <row r="58" spans="1:13" ht="17.25" thickBot="1">
      <c r="A58" s="3143"/>
      <c r="B58" s="269" t="s">
        <v>1205</v>
      </c>
      <c r="C58" s="3543">
        <v>3387000</v>
      </c>
      <c r="D58" s="3543"/>
      <c r="E58" s="3543"/>
      <c r="F58" s="3543"/>
      <c r="G58" s="3543"/>
      <c r="H58" s="3543"/>
      <c r="I58" s="3543"/>
      <c r="J58" s="3543"/>
      <c r="K58" s="3543"/>
      <c r="L58" s="3543"/>
      <c r="M58" s="3544"/>
    </row>
    <row r="59" spans="1:13" ht="15.75" customHeight="1">
      <c r="A59" s="3135" t="s">
        <v>1206</v>
      </c>
      <c r="B59" s="271" t="s">
        <v>1207</v>
      </c>
      <c r="C59" s="3103" t="s">
        <v>1409</v>
      </c>
      <c r="D59" s="3103"/>
      <c r="E59" s="3103"/>
      <c r="F59" s="3103"/>
      <c r="G59" s="3103"/>
      <c r="H59" s="3103"/>
      <c r="I59" s="3103"/>
      <c r="J59" s="3103"/>
      <c r="K59" s="3103"/>
      <c r="L59" s="3103"/>
      <c r="M59" s="3104"/>
    </row>
    <row r="60" spans="1:13" ht="30" customHeight="1">
      <c r="A60" s="3136"/>
      <c r="B60" s="271" t="s">
        <v>1209</v>
      </c>
      <c r="C60" s="3103" t="s">
        <v>1210</v>
      </c>
      <c r="D60" s="3103"/>
      <c r="E60" s="3103"/>
      <c r="F60" s="3103"/>
      <c r="G60" s="3103"/>
      <c r="H60" s="3103"/>
      <c r="I60" s="3103"/>
      <c r="J60" s="3103"/>
      <c r="K60" s="3103"/>
      <c r="L60" s="3103"/>
      <c r="M60" s="3104"/>
    </row>
    <row r="61" spans="1:13" ht="30" customHeight="1" thickBot="1">
      <c r="A61" s="3136"/>
      <c r="B61" s="271" t="s">
        <v>28</v>
      </c>
      <c r="C61" s="3103" t="s">
        <v>1410</v>
      </c>
      <c r="D61" s="3103"/>
      <c r="E61" s="3103"/>
      <c r="F61" s="3103"/>
      <c r="G61" s="3103"/>
      <c r="H61" s="3103"/>
      <c r="I61" s="3103"/>
      <c r="J61" s="3103"/>
      <c r="K61" s="3103"/>
      <c r="L61" s="3103"/>
      <c r="M61" s="3104"/>
    </row>
    <row r="62" spans="1:13" ht="17.25" thickBot="1">
      <c r="A62" s="273" t="s">
        <v>1211</v>
      </c>
      <c r="B62" s="323"/>
      <c r="C62" s="3137"/>
      <c r="D62" s="3200"/>
      <c r="E62" s="3200"/>
      <c r="F62" s="3200"/>
      <c r="G62" s="3200"/>
      <c r="H62" s="3200"/>
      <c r="I62" s="3200"/>
      <c r="J62" s="3200"/>
      <c r="K62" s="3200"/>
      <c r="L62" s="3200"/>
      <c r="M62" s="3201"/>
    </row>
  </sheetData>
  <mergeCells count="48">
    <mergeCell ref="C13:M13"/>
    <mergeCell ref="A1:M1"/>
    <mergeCell ref="A2:A15"/>
    <mergeCell ref="C2:M2"/>
    <mergeCell ref="C3:M3"/>
    <mergeCell ref="C5:M5"/>
    <mergeCell ref="C6:M6"/>
    <mergeCell ref="B8:B10"/>
    <mergeCell ref="C9:D9"/>
    <mergeCell ref="F9:G9"/>
    <mergeCell ref="I9:J9"/>
    <mergeCell ref="C10:D10"/>
    <mergeCell ref="F10:G10"/>
    <mergeCell ref="I10:J10"/>
    <mergeCell ref="C11:M11"/>
    <mergeCell ref="C12:M12"/>
    <mergeCell ref="B14:B15"/>
    <mergeCell ref="C14:D15"/>
    <mergeCell ref="E14:E15"/>
    <mergeCell ref="F14:M15"/>
    <mergeCell ref="A16:A52"/>
    <mergeCell ref="C17:M17"/>
    <mergeCell ref="B18:B24"/>
    <mergeCell ref="B25:B28"/>
    <mergeCell ref="J30:L30"/>
    <mergeCell ref="B32:B34"/>
    <mergeCell ref="B35:B44"/>
    <mergeCell ref="F43:G43"/>
    <mergeCell ref="H43:I43"/>
    <mergeCell ref="B45:B48"/>
    <mergeCell ref="F46:F47"/>
    <mergeCell ref="G46:K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5">
    <dataValidation allowBlank="1" showInputMessage="1" showErrorMessage="1" prompt="Determine si el indicador responde a un enfoque (Derechos Humanos, Género, Diferencial, Poblacional, Ambiental y Territorial). Si responde a más de enfoque separelos por ;" sqref="B16" xr:uid="{00000000-0002-0000-1100-000000000000}"/>
    <dataValidation allowBlank="1" showInputMessage="1" showErrorMessage="1" prompt="Identifique la meta ODS a que le apunta el indicador de producto. Seleccione de la lista desplegable." sqref="E14" xr:uid="{00000000-0002-0000-1100-000001000000}"/>
    <dataValidation allowBlank="1" showInputMessage="1" showErrorMessage="1" prompt="Identifique el ODS a que le apunta el indicador de producto. Seleccione de la lista desplegable._x000a_" sqref="B14:B15" xr:uid="{00000000-0002-0000-1100-000002000000}"/>
    <dataValidation allowBlank="1" showInputMessage="1" showErrorMessage="1" prompt="Incluir una ficha por cada indicador, ya sea de producto o de resultado" sqref="A1" xr:uid="{00000000-0002-0000-1100-000003000000}"/>
    <dataValidation allowBlank="1" showInputMessage="1" showErrorMessage="1" prompt="Seleccione de la lista desplegable" sqref="B4 B7 H7" xr:uid="{00000000-0002-0000-1100-000004000000}"/>
  </dataValidations>
  <hyperlinks>
    <hyperlink ref="C57" r:id="rId1" display="alejandro.rivera@gobiernobogota.gov.co" xr:uid="{00000000-0004-0000-1100-000000000000}"/>
    <hyperlink ref="C57:M57" r:id="rId2" display="ricardo.ruge@gobiernobogota.gov.co" xr:uid="{00000000-0004-0000-1100-000001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sheetPr>
  <dimension ref="A1:M62"/>
  <sheetViews>
    <sheetView zoomScale="70" zoomScaleNormal="70" workbookViewId="0">
      <selection activeCell="C12" sqref="C12"/>
    </sheetView>
  </sheetViews>
  <sheetFormatPr baseColWidth="10" defaultColWidth="11.42578125" defaultRowHeight="15.75"/>
  <cols>
    <col min="1" max="1" width="25.140625" style="4" customWidth="1"/>
    <col min="2" max="2" width="39.140625" style="57" customWidth="1"/>
    <col min="3" max="5" width="11.42578125" style="4"/>
    <col min="6" max="6" width="13.5703125" style="4" customWidth="1"/>
    <col min="7" max="7" width="17.140625" style="4" customWidth="1"/>
    <col min="8" max="8" width="11.42578125" style="4"/>
    <col min="9" max="9" width="13.7109375" style="4" customWidth="1"/>
    <col min="10" max="16384" width="11.42578125" style="4"/>
  </cols>
  <sheetData>
    <row r="1" spans="1:13" ht="16.5" thickBot="1">
      <c r="A1" s="1"/>
      <c r="B1" s="1879" t="s">
        <v>1420</v>
      </c>
      <c r="C1" s="2"/>
      <c r="D1" s="2"/>
      <c r="E1" s="2"/>
      <c r="F1" s="2"/>
      <c r="G1" s="2"/>
      <c r="H1" s="2"/>
      <c r="I1" s="2"/>
      <c r="J1" s="2"/>
      <c r="K1" s="2"/>
      <c r="L1" s="2"/>
      <c r="M1" s="3"/>
    </row>
    <row r="2" spans="1:13" ht="36" customHeight="1">
      <c r="A2" s="3280" t="s">
        <v>1134</v>
      </c>
      <c r="B2" s="5" t="s">
        <v>1135</v>
      </c>
      <c r="C2" s="3095" t="s">
        <v>1421</v>
      </c>
      <c r="D2" s="3096"/>
      <c r="E2" s="3096"/>
      <c r="F2" s="3096"/>
      <c r="G2" s="3096"/>
      <c r="H2" s="3096"/>
      <c r="I2" s="3096"/>
      <c r="J2" s="3096"/>
      <c r="K2" s="3096"/>
      <c r="L2" s="3096"/>
      <c r="M2" s="3097"/>
    </row>
    <row r="3" spans="1:13" ht="47.25" customHeight="1">
      <c r="A3" s="3281"/>
      <c r="B3" s="6" t="s">
        <v>1213</v>
      </c>
      <c r="C3" s="3129" t="s">
        <v>835</v>
      </c>
      <c r="D3" s="3100"/>
      <c r="E3" s="3100"/>
      <c r="F3" s="3100"/>
      <c r="G3" s="3100"/>
      <c r="H3" s="3100"/>
      <c r="I3" s="3100"/>
      <c r="J3" s="3100"/>
      <c r="K3" s="3100"/>
      <c r="L3" s="3100"/>
      <c r="M3" s="3101"/>
    </row>
    <row r="4" spans="1:13">
      <c r="A4" s="3281"/>
      <c r="B4" s="1853" t="s">
        <v>1139</v>
      </c>
      <c r="C4" s="2518" t="s">
        <v>422</v>
      </c>
      <c r="D4" s="2518"/>
      <c r="E4" s="2518"/>
      <c r="F4" s="2518"/>
      <c r="G4" s="2518"/>
      <c r="H4" s="2518"/>
      <c r="I4" s="2518"/>
      <c r="J4" s="2518"/>
      <c r="K4" s="2518"/>
      <c r="L4" s="2518"/>
      <c r="M4" s="2519"/>
    </row>
    <row r="5" spans="1:13">
      <c r="A5" s="3281"/>
      <c r="B5" s="1856" t="s">
        <v>1140</v>
      </c>
      <c r="C5" s="2146" t="s">
        <v>1141</v>
      </c>
      <c r="D5" s="2518"/>
      <c r="E5" s="2518"/>
      <c r="F5" s="2518"/>
      <c r="G5" s="2518"/>
      <c r="H5" s="2518"/>
      <c r="I5" s="2518"/>
      <c r="J5" s="2518"/>
      <c r="K5" s="2518"/>
      <c r="L5" s="2518"/>
      <c r="M5" s="2519"/>
    </row>
    <row r="6" spans="1:13">
      <c r="A6" s="3281"/>
      <c r="B6" s="1853" t="s">
        <v>1142</v>
      </c>
      <c r="C6" s="2146" t="s">
        <v>1141</v>
      </c>
      <c r="D6" s="2518"/>
      <c r="E6" s="2518"/>
      <c r="F6" s="2518"/>
      <c r="G6" s="2518"/>
      <c r="H6" s="2518"/>
      <c r="I6" s="2518"/>
      <c r="J6" s="2518"/>
      <c r="K6" s="2518"/>
      <c r="L6" s="2518"/>
      <c r="M6" s="2519"/>
    </row>
    <row r="7" spans="1:13" ht="33" customHeight="1">
      <c r="A7" s="3281"/>
      <c r="B7" s="6" t="s">
        <v>1143</v>
      </c>
      <c r="C7" s="1245" t="s">
        <v>71</v>
      </c>
      <c r="D7" s="1985"/>
      <c r="E7" s="1985"/>
      <c r="F7" s="1985"/>
      <c r="G7" s="2062"/>
      <c r="H7" s="7" t="s">
        <v>28</v>
      </c>
      <c r="I7" s="1985" t="s">
        <v>72</v>
      </c>
      <c r="K7" s="1985"/>
      <c r="L7" s="1985"/>
      <c r="M7" s="1986"/>
    </row>
    <row r="8" spans="1:13">
      <c r="A8" s="3281"/>
      <c r="B8" s="3119" t="s">
        <v>1144</v>
      </c>
      <c r="C8" s="1979"/>
      <c r="D8" s="1978"/>
      <c r="E8" s="1978"/>
      <c r="F8" s="1978"/>
      <c r="G8" s="1978"/>
      <c r="H8" s="1978"/>
      <c r="I8" s="1978"/>
      <c r="J8" s="1978"/>
      <c r="K8" s="1978"/>
      <c r="L8" s="8"/>
      <c r="M8" s="9"/>
    </row>
    <row r="9" spans="1:13" ht="58.5" customHeight="1">
      <c r="A9" s="3281"/>
      <c r="B9" s="3120"/>
      <c r="C9" s="3486" t="s">
        <v>1393</v>
      </c>
      <c r="D9" s="3486"/>
      <c r="E9" s="1911"/>
      <c r="F9" s="484"/>
      <c r="G9" s="484"/>
      <c r="H9" s="1911"/>
      <c r="I9" s="3486"/>
      <c r="J9" s="3486"/>
      <c r="K9" s="1911"/>
      <c r="L9" s="484"/>
      <c r="M9" s="11"/>
    </row>
    <row r="10" spans="1:13" ht="16.5" thickBot="1">
      <c r="A10" s="3281"/>
      <c r="B10" s="3121"/>
      <c r="C10" s="3134" t="s">
        <v>1147</v>
      </c>
      <c r="D10" s="3134"/>
      <c r="E10" s="1857"/>
      <c r="F10" s="3134" t="s">
        <v>1147</v>
      </c>
      <c r="G10" s="3134"/>
      <c r="H10" s="1857"/>
      <c r="I10" s="3134" t="s">
        <v>1147</v>
      </c>
      <c r="J10" s="3134"/>
      <c r="K10" s="1857"/>
      <c r="L10" s="484"/>
      <c r="M10" s="11"/>
    </row>
    <row r="11" spans="1:13" ht="51.75" customHeight="1" thickBot="1">
      <c r="A11" s="3281"/>
      <c r="B11" s="163" t="s">
        <v>1217</v>
      </c>
      <c r="C11" s="3533" t="s">
        <v>1422</v>
      </c>
      <c r="D11" s="3576"/>
      <c r="E11" s="3576"/>
      <c r="F11" s="3576"/>
      <c r="G11" s="3576"/>
      <c r="H11" s="3576"/>
      <c r="I11" s="3576"/>
      <c r="J11" s="3576"/>
      <c r="K11" s="3576"/>
      <c r="L11" s="3576"/>
      <c r="M11" s="3577"/>
    </row>
    <row r="12" spans="1:13" ht="91.15" customHeight="1">
      <c r="A12" s="3281"/>
      <c r="B12" s="6" t="s">
        <v>1219</v>
      </c>
      <c r="C12" s="3566" t="s">
        <v>1423</v>
      </c>
      <c r="D12" s="3567"/>
      <c r="E12" s="3567"/>
      <c r="F12" s="3567"/>
      <c r="G12" s="3567"/>
      <c r="H12" s="3567"/>
      <c r="I12" s="3567"/>
      <c r="J12" s="3567"/>
      <c r="K12" s="3567"/>
      <c r="L12" s="3567"/>
      <c r="M12" s="3568"/>
    </row>
    <row r="13" spans="1:13" ht="73.5" customHeight="1">
      <c r="A13" s="3281"/>
      <c r="B13" s="6" t="s">
        <v>1221</v>
      </c>
      <c r="C13" s="3537" t="s">
        <v>1402</v>
      </c>
      <c r="D13" s="3537"/>
      <c r="E13" s="3537"/>
      <c r="F13" s="3537"/>
      <c r="G13" s="3537"/>
      <c r="H13" s="3537"/>
      <c r="I13" s="3537"/>
      <c r="J13" s="3537"/>
      <c r="K13" s="3537"/>
      <c r="L13" s="3537"/>
      <c r="M13" s="3537"/>
    </row>
    <row r="14" spans="1:13">
      <c r="A14" s="3281"/>
      <c r="B14" s="3569" t="s">
        <v>1223</v>
      </c>
      <c r="C14" s="3540" t="s">
        <v>1403</v>
      </c>
      <c r="D14" s="3540"/>
      <c r="E14" s="3541" t="s">
        <v>1224</v>
      </c>
      <c r="F14" s="3501" t="s">
        <v>789</v>
      </c>
      <c r="G14" s="3502"/>
      <c r="H14" s="3502"/>
      <c r="I14" s="3502"/>
      <c r="J14" s="3502"/>
      <c r="K14" s="3502"/>
      <c r="L14" s="3502"/>
      <c r="M14" s="3503"/>
    </row>
    <row r="15" spans="1:13" ht="36" customHeight="1">
      <c r="A15" s="3416"/>
      <c r="B15" s="3570"/>
      <c r="C15" s="3540"/>
      <c r="D15" s="3540"/>
      <c r="E15" s="3542"/>
      <c r="F15" s="3504"/>
      <c r="G15" s="3505"/>
      <c r="H15" s="3505"/>
      <c r="I15" s="3505"/>
      <c r="J15" s="3505"/>
      <c r="K15" s="3505"/>
      <c r="L15" s="3505"/>
      <c r="M15" s="3506"/>
    </row>
    <row r="16" spans="1:13" ht="30">
      <c r="A16" s="3264" t="s">
        <v>1150</v>
      </c>
      <c r="B16" s="100" t="s">
        <v>12</v>
      </c>
      <c r="C16" s="2488" t="s">
        <v>58</v>
      </c>
      <c r="D16" s="29"/>
      <c r="E16" s="29"/>
      <c r="F16" s="29"/>
      <c r="G16" s="29"/>
      <c r="H16" s="29"/>
      <c r="I16" s="29"/>
      <c r="J16" s="29"/>
      <c r="K16" s="29"/>
      <c r="L16" s="484"/>
      <c r="M16" s="11"/>
    </row>
    <row r="17" spans="1:13" ht="57" customHeight="1">
      <c r="A17" s="3117"/>
      <c r="B17" s="6" t="s">
        <v>1151</v>
      </c>
      <c r="C17" s="3530" t="s">
        <v>1424</v>
      </c>
      <c r="D17" s="3096"/>
      <c r="E17" s="3096"/>
      <c r="F17" s="3096"/>
      <c r="G17" s="3096"/>
      <c r="H17" s="3096"/>
      <c r="I17" s="3096"/>
      <c r="J17" s="3096"/>
      <c r="K17" s="3096"/>
      <c r="L17" s="3096"/>
      <c r="M17" s="3097"/>
    </row>
    <row r="18" spans="1:13" ht="8.25" customHeight="1">
      <c r="A18" s="3117"/>
      <c r="B18" s="3119" t="s">
        <v>1153</v>
      </c>
      <c r="C18" s="13"/>
      <c r="D18" s="14"/>
      <c r="E18" s="14"/>
      <c r="F18" s="14"/>
      <c r="G18" s="14"/>
      <c r="H18" s="14"/>
      <c r="I18" s="14"/>
      <c r="J18" s="14"/>
      <c r="K18" s="14"/>
      <c r="L18" s="14"/>
      <c r="M18" s="15"/>
    </row>
    <row r="19" spans="1:13" ht="9" customHeight="1">
      <c r="A19" s="3117"/>
      <c r="B19" s="3120"/>
      <c r="C19" s="16"/>
      <c r="D19" s="17"/>
      <c r="E19" s="18"/>
      <c r="F19" s="17"/>
      <c r="G19" s="18"/>
      <c r="H19" s="17"/>
      <c r="I19" s="18"/>
      <c r="J19" s="17"/>
      <c r="K19" s="18"/>
      <c r="L19" s="18"/>
      <c r="M19" s="19"/>
    </row>
    <row r="20" spans="1:13" ht="30">
      <c r="A20" s="3117"/>
      <c r="B20" s="3120"/>
      <c r="C20" s="20" t="s">
        <v>1154</v>
      </c>
      <c r="D20" s="21"/>
      <c r="E20" s="20" t="s">
        <v>1155</v>
      </c>
      <c r="F20" s="21"/>
      <c r="G20" s="20" t="s">
        <v>1156</v>
      </c>
      <c r="H20" s="21"/>
      <c r="I20" s="20" t="s">
        <v>1157</v>
      </c>
      <c r="J20" s="2480"/>
      <c r="K20" s="20" t="s">
        <v>1158</v>
      </c>
      <c r="L20" s="22"/>
      <c r="M20" s="23"/>
    </row>
    <row r="21" spans="1:13" ht="30">
      <c r="A21" s="3117"/>
      <c r="B21" s="3120"/>
      <c r="C21" s="20" t="s">
        <v>1159</v>
      </c>
      <c r="D21" s="59"/>
      <c r="E21" s="20" t="s">
        <v>1160</v>
      </c>
      <c r="F21" s="162"/>
      <c r="G21" s="20" t="s">
        <v>1161</v>
      </c>
      <c r="H21" s="162"/>
      <c r="I21" s="20" t="s">
        <v>1162</v>
      </c>
      <c r="J21" s="59" t="s">
        <v>1226</v>
      </c>
      <c r="K21" s="20" t="s">
        <v>1163</v>
      </c>
      <c r="L21" s="22"/>
      <c r="M21" s="23"/>
    </row>
    <row r="22" spans="1:13" ht="30">
      <c r="A22" s="3117"/>
      <c r="B22" s="3120"/>
      <c r="C22" s="20" t="s">
        <v>1164</v>
      </c>
      <c r="D22" s="59"/>
      <c r="E22" s="20" t="s">
        <v>1165</v>
      </c>
      <c r="F22" s="59"/>
      <c r="G22" s="20"/>
      <c r="H22" s="2481"/>
      <c r="I22" s="20"/>
      <c r="J22" s="2481"/>
      <c r="K22" s="20"/>
      <c r="L22" s="20"/>
      <c r="M22" s="71"/>
    </row>
    <row r="23" spans="1:13">
      <c r="A23" s="3117"/>
      <c r="B23" s="3120"/>
      <c r="C23" s="20" t="s">
        <v>1166</v>
      </c>
      <c r="D23" s="59"/>
      <c r="E23" s="20" t="s">
        <v>1168</v>
      </c>
      <c r="F23" s="2482"/>
      <c r="G23" s="47"/>
      <c r="H23" s="47"/>
      <c r="I23" s="47"/>
      <c r="J23" s="47"/>
      <c r="K23" s="47"/>
      <c r="L23" s="47"/>
      <c r="M23" s="47"/>
    </row>
    <row r="24" spans="1:13" ht="9.75" customHeight="1">
      <c r="A24" s="3117"/>
      <c r="B24" s="3121"/>
      <c r="C24" s="27"/>
      <c r="D24" s="27"/>
      <c r="E24" s="27"/>
      <c r="F24" s="27"/>
      <c r="G24" s="27"/>
      <c r="H24" s="27"/>
      <c r="I24" s="27"/>
      <c r="J24" s="27"/>
      <c r="K24" s="27"/>
      <c r="L24" s="27"/>
      <c r="M24" s="28"/>
    </row>
    <row r="25" spans="1:13">
      <c r="A25" s="3117"/>
      <c r="B25" s="3119" t="s">
        <v>1170</v>
      </c>
      <c r="C25" s="72"/>
      <c r="D25" s="72"/>
      <c r="E25" s="72"/>
      <c r="F25" s="72"/>
      <c r="G25" s="72"/>
      <c r="H25" s="72"/>
      <c r="I25" s="72"/>
      <c r="J25" s="72"/>
      <c r="K25" s="72"/>
      <c r="L25" s="484"/>
      <c r="M25" s="11"/>
    </row>
    <row r="26" spans="1:13">
      <c r="A26" s="3117"/>
      <c r="B26" s="3120"/>
      <c r="C26" s="20" t="s">
        <v>1171</v>
      </c>
      <c r="D26" s="162"/>
      <c r="E26" s="29"/>
      <c r="F26" s="20" t="s">
        <v>1172</v>
      </c>
      <c r="G26" s="59"/>
      <c r="H26" s="29"/>
      <c r="I26" s="20" t="s">
        <v>1173</v>
      </c>
      <c r="J26" s="59" t="s">
        <v>1167</v>
      </c>
      <c r="K26" s="29"/>
      <c r="L26" s="484"/>
      <c r="M26" s="11"/>
    </row>
    <row r="27" spans="1:13">
      <c r="A27" s="3117"/>
      <c r="B27" s="3120"/>
      <c r="C27" s="20" t="s">
        <v>1174</v>
      </c>
      <c r="D27" s="30"/>
      <c r="E27" s="31"/>
      <c r="F27" s="20" t="s">
        <v>1175</v>
      </c>
      <c r="G27" s="162"/>
      <c r="H27" s="484"/>
      <c r="I27" s="32"/>
      <c r="J27" s="484"/>
      <c r="K27" s="1911"/>
      <c r="L27" s="484"/>
      <c r="M27" s="11"/>
    </row>
    <row r="28" spans="1:13">
      <c r="A28" s="3117"/>
      <c r="B28" s="3120"/>
      <c r="C28" s="24"/>
      <c r="D28" s="24"/>
      <c r="E28" s="24"/>
      <c r="F28" s="24"/>
      <c r="G28" s="24"/>
      <c r="H28" s="24"/>
      <c r="I28" s="24"/>
      <c r="J28" s="24"/>
      <c r="K28" s="24"/>
      <c r="L28" s="484"/>
      <c r="M28" s="11"/>
    </row>
    <row r="29" spans="1:13">
      <c r="A29" s="3117"/>
      <c r="B29" s="1852" t="s">
        <v>1176</v>
      </c>
      <c r="C29" s="29"/>
      <c r="D29" s="29"/>
      <c r="E29" s="29"/>
      <c r="F29" s="29"/>
      <c r="G29" s="29"/>
      <c r="H29" s="29"/>
      <c r="I29" s="29"/>
      <c r="J29" s="29"/>
      <c r="K29" s="29"/>
      <c r="L29" s="29"/>
      <c r="M29" s="33"/>
    </row>
    <row r="30" spans="1:13">
      <c r="A30" s="3117"/>
      <c r="B30" s="1852"/>
      <c r="C30" s="34" t="s">
        <v>1177</v>
      </c>
      <c r="D30" s="35" t="s">
        <v>61</v>
      </c>
      <c r="E30" s="29"/>
      <c r="F30" s="36" t="s">
        <v>1178</v>
      </c>
      <c r="G30" s="162" t="s">
        <v>61</v>
      </c>
      <c r="H30" s="29"/>
      <c r="I30" s="36" t="s">
        <v>1179</v>
      </c>
      <c r="J30" s="2515" t="s">
        <v>61</v>
      </c>
      <c r="K30" s="2514"/>
      <c r="L30" s="2516"/>
      <c r="M30" s="33"/>
    </row>
    <row r="31" spans="1:13">
      <c r="A31" s="3117"/>
      <c r="B31" s="1853"/>
      <c r="C31" s="27"/>
      <c r="D31" s="27"/>
      <c r="E31" s="27"/>
      <c r="F31" s="27"/>
      <c r="G31" s="27"/>
      <c r="H31" s="27"/>
      <c r="I31" s="27"/>
      <c r="J31" s="27"/>
      <c r="K31" s="27"/>
      <c r="L31" s="27"/>
      <c r="M31" s="28"/>
    </row>
    <row r="32" spans="1:13">
      <c r="A32" s="3117"/>
      <c r="B32" s="3119" t="s">
        <v>1181</v>
      </c>
      <c r="C32" s="1890"/>
      <c r="D32" s="1890"/>
      <c r="E32" s="1890"/>
      <c r="F32" s="1890"/>
      <c r="G32" s="1890"/>
      <c r="H32" s="1890"/>
      <c r="I32" s="1890"/>
      <c r="J32" s="1890"/>
      <c r="K32" s="1890"/>
      <c r="L32" s="484"/>
      <c r="M32" s="11"/>
    </row>
    <row r="33" spans="1:13">
      <c r="A33" s="3117"/>
      <c r="B33" s="3120"/>
      <c r="C33" s="29" t="s">
        <v>1182</v>
      </c>
      <c r="D33" s="37">
        <v>2019</v>
      </c>
      <c r="E33" s="38"/>
      <c r="F33" s="29" t="s">
        <v>1183</v>
      </c>
      <c r="G33" s="39" t="s">
        <v>1184</v>
      </c>
      <c r="H33" s="38"/>
      <c r="I33" s="36"/>
      <c r="J33" s="38"/>
      <c r="K33" s="38"/>
      <c r="L33" s="484"/>
      <c r="M33" s="11"/>
    </row>
    <row r="34" spans="1:13">
      <c r="A34" s="3117"/>
      <c r="B34" s="3121"/>
      <c r="C34" s="27"/>
      <c r="D34" s="40"/>
      <c r="E34" s="41"/>
      <c r="F34" s="27"/>
      <c r="G34" s="41"/>
      <c r="H34" s="41"/>
      <c r="I34" s="42"/>
      <c r="J34" s="41"/>
      <c r="K34" s="41"/>
      <c r="L34" s="484"/>
      <c r="M34" s="11"/>
    </row>
    <row r="35" spans="1:13">
      <c r="A35" s="3117"/>
      <c r="B35" s="3119" t="s">
        <v>1185</v>
      </c>
      <c r="C35" s="43"/>
      <c r="D35" s="43"/>
      <c r="E35" s="43"/>
      <c r="F35" s="43"/>
      <c r="G35" s="43"/>
      <c r="H35" s="43"/>
      <c r="I35" s="43"/>
      <c r="J35" s="43"/>
      <c r="K35" s="43"/>
      <c r="L35" s="43"/>
      <c r="M35" s="44"/>
    </row>
    <row r="36" spans="1:13">
      <c r="A36" s="3117"/>
      <c r="B36" s="3120"/>
      <c r="C36" s="45"/>
      <c r="D36" s="46">
        <v>2019</v>
      </c>
      <c r="E36" s="46"/>
      <c r="F36" s="46">
        <v>2020</v>
      </c>
      <c r="G36" s="46"/>
      <c r="H36" s="47">
        <v>2021</v>
      </c>
      <c r="I36" s="47"/>
      <c r="J36" s="47">
        <v>2022</v>
      </c>
      <c r="K36" s="46"/>
      <c r="L36" s="46">
        <v>2023</v>
      </c>
      <c r="M36" s="44"/>
    </row>
    <row r="37" spans="1:13">
      <c r="A37" s="3117"/>
      <c r="B37" s="3120"/>
      <c r="C37" s="45"/>
      <c r="D37" s="1896">
        <v>1</v>
      </c>
      <c r="E37" s="1855"/>
      <c r="F37" s="1896">
        <v>1</v>
      </c>
      <c r="G37" s="1855"/>
      <c r="H37" s="1896">
        <v>1</v>
      </c>
      <c r="I37" s="1855"/>
      <c r="J37" s="1896">
        <v>1</v>
      </c>
      <c r="K37" s="1855"/>
      <c r="L37" s="1896">
        <v>1</v>
      </c>
      <c r="M37" s="1917"/>
    </row>
    <row r="38" spans="1:13">
      <c r="A38" s="3117"/>
      <c r="B38" s="3120"/>
      <c r="C38" s="45"/>
      <c r="D38" s="46">
        <v>2024</v>
      </c>
      <c r="E38" s="46"/>
      <c r="F38" s="46">
        <v>2025</v>
      </c>
      <c r="G38" s="46"/>
      <c r="H38" s="47">
        <v>2026</v>
      </c>
      <c r="I38" s="47"/>
      <c r="J38" s="47">
        <v>2027</v>
      </c>
      <c r="K38" s="46"/>
      <c r="L38" s="46">
        <v>2028</v>
      </c>
      <c r="M38" s="19"/>
    </row>
    <row r="39" spans="1:13">
      <c r="A39" s="3117"/>
      <c r="B39" s="3120"/>
      <c r="C39" s="45"/>
      <c r="D39" s="1896">
        <v>1</v>
      </c>
      <c r="E39" s="1855"/>
      <c r="F39" s="1896">
        <v>1</v>
      </c>
      <c r="G39" s="1855"/>
      <c r="H39" s="1896">
        <v>1</v>
      </c>
      <c r="I39" s="1855"/>
      <c r="J39" s="1896">
        <v>1</v>
      </c>
      <c r="K39" s="1855"/>
      <c r="L39" s="1896">
        <v>1</v>
      </c>
      <c r="M39" s="1917"/>
    </row>
    <row r="40" spans="1:13">
      <c r="A40" s="3117"/>
      <c r="B40" s="3120"/>
      <c r="C40" s="45"/>
      <c r="D40" s="46">
        <v>2029</v>
      </c>
      <c r="E40" s="46"/>
      <c r="F40" s="46">
        <v>2030</v>
      </c>
      <c r="G40" s="46"/>
      <c r="H40" s="47">
        <v>2031</v>
      </c>
      <c r="I40" s="47"/>
      <c r="J40" s="47">
        <v>2032</v>
      </c>
      <c r="K40" s="46"/>
      <c r="L40" s="46">
        <v>2033</v>
      </c>
      <c r="M40" s="19"/>
    </row>
    <row r="41" spans="1:13">
      <c r="A41" s="3117"/>
      <c r="B41" s="3120"/>
      <c r="C41" s="45"/>
      <c r="D41" s="1896">
        <v>1</v>
      </c>
      <c r="E41" s="1855"/>
      <c r="F41" s="1896">
        <v>1</v>
      </c>
      <c r="G41" s="1855"/>
      <c r="H41" s="1896">
        <v>1</v>
      </c>
      <c r="I41" s="1855"/>
      <c r="J41" s="1896">
        <v>1</v>
      </c>
      <c r="K41" s="1855"/>
      <c r="L41" s="1896">
        <v>1</v>
      </c>
      <c r="M41" s="1917"/>
    </row>
    <row r="42" spans="1:13">
      <c r="A42" s="3117"/>
      <c r="B42" s="3120"/>
      <c r="C42" s="45"/>
      <c r="D42" s="62">
        <v>20.34</v>
      </c>
      <c r="E42" s="1910"/>
      <c r="F42" s="62" t="s">
        <v>1186</v>
      </c>
      <c r="G42" s="1910"/>
      <c r="H42" s="62"/>
      <c r="I42" s="1910"/>
      <c r="J42" s="62"/>
      <c r="K42" s="1910"/>
      <c r="L42" s="62"/>
      <c r="M42" s="1917"/>
    </row>
    <row r="43" spans="1:13">
      <c r="A43" s="3117"/>
      <c r="B43" s="3120"/>
      <c r="C43" s="45"/>
      <c r="D43" s="1896">
        <v>1</v>
      </c>
      <c r="E43" s="1855"/>
      <c r="F43" s="3531">
        <v>1</v>
      </c>
      <c r="G43" s="3532"/>
      <c r="H43" s="3401"/>
      <c r="I43" s="3401"/>
      <c r="J43" s="62"/>
      <c r="K43" s="1910"/>
      <c r="L43" s="62"/>
      <c r="M43" s="1917"/>
    </row>
    <row r="44" spans="1:13">
      <c r="A44" s="3117"/>
      <c r="B44" s="3120"/>
      <c r="C44" s="45"/>
      <c r="D44" s="62"/>
      <c r="E44" s="1910"/>
      <c r="F44" s="62"/>
      <c r="G44" s="1910"/>
      <c r="H44" s="62"/>
      <c r="I44" s="1910"/>
      <c r="J44" s="62"/>
      <c r="K44" s="1910"/>
      <c r="L44" s="62"/>
      <c r="M44" s="1917"/>
    </row>
    <row r="45" spans="1:13" ht="18" customHeight="1">
      <c r="A45" s="3117"/>
      <c r="B45" s="3119" t="s">
        <v>1187</v>
      </c>
      <c r="C45" s="72"/>
      <c r="D45" s="72"/>
      <c r="E45" s="72"/>
      <c r="F45" s="72"/>
      <c r="G45" s="72"/>
      <c r="H45" s="72"/>
      <c r="I45" s="72"/>
      <c r="J45" s="72"/>
      <c r="K45" s="72"/>
      <c r="L45" s="484"/>
      <c r="M45" s="11"/>
    </row>
    <row r="46" spans="1:13">
      <c r="A46" s="3117"/>
      <c r="B46" s="3120"/>
      <c r="C46" s="484"/>
      <c r="D46" s="49" t="s">
        <v>482</v>
      </c>
      <c r="E46" s="50" t="s">
        <v>60</v>
      </c>
      <c r="F46" s="3111" t="s">
        <v>1188</v>
      </c>
      <c r="G46" s="3571" t="s">
        <v>1267</v>
      </c>
      <c r="H46" s="3572"/>
      <c r="I46" s="3572"/>
      <c r="J46" s="3572"/>
      <c r="K46" s="3573"/>
      <c r="L46" s="484"/>
      <c r="M46" s="11"/>
    </row>
    <row r="47" spans="1:13">
      <c r="A47" s="3117"/>
      <c r="B47" s="3120"/>
      <c r="C47" s="484"/>
      <c r="D47" s="2004" t="s">
        <v>1167</v>
      </c>
      <c r="E47" s="59"/>
      <c r="F47" s="3111"/>
      <c r="G47" s="3574"/>
      <c r="H47" s="3134"/>
      <c r="I47" s="3134"/>
      <c r="J47" s="3134"/>
      <c r="K47" s="3575"/>
      <c r="L47" s="484"/>
      <c r="M47" s="11"/>
    </row>
    <row r="48" spans="1:13">
      <c r="A48" s="3117"/>
      <c r="B48" s="3121"/>
      <c r="C48" s="51"/>
      <c r="D48" s="51"/>
      <c r="E48" s="51"/>
      <c r="F48" s="51"/>
      <c r="G48" s="51"/>
      <c r="H48" s="51"/>
      <c r="I48" s="51"/>
      <c r="J48" s="51"/>
      <c r="K48" s="51"/>
      <c r="L48" s="484"/>
      <c r="M48" s="11"/>
    </row>
    <row r="49" spans="1:13" ht="62.25" customHeight="1">
      <c r="A49" s="3117"/>
      <c r="B49" s="6" t="s">
        <v>1189</v>
      </c>
      <c r="C49" s="3095" t="s">
        <v>1425</v>
      </c>
      <c r="D49" s="3096"/>
      <c r="E49" s="3096"/>
      <c r="F49" s="3096"/>
      <c r="G49" s="3096"/>
      <c r="H49" s="3096"/>
      <c r="I49" s="3096"/>
      <c r="J49" s="3096"/>
      <c r="K49" s="3096"/>
      <c r="L49" s="3096"/>
      <c r="M49" s="3097"/>
    </row>
    <row r="50" spans="1:13">
      <c r="A50" s="3117"/>
      <c r="B50" s="6" t="s">
        <v>1191</v>
      </c>
      <c r="C50" s="3095" t="s">
        <v>1426</v>
      </c>
      <c r="D50" s="3096"/>
      <c r="E50" s="3096"/>
      <c r="F50" s="3096"/>
      <c r="G50" s="3096"/>
      <c r="H50" s="3096"/>
      <c r="I50" s="3096"/>
      <c r="J50" s="3096"/>
      <c r="K50" s="3096"/>
      <c r="L50" s="3096"/>
      <c r="M50" s="3097"/>
    </row>
    <row r="51" spans="1:13">
      <c r="A51" s="3117"/>
      <c r="B51" s="12" t="s">
        <v>1193</v>
      </c>
      <c r="C51" s="1850" t="s">
        <v>1194</v>
      </c>
      <c r="D51" s="1850"/>
      <c r="E51" s="1850"/>
      <c r="F51" s="1850"/>
      <c r="G51" s="1850"/>
      <c r="H51" s="1850"/>
      <c r="I51" s="1850"/>
      <c r="J51" s="1850"/>
      <c r="K51" s="1850"/>
      <c r="L51" s="1850"/>
      <c r="M51" s="1851"/>
    </row>
    <row r="52" spans="1:13">
      <c r="A52" s="3117"/>
      <c r="B52" s="12" t="s">
        <v>1195</v>
      </c>
      <c r="C52" s="1850">
        <v>2020</v>
      </c>
      <c r="D52" s="1850"/>
      <c r="E52" s="1850"/>
      <c r="F52" s="1850"/>
      <c r="G52" s="1850"/>
      <c r="H52" s="1850"/>
      <c r="I52" s="1850"/>
      <c r="J52" s="1850"/>
      <c r="K52" s="1850"/>
      <c r="L52" s="1850"/>
      <c r="M52" s="1851"/>
    </row>
    <row r="53" spans="1:13" ht="15.75" customHeight="1">
      <c r="A53" s="3085" t="s">
        <v>1197</v>
      </c>
      <c r="B53" s="63" t="s">
        <v>1198</v>
      </c>
      <c r="C53" s="3521" t="s">
        <v>849</v>
      </c>
      <c r="D53" s="3521"/>
      <c r="E53" s="3521"/>
      <c r="F53" s="3521"/>
      <c r="G53" s="3521"/>
      <c r="H53" s="3521"/>
      <c r="I53" s="3521"/>
      <c r="J53" s="3521"/>
      <c r="K53" s="3521"/>
      <c r="L53" s="3521"/>
      <c r="M53" s="3522"/>
    </row>
    <row r="54" spans="1:13" ht="15.6" customHeight="1">
      <c r="A54" s="3086"/>
      <c r="B54" s="63" t="s">
        <v>1199</v>
      </c>
      <c r="C54" s="3523" t="s">
        <v>1407</v>
      </c>
      <c r="D54" s="3521"/>
      <c r="E54" s="3521"/>
      <c r="F54" s="3521"/>
      <c r="G54" s="3521"/>
      <c r="H54" s="3521"/>
      <c r="I54" s="3521"/>
      <c r="J54" s="3521"/>
      <c r="K54" s="3521"/>
      <c r="L54" s="3521"/>
      <c r="M54" s="3522"/>
    </row>
    <row r="55" spans="1:13" ht="15.6" customHeight="1">
      <c r="A55" s="3086"/>
      <c r="B55" s="63" t="s">
        <v>1201</v>
      </c>
      <c r="C55" s="3521" t="s">
        <v>677</v>
      </c>
      <c r="D55" s="3521"/>
      <c r="E55" s="3521"/>
      <c r="F55" s="3521"/>
      <c r="G55" s="3521"/>
      <c r="H55" s="3521"/>
      <c r="I55" s="3521"/>
      <c r="J55" s="3521"/>
      <c r="K55" s="3521"/>
      <c r="L55" s="3521"/>
      <c r="M55" s="3522"/>
    </row>
    <row r="56" spans="1:13" ht="15.75" customHeight="1">
      <c r="A56" s="3086"/>
      <c r="B56" s="64" t="s">
        <v>1202</v>
      </c>
      <c r="C56" s="3524" t="s">
        <v>1408</v>
      </c>
      <c r="D56" s="3525"/>
      <c r="E56" s="3525"/>
      <c r="F56" s="3525"/>
      <c r="G56" s="3525"/>
      <c r="H56" s="3525"/>
      <c r="I56" s="3525"/>
      <c r="J56" s="3525"/>
      <c r="K56" s="3525"/>
      <c r="L56" s="3525"/>
      <c r="M56" s="3526"/>
    </row>
    <row r="57" spans="1:13" ht="15.75" customHeight="1">
      <c r="A57" s="3086"/>
      <c r="B57" s="63" t="s">
        <v>1204</v>
      </c>
      <c r="C57" s="3527" t="s">
        <v>850</v>
      </c>
      <c r="D57" s="3528"/>
      <c r="E57" s="3528"/>
      <c r="F57" s="3528"/>
      <c r="G57" s="3528"/>
      <c r="H57" s="3528"/>
      <c r="I57" s="3528"/>
      <c r="J57" s="3528"/>
      <c r="K57" s="3528"/>
      <c r="L57" s="3528"/>
      <c r="M57" s="3529"/>
    </row>
    <row r="58" spans="1:13" ht="16.5" thickBot="1">
      <c r="A58" s="3087"/>
      <c r="B58" s="63" t="s">
        <v>1205</v>
      </c>
      <c r="C58" s="3100">
        <v>3387000</v>
      </c>
      <c r="D58" s="3100"/>
      <c r="E58" s="3100"/>
      <c r="F58" s="3100"/>
      <c r="G58" s="3100"/>
      <c r="H58" s="3100"/>
      <c r="I58" s="3100"/>
      <c r="J58" s="3100"/>
      <c r="K58" s="3100"/>
      <c r="L58" s="3100"/>
      <c r="M58" s="3101"/>
    </row>
    <row r="59" spans="1:13" ht="15.75" customHeight="1">
      <c r="A59" s="3085" t="s">
        <v>1206</v>
      </c>
      <c r="B59" s="65" t="s">
        <v>1207</v>
      </c>
      <c r="C59" s="3103" t="s">
        <v>1409</v>
      </c>
      <c r="D59" s="3103"/>
      <c r="E59" s="3103"/>
      <c r="F59" s="3103"/>
      <c r="G59" s="3103"/>
      <c r="H59" s="3103"/>
      <c r="I59" s="3103"/>
      <c r="J59" s="3103"/>
      <c r="K59" s="3103"/>
      <c r="L59" s="3103"/>
      <c r="M59" s="3104"/>
    </row>
    <row r="60" spans="1:13" ht="30" customHeight="1">
      <c r="A60" s="3086"/>
      <c r="B60" s="65" t="s">
        <v>1209</v>
      </c>
      <c r="C60" s="3088" t="s">
        <v>1210</v>
      </c>
      <c r="D60" s="3088"/>
      <c r="E60" s="3088"/>
      <c r="F60" s="3088"/>
      <c r="G60" s="3088"/>
      <c r="H60" s="3088"/>
      <c r="I60" s="3088"/>
      <c r="J60" s="3088"/>
      <c r="K60" s="3088"/>
      <c r="L60" s="3088"/>
      <c r="M60" s="3089"/>
    </row>
    <row r="61" spans="1:13" ht="30" customHeight="1" thickBot="1">
      <c r="A61" s="3086"/>
      <c r="B61" s="66" t="s">
        <v>28</v>
      </c>
      <c r="C61" s="3088" t="s">
        <v>1410</v>
      </c>
      <c r="D61" s="3088"/>
      <c r="E61" s="3088"/>
      <c r="F61" s="3088"/>
      <c r="G61" s="3088"/>
      <c r="H61" s="3088"/>
      <c r="I61" s="3088"/>
      <c r="J61" s="3088"/>
      <c r="K61" s="3088"/>
      <c r="L61" s="3088"/>
      <c r="M61" s="3089"/>
    </row>
    <row r="62" spans="1:13" ht="16.5" thickBot="1">
      <c r="A62" s="55" t="s">
        <v>1211</v>
      </c>
      <c r="B62" s="70"/>
      <c r="C62" s="3221"/>
      <c r="D62" s="3508"/>
      <c r="E62" s="3508"/>
      <c r="F62" s="3508"/>
      <c r="G62" s="3508"/>
      <c r="H62" s="3508"/>
      <c r="I62" s="3508"/>
      <c r="J62" s="3508"/>
      <c r="K62" s="3508"/>
      <c r="L62" s="3508"/>
      <c r="M62" s="3509"/>
    </row>
  </sheetData>
  <mergeCells count="41">
    <mergeCell ref="A2:A15"/>
    <mergeCell ref="C2:M2"/>
    <mergeCell ref="C3:M3"/>
    <mergeCell ref="B8:B10"/>
    <mergeCell ref="C9:D9"/>
    <mergeCell ref="I9:J9"/>
    <mergeCell ref="C10:D10"/>
    <mergeCell ref="F10:G10"/>
    <mergeCell ref="I10:J10"/>
    <mergeCell ref="C11:M11"/>
    <mergeCell ref="H43:I43"/>
    <mergeCell ref="B45:B48"/>
    <mergeCell ref="F46:F47"/>
    <mergeCell ref="C12:M12"/>
    <mergeCell ref="C13:M13"/>
    <mergeCell ref="B14:B15"/>
    <mergeCell ref="C14:D15"/>
    <mergeCell ref="E14:E15"/>
    <mergeCell ref="F14:M15"/>
    <mergeCell ref="G46:K47"/>
    <mergeCell ref="C49:M49"/>
    <mergeCell ref="C50:M50"/>
    <mergeCell ref="A53:A58"/>
    <mergeCell ref="C53:M53"/>
    <mergeCell ref="C54:M54"/>
    <mergeCell ref="C55:M55"/>
    <mergeCell ref="C56:M56"/>
    <mergeCell ref="C57:M57"/>
    <mergeCell ref="C58:M58"/>
    <mergeCell ref="A16:A52"/>
    <mergeCell ref="C17:M17"/>
    <mergeCell ref="B18:B24"/>
    <mergeCell ref="B25:B28"/>
    <mergeCell ref="B32:B34"/>
    <mergeCell ref="B35:B44"/>
    <mergeCell ref="F43:G43"/>
    <mergeCell ref="A59:A61"/>
    <mergeCell ref="C59:M59"/>
    <mergeCell ref="C60:M60"/>
    <mergeCell ref="C61:M61"/>
    <mergeCell ref="C62:M62"/>
  </mergeCells>
  <dataValidations count="5">
    <dataValidation allowBlank="1" showInputMessage="1" showErrorMessage="1" prompt="Determine si el indicador responde a un enfoque (Derechos Humanos, Género, Diferencial, Poblacional, Ambiental y Territorial). Si responde a más de enfoque separelos por ;" sqref="B16" xr:uid="{00000000-0002-0000-1200-000000000000}"/>
    <dataValidation allowBlank="1" showInputMessage="1" showErrorMessage="1" prompt="Identifique la meta ODS a que le apunta el indicador de producto. Seleccione de la lista desplegable." sqref="E14" xr:uid="{00000000-0002-0000-1200-000001000000}"/>
    <dataValidation allowBlank="1" showInputMessage="1" showErrorMessage="1" prompt="Identifique el ODS a que le apunta el indicador de producto. Seleccione de la lista desplegable._x000a_" sqref="B14:B15" xr:uid="{00000000-0002-0000-1200-000002000000}"/>
    <dataValidation allowBlank="1" showInputMessage="1" showErrorMessage="1" prompt="Incluir una ficha por cada indicador, ya sea de producto o de resultado" sqref="B1" xr:uid="{00000000-0002-0000-1200-000003000000}"/>
    <dataValidation allowBlank="1" showInputMessage="1" showErrorMessage="1" prompt="Seleccione de la lista desplegable" sqref="B4 B7 H7" xr:uid="{00000000-0002-0000-1200-000004000000}"/>
  </dataValidations>
  <hyperlinks>
    <hyperlink ref="C57" r:id="rId1" display="alejandro.rivera@gobiernobogota.gov.co" xr:uid="{00000000-0004-0000-1200-000000000000}"/>
    <hyperlink ref="C57:M57" r:id="rId2" display="ricardo.ruge@gobiernobogota.gov.co" xr:uid="{00000000-0004-0000-12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E93"/>
  <sheetViews>
    <sheetView tabSelected="1" zoomScale="98" zoomScaleNormal="98" workbookViewId="0">
      <selection activeCell="B6" sqref="B6:E6"/>
    </sheetView>
  </sheetViews>
  <sheetFormatPr baseColWidth="10" defaultColWidth="11.42578125" defaultRowHeight="15"/>
  <cols>
    <col min="1" max="1" width="41.140625" style="302" bestFit="1" customWidth="1"/>
    <col min="2" max="2" width="14.140625" style="2547" customWidth="1"/>
    <col min="3" max="3" width="29" style="302" customWidth="1"/>
    <col min="4" max="4" width="14.140625" style="2547" customWidth="1"/>
    <col min="5" max="5" width="28.28515625" style="302" customWidth="1"/>
    <col min="6" max="6" width="33" style="302" customWidth="1"/>
    <col min="7" max="7" width="12" style="302" customWidth="1"/>
    <col min="8" max="8" width="16.85546875" style="302" customWidth="1"/>
    <col min="9" max="9" width="13.28515625" style="302" customWidth="1"/>
    <col min="10" max="10" width="17.5703125" style="302" customWidth="1"/>
    <col min="11" max="11" width="10.85546875" style="302" customWidth="1"/>
    <col min="12" max="12" width="6.85546875" style="302" customWidth="1"/>
    <col min="13" max="13" width="9.42578125" style="302" customWidth="1"/>
    <col min="14" max="14" width="13" style="302" customWidth="1"/>
    <col min="15" max="15" width="14" style="302" customWidth="1"/>
    <col min="16" max="16" width="16.28515625" style="302" customWidth="1"/>
    <col min="17" max="17" width="14.42578125" style="302" customWidth="1"/>
    <col min="18" max="18" width="11.140625" style="302" customWidth="1"/>
    <col min="19" max="22" width="10.7109375" style="302" customWidth="1"/>
    <col min="23" max="23" width="11.140625" style="302" customWidth="1"/>
    <col min="24" max="24" width="13.7109375" style="302" customWidth="1"/>
    <col min="25" max="25" width="11.7109375" style="302" customWidth="1"/>
    <col min="26" max="26" width="11" style="302" customWidth="1"/>
    <col min="27" max="27" width="9.85546875" style="302" customWidth="1"/>
    <col min="28" max="29" width="11" style="302" customWidth="1"/>
    <col min="30" max="30" width="11.140625" style="302" customWidth="1"/>
    <col min="31" max="31" width="20.85546875" style="302" customWidth="1"/>
    <col min="32" max="32" width="28.7109375" style="302" customWidth="1"/>
    <col min="33" max="33" width="12.7109375" style="302" customWidth="1"/>
    <col min="34" max="34" width="12" style="302" customWidth="1"/>
    <col min="35" max="35" width="20.42578125" style="302" customWidth="1"/>
    <col min="36" max="36" width="19.28515625" style="302" customWidth="1"/>
    <col min="37" max="37" width="28.5703125" style="302" customWidth="1"/>
    <col min="38" max="38" width="14.42578125" style="2547" customWidth="1"/>
    <col min="39" max="39" width="12.7109375" style="2547" customWidth="1"/>
    <col min="40" max="41" width="12.7109375" style="302" customWidth="1"/>
    <col min="42" max="43" width="11.7109375" style="302" customWidth="1"/>
    <col min="44" max="45" width="12.7109375" style="302" customWidth="1"/>
    <col min="46" max="64" width="12.7109375" style="2546" customWidth="1"/>
    <col min="65" max="65" width="18.85546875" style="2546" customWidth="1"/>
    <col min="66" max="67" width="14.85546875" style="2546" customWidth="1"/>
    <col min="68" max="68" width="16.140625" style="2546" customWidth="1"/>
    <col min="69" max="69" width="16.85546875" style="2546" customWidth="1"/>
    <col min="70" max="80" width="14.85546875" style="2546" customWidth="1"/>
    <col min="81" max="81" width="16.85546875" style="2546" customWidth="1"/>
    <col min="82" max="84" width="14.85546875" style="2546" customWidth="1"/>
    <col min="85" max="85" width="17.140625" style="2546" customWidth="1"/>
    <col min="86" max="126" width="14.85546875" style="2546" customWidth="1"/>
    <col min="127" max="127" width="16.28515625" style="2546" customWidth="1"/>
    <col min="128" max="128" width="20.7109375" style="2546" customWidth="1"/>
    <col min="129" max="129" width="21.140625" style="2546" customWidth="1"/>
    <col min="130" max="130" width="20.42578125" style="2546" customWidth="1"/>
    <col min="131" max="132" width="15.5703125" style="302" customWidth="1"/>
    <col min="133" max="133" width="42.28515625" style="302" customWidth="1"/>
    <col min="134" max="134" width="20.7109375" style="302" customWidth="1"/>
    <col min="135" max="135" width="27.42578125" style="302" customWidth="1"/>
    <col min="136" max="136" width="33.42578125" style="302" customWidth="1"/>
    <col min="137" max="137" width="20" style="302" customWidth="1"/>
    <col min="138" max="138" width="25" style="302" customWidth="1"/>
    <col min="139" max="139" width="40" style="302" customWidth="1"/>
    <col min="140" max="16384" width="11.42578125" style="302"/>
  </cols>
  <sheetData>
    <row r="1" spans="1:139">
      <c r="A1" s="3078" t="s">
        <v>758</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79"/>
      <c r="AO1" s="3079"/>
      <c r="AP1" s="3079"/>
      <c r="AQ1" s="3079"/>
      <c r="AR1" s="3079"/>
      <c r="AS1" s="3079"/>
      <c r="AT1" s="3079"/>
      <c r="AU1" s="3079"/>
      <c r="AV1" s="3079"/>
      <c r="AW1" s="3079"/>
      <c r="AX1" s="3079"/>
      <c r="AY1" s="3079"/>
      <c r="AZ1" s="3079"/>
      <c r="BA1" s="3079"/>
      <c r="BB1" s="3079"/>
      <c r="BC1" s="3079"/>
      <c r="BD1" s="3079"/>
      <c r="BE1" s="3079"/>
      <c r="BF1" s="3079"/>
      <c r="BG1" s="3079"/>
      <c r="BH1" s="3079"/>
      <c r="BI1" s="3079"/>
      <c r="BJ1" s="3079"/>
      <c r="BK1" s="3079"/>
      <c r="BL1" s="3079"/>
      <c r="BM1" s="3079"/>
      <c r="BN1" s="3079"/>
      <c r="BO1" s="3079"/>
      <c r="BP1" s="3079"/>
      <c r="BQ1" s="3079"/>
      <c r="BR1" s="3079"/>
      <c r="BS1" s="3079"/>
      <c r="BT1" s="3079"/>
      <c r="BU1" s="3079"/>
      <c r="BV1" s="3079"/>
      <c r="BW1" s="3079"/>
      <c r="BX1" s="3079"/>
      <c r="BY1" s="3079"/>
      <c r="BZ1" s="3079"/>
      <c r="CA1" s="3079"/>
      <c r="CB1" s="3079"/>
      <c r="CC1" s="3079"/>
      <c r="CD1" s="3079"/>
      <c r="CE1" s="3079"/>
      <c r="CF1" s="3079"/>
      <c r="CG1" s="3079"/>
      <c r="CH1" s="3079"/>
      <c r="CI1" s="3079"/>
      <c r="CJ1" s="3079"/>
      <c r="CK1" s="3079"/>
      <c r="CL1" s="3079"/>
      <c r="CM1" s="3079"/>
      <c r="CN1" s="3079"/>
      <c r="CO1" s="3079"/>
      <c r="CP1" s="3079"/>
      <c r="CQ1" s="3079"/>
      <c r="CR1" s="3079"/>
      <c r="CS1" s="3079"/>
      <c r="CT1" s="3079"/>
      <c r="CU1" s="3079"/>
      <c r="CV1" s="3079"/>
      <c r="CW1" s="3079"/>
      <c r="CX1" s="3079"/>
      <c r="CY1" s="3079"/>
      <c r="CZ1" s="3079"/>
      <c r="DA1" s="3079"/>
      <c r="DB1" s="3079"/>
      <c r="DC1" s="3079"/>
      <c r="DD1" s="3079"/>
      <c r="DE1" s="3079"/>
      <c r="DF1" s="3079"/>
      <c r="DG1" s="3079"/>
      <c r="DH1" s="3079"/>
      <c r="DI1" s="3079"/>
      <c r="DJ1" s="3079"/>
      <c r="DK1" s="3079"/>
      <c r="DL1" s="3079"/>
      <c r="DM1" s="3079"/>
      <c r="DN1" s="3079"/>
      <c r="DO1" s="3079"/>
      <c r="DP1" s="3079"/>
      <c r="DQ1" s="3079"/>
      <c r="DR1" s="3079"/>
      <c r="DS1" s="3079"/>
      <c r="DT1" s="3079"/>
      <c r="DU1" s="3079"/>
      <c r="DV1" s="3079"/>
      <c r="DW1" s="3079"/>
      <c r="DX1" s="3079"/>
      <c r="DY1" s="3079"/>
      <c r="DZ1" s="3079"/>
      <c r="EA1" s="3079"/>
      <c r="EB1" s="3079"/>
      <c r="EC1" s="3079"/>
      <c r="ED1" s="3079"/>
      <c r="EE1" s="3079"/>
      <c r="EF1" s="3079"/>
      <c r="EG1" s="3079"/>
      <c r="EH1" s="3079"/>
      <c r="EI1" s="3080"/>
    </row>
    <row r="2" spans="1:139">
      <c r="A2" s="3081" t="s">
        <v>759</v>
      </c>
      <c r="B2" s="3082"/>
      <c r="C2" s="2657"/>
      <c r="D2" s="3083"/>
      <c r="E2" s="3083"/>
      <c r="F2" s="3083"/>
      <c r="G2" s="3083"/>
      <c r="H2" s="3083"/>
      <c r="I2" s="3083"/>
      <c r="J2" s="3083"/>
      <c r="K2" s="3083"/>
      <c r="L2" s="3083"/>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c r="AJ2" s="3083"/>
      <c r="AK2" s="3083"/>
      <c r="AL2" s="3083"/>
      <c r="AM2" s="3083"/>
      <c r="AN2" s="3083"/>
      <c r="AO2" s="3083"/>
      <c r="AP2" s="3083"/>
      <c r="AQ2" s="3083"/>
      <c r="AR2" s="3083"/>
      <c r="AS2" s="3083"/>
      <c r="AT2" s="3083"/>
      <c r="AU2" s="3083"/>
      <c r="AV2" s="3083"/>
      <c r="AW2" s="3083"/>
      <c r="AX2" s="3083"/>
      <c r="AY2" s="3083"/>
      <c r="AZ2" s="3083"/>
      <c r="BA2" s="3083"/>
      <c r="BB2" s="3083"/>
      <c r="BC2" s="3083"/>
      <c r="BD2" s="3083"/>
      <c r="BE2" s="3083"/>
      <c r="BF2" s="3083"/>
      <c r="BG2" s="3083"/>
      <c r="BH2" s="3083"/>
      <c r="BI2" s="3083"/>
      <c r="BJ2" s="3083"/>
      <c r="BK2" s="3083"/>
      <c r="BL2" s="3083"/>
      <c r="BM2" s="3083"/>
      <c r="BN2" s="3083"/>
      <c r="BO2" s="3083"/>
      <c r="BP2" s="3083"/>
      <c r="BQ2" s="3083"/>
      <c r="BR2" s="3083"/>
      <c r="BS2" s="3083"/>
      <c r="BT2" s="3083"/>
      <c r="BU2" s="3083"/>
      <c r="BV2" s="3083"/>
      <c r="BW2" s="3083"/>
      <c r="BX2" s="3083"/>
      <c r="BY2" s="3083"/>
      <c r="BZ2" s="3083"/>
      <c r="CA2" s="3083"/>
      <c r="CB2" s="3083"/>
      <c r="CC2" s="3083"/>
      <c r="CD2" s="3083"/>
      <c r="CE2" s="3083"/>
      <c r="CF2" s="3083"/>
      <c r="CG2" s="3083"/>
      <c r="CH2" s="3083"/>
      <c r="CI2" s="3083"/>
      <c r="CJ2" s="3083"/>
      <c r="CK2" s="3083"/>
      <c r="CL2" s="3083"/>
      <c r="CM2" s="3083"/>
      <c r="CN2" s="3083"/>
      <c r="CO2" s="3083"/>
      <c r="CP2" s="3083"/>
      <c r="CQ2" s="3083"/>
      <c r="CR2" s="3083"/>
      <c r="CS2" s="3083"/>
      <c r="CT2" s="3083"/>
      <c r="CU2" s="3083"/>
      <c r="CV2" s="3083"/>
      <c r="CW2" s="3083"/>
      <c r="CX2" s="3083"/>
      <c r="CY2" s="3083"/>
      <c r="CZ2" s="3083"/>
      <c r="DA2" s="3083"/>
      <c r="DB2" s="3083"/>
      <c r="DC2" s="3083"/>
      <c r="DD2" s="3083"/>
      <c r="DE2" s="3083"/>
      <c r="DF2" s="3083"/>
      <c r="DG2" s="3083"/>
      <c r="DH2" s="3083"/>
      <c r="DI2" s="3083"/>
      <c r="DJ2" s="3083"/>
      <c r="DK2" s="3083"/>
      <c r="DL2" s="3083"/>
      <c r="DM2" s="3083"/>
      <c r="DN2" s="3083"/>
      <c r="DO2" s="3083"/>
      <c r="DP2" s="3083"/>
      <c r="DQ2" s="3083"/>
      <c r="DR2" s="3083"/>
      <c r="DS2" s="3083"/>
      <c r="DT2" s="3083"/>
      <c r="DU2" s="3083"/>
      <c r="DV2" s="3083"/>
      <c r="DW2" s="3083"/>
      <c r="DX2" s="3083"/>
      <c r="DY2" s="3083"/>
      <c r="DZ2" s="3083"/>
      <c r="EA2" s="3083"/>
      <c r="EB2" s="3083"/>
      <c r="EC2" s="3083"/>
      <c r="ED2" s="3083"/>
      <c r="EE2" s="3083"/>
      <c r="EF2" s="3083"/>
      <c r="EG2" s="3083"/>
      <c r="EH2" s="3083"/>
      <c r="EI2" s="3084"/>
    </row>
    <row r="3" spans="1:139">
      <c r="A3" s="2472" t="s">
        <v>760</v>
      </c>
      <c r="B3" s="2474">
        <v>43781</v>
      </c>
      <c r="C3" s="2475"/>
      <c r="D3" s="3076"/>
      <c r="E3" s="3076"/>
      <c r="F3" s="3076"/>
      <c r="G3" s="3076"/>
      <c r="H3" s="3076"/>
      <c r="I3" s="3076"/>
      <c r="J3" s="3076"/>
      <c r="K3" s="3076"/>
      <c r="L3" s="3076"/>
      <c r="M3" s="3076"/>
      <c r="N3" s="3076"/>
      <c r="O3" s="3076"/>
      <c r="P3" s="3076"/>
      <c r="Q3" s="3076"/>
      <c r="R3" s="3076"/>
      <c r="S3" s="3076"/>
      <c r="T3" s="3076"/>
      <c r="U3" s="3076"/>
      <c r="V3" s="3076"/>
      <c r="W3" s="3076"/>
      <c r="X3" s="3076"/>
      <c r="Y3" s="3076"/>
      <c r="Z3" s="3076"/>
      <c r="AA3" s="3076"/>
      <c r="AB3" s="3076"/>
      <c r="AC3" s="3076"/>
      <c r="AD3" s="3076"/>
      <c r="AE3" s="3076"/>
      <c r="AF3" s="3076"/>
      <c r="AG3" s="3076"/>
      <c r="AH3" s="3076"/>
      <c r="AI3" s="3076"/>
      <c r="AJ3" s="3076"/>
      <c r="AK3" s="3076"/>
      <c r="AL3" s="3076"/>
      <c r="AM3" s="3076"/>
      <c r="AN3" s="3076"/>
      <c r="AO3" s="3076"/>
      <c r="AP3" s="3076"/>
      <c r="AQ3" s="3076"/>
      <c r="AR3" s="3076"/>
      <c r="AS3" s="3076"/>
      <c r="AT3" s="3076"/>
      <c r="AU3" s="3076"/>
      <c r="AV3" s="3076"/>
      <c r="AW3" s="3076"/>
      <c r="AX3" s="3076"/>
      <c r="AY3" s="3076"/>
      <c r="AZ3" s="3076"/>
      <c r="BA3" s="3076"/>
      <c r="BB3" s="3076"/>
      <c r="BC3" s="3076"/>
      <c r="BD3" s="3076"/>
      <c r="BE3" s="3076"/>
      <c r="BF3" s="3076"/>
      <c r="BG3" s="3076"/>
      <c r="BH3" s="3076"/>
      <c r="BI3" s="3076"/>
      <c r="BJ3" s="3076"/>
      <c r="BK3" s="3076"/>
      <c r="BL3" s="3076"/>
      <c r="BM3" s="3076"/>
      <c r="BN3" s="3076"/>
      <c r="BO3" s="3076"/>
      <c r="BP3" s="3076"/>
      <c r="BQ3" s="3076"/>
      <c r="BR3" s="3076"/>
      <c r="BS3" s="3076"/>
      <c r="BT3" s="3076"/>
      <c r="BU3" s="3076"/>
      <c r="BV3" s="3076"/>
      <c r="BW3" s="3076"/>
      <c r="BX3" s="3076"/>
      <c r="BY3" s="3076"/>
      <c r="BZ3" s="3076"/>
      <c r="CA3" s="3076"/>
      <c r="CB3" s="3076"/>
      <c r="CC3" s="3076"/>
      <c r="CD3" s="3076"/>
      <c r="CE3" s="3076"/>
      <c r="CF3" s="3076"/>
      <c r="CG3" s="3076"/>
      <c r="CH3" s="3076"/>
      <c r="CI3" s="3076"/>
      <c r="CJ3" s="3076"/>
      <c r="CK3" s="3076"/>
      <c r="CL3" s="3076"/>
      <c r="CM3" s="3076"/>
      <c r="CN3" s="3076"/>
      <c r="CO3" s="3076"/>
      <c r="CP3" s="3076"/>
      <c r="CQ3" s="3076"/>
      <c r="CR3" s="3076"/>
      <c r="CS3" s="3076"/>
      <c r="CT3" s="3076"/>
      <c r="CU3" s="3076"/>
      <c r="CV3" s="3076"/>
      <c r="CW3" s="3076"/>
      <c r="CX3" s="3076"/>
      <c r="CY3" s="3076"/>
      <c r="CZ3" s="3076"/>
      <c r="DA3" s="3076"/>
      <c r="DB3" s="3076"/>
      <c r="DC3" s="3076"/>
      <c r="DD3" s="3076"/>
      <c r="DE3" s="3076"/>
      <c r="DF3" s="3076"/>
      <c r="DG3" s="3076"/>
      <c r="DH3" s="3076"/>
      <c r="DI3" s="3076"/>
      <c r="DJ3" s="3076"/>
      <c r="DK3" s="3076"/>
      <c r="DL3" s="3076"/>
      <c r="DM3" s="3076"/>
      <c r="DN3" s="3076"/>
      <c r="DO3" s="3076"/>
      <c r="DP3" s="3076"/>
      <c r="DQ3" s="3076"/>
      <c r="DR3" s="3076"/>
      <c r="DS3" s="3076"/>
      <c r="DT3" s="3076"/>
      <c r="DU3" s="3076"/>
      <c r="DV3" s="3076"/>
      <c r="DW3" s="3076"/>
      <c r="DX3" s="3076"/>
      <c r="DY3" s="3076"/>
      <c r="DZ3" s="3076"/>
      <c r="EA3" s="3076"/>
      <c r="EB3" s="3076"/>
      <c r="EC3" s="3076"/>
      <c r="ED3" s="3076"/>
      <c r="EE3" s="3076"/>
      <c r="EF3" s="3076"/>
      <c r="EG3" s="3076"/>
      <c r="EH3" s="3076"/>
      <c r="EI3" s="3077"/>
    </row>
    <row r="4" spans="1:139">
      <c r="A4" s="2472" t="s">
        <v>761</v>
      </c>
      <c r="B4" s="2474">
        <v>44914</v>
      </c>
      <c r="C4" s="2475"/>
      <c r="D4" s="3076"/>
      <c r="E4" s="3076"/>
      <c r="F4" s="3076"/>
      <c r="G4" s="3076"/>
      <c r="H4" s="3076"/>
      <c r="I4" s="3076"/>
      <c r="J4" s="3076"/>
      <c r="K4" s="3076"/>
      <c r="L4" s="3076"/>
      <c r="M4" s="3076"/>
      <c r="N4" s="3076"/>
      <c r="O4" s="3076"/>
      <c r="P4" s="3076"/>
      <c r="Q4" s="3076"/>
      <c r="R4" s="3076"/>
      <c r="S4" s="3076"/>
      <c r="T4" s="3076"/>
      <c r="U4" s="3076"/>
      <c r="V4" s="3076"/>
      <c r="W4" s="3076"/>
      <c r="X4" s="3076"/>
      <c r="Y4" s="3076"/>
      <c r="Z4" s="3076"/>
      <c r="AA4" s="3076"/>
      <c r="AB4" s="3076"/>
      <c r="AC4" s="3076"/>
      <c r="AD4" s="3076"/>
      <c r="AE4" s="3076"/>
      <c r="AF4" s="3076"/>
      <c r="AG4" s="3076"/>
      <c r="AH4" s="3076"/>
      <c r="AI4" s="3076"/>
      <c r="AJ4" s="3076"/>
      <c r="AK4" s="3076"/>
      <c r="AL4" s="3076"/>
      <c r="AM4" s="3076"/>
      <c r="AN4" s="3076"/>
      <c r="AO4" s="3076"/>
      <c r="AP4" s="3076"/>
      <c r="AQ4" s="3076"/>
      <c r="AR4" s="3076"/>
      <c r="AS4" s="3076"/>
      <c r="AT4" s="3076"/>
      <c r="AU4" s="3076"/>
      <c r="AV4" s="3076"/>
      <c r="AW4" s="3076"/>
      <c r="AX4" s="3076"/>
      <c r="AY4" s="3076"/>
      <c r="AZ4" s="3076"/>
      <c r="BA4" s="3076"/>
      <c r="BB4" s="3076"/>
      <c r="BC4" s="3076"/>
      <c r="BD4" s="3076"/>
      <c r="BE4" s="3076"/>
      <c r="BF4" s="3076"/>
      <c r="BG4" s="3076"/>
      <c r="BH4" s="3076"/>
      <c r="BI4" s="3076"/>
      <c r="BJ4" s="3076"/>
      <c r="BK4" s="3076"/>
      <c r="BL4" s="3076"/>
      <c r="BM4" s="3076"/>
      <c r="BN4" s="3076"/>
      <c r="BO4" s="3076"/>
      <c r="BP4" s="3076"/>
      <c r="BQ4" s="3076"/>
      <c r="BR4" s="3076"/>
      <c r="BS4" s="3076"/>
      <c r="BT4" s="3076"/>
      <c r="BU4" s="3076"/>
      <c r="BV4" s="3076"/>
      <c r="BW4" s="3076"/>
      <c r="BX4" s="3076"/>
      <c r="BY4" s="3076"/>
      <c r="BZ4" s="3076"/>
      <c r="CA4" s="3076"/>
      <c r="CB4" s="3076"/>
      <c r="CC4" s="3076"/>
      <c r="CD4" s="3076"/>
      <c r="CE4" s="3076"/>
      <c r="CF4" s="3076"/>
      <c r="CG4" s="3076"/>
      <c r="CH4" s="3076"/>
      <c r="CI4" s="3076"/>
      <c r="CJ4" s="3076"/>
      <c r="CK4" s="3076"/>
      <c r="CL4" s="3076"/>
      <c r="CM4" s="3076"/>
      <c r="CN4" s="3076"/>
      <c r="CO4" s="3076"/>
      <c r="CP4" s="3076"/>
      <c r="CQ4" s="3076"/>
      <c r="CR4" s="3076"/>
      <c r="CS4" s="3076"/>
      <c r="CT4" s="3076"/>
      <c r="CU4" s="3076"/>
      <c r="CV4" s="3076"/>
      <c r="CW4" s="3076"/>
      <c r="CX4" s="3076"/>
      <c r="CY4" s="3076"/>
      <c r="CZ4" s="3076"/>
      <c r="DA4" s="3076"/>
      <c r="DB4" s="3076"/>
      <c r="DC4" s="3076"/>
      <c r="DD4" s="3076"/>
      <c r="DE4" s="3076"/>
      <c r="DF4" s="3076"/>
      <c r="DG4" s="3076"/>
      <c r="DH4" s="3076"/>
      <c r="DI4" s="3076"/>
      <c r="DJ4" s="3076"/>
      <c r="DK4" s="3076"/>
      <c r="DL4" s="3076"/>
      <c r="DM4" s="3076"/>
      <c r="DN4" s="3076"/>
      <c r="DO4" s="3076"/>
      <c r="DP4" s="3076"/>
      <c r="DQ4" s="3076"/>
      <c r="DR4" s="3076"/>
      <c r="DS4" s="3076"/>
      <c r="DT4" s="3076"/>
      <c r="DU4" s="3076"/>
      <c r="DV4" s="3076"/>
      <c r="DW4" s="3076"/>
      <c r="DX4" s="3076"/>
      <c r="DY4" s="3076"/>
      <c r="DZ4" s="3076"/>
      <c r="EA4" s="3076"/>
      <c r="EB4" s="3076"/>
      <c r="EC4" s="3076"/>
      <c r="ED4" s="3076"/>
      <c r="EE4" s="3076"/>
      <c r="EF4" s="3076"/>
      <c r="EG4" s="3076"/>
      <c r="EH4" s="3076"/>
      <c r="EI4" s="3077"/>
    </row>
    <row r="5" spans="1:139">
      <c r="A5" s="2472" t="s">
        <v>762</v>
      </c>
      <c r="B5" s="1754"/>
      <c r="C5" s="2475"/>
      <c r="D5" s="3076"/>
      <c r="E5" s="3076"/>
      <c r="F5" s="3076"/>
      <c r="G5" s="3076"/>
      <c r="H5" s="3076"/>
      <c r="I5" s="3076"/>
      <c r="J5" s="3076"/>
      <c r="K5" s="3076"/>
      <c r="L5" s="3076"/>
      <c r="M5" s="3076"/>
      <c r="N5" s="3076"/>
      <c r="O5" s="3076"/>
      <c r="P5" s="3076"/>
      <c r="Q5" s="3076"/>
      <c r="R5" s="3076"/>
      <c r="S5" s="3076"/>
      <c r="T5" s="3076"/>
      <c r="U5" s="3076"/>
      <c r="V5" s="3076"/>
      <c r="W5" s="3076"/>
      <c r="X5" s="3076"/>
      <c r="Y5" s="3076"/>
      <c r="Z5" s="3076"/>
      <c r="AA5" s="3076"/>
      <c r="AB5" s="3076"/>
      <c r="AC5" s="3076"/>
      <c r="AD5" s="3076"/>
      <c r="AE5" s="3076"/>
      <c r="AF5" s="3076"/>
      <c r="AG5" s="3076"/>
      <c r="AH5" s="3076"/>
      <c r="AI5" s="3076"/>
      <c r="AJ5" s="3076"/>
      <c r="AK5" s="3076"/>
      <c r="AL5" s="3076"/>
      <c r="AM5" s="3076"/>
      <c r="AN5" s="3076"/>
      <c r="AO5" s="3076"/>
      <c r="AP5" s="3076"/>
      <c r="AQ5" s="3076"/>
      <c r="AR5" s="3076"/>
      <c r="AS5" s="3076"/>
      <c r="AT5" s="3076"/>
      <c r="AU5" s="3076"/>
      <c r="AV5" s="3076"/>
      <c r="AW5" s="3076"/>
      <c r="AX5" s="3076"/>
      <c r="AY5" s="3076"/>
      <c r="AZ5" s="3076"/>
      <c r="BA5" s="3076"/>
      <c r="BB5" s="3076"/>
      <c r="BC5" s="3076"/>
      <c r="BD5" s="3076"/>
      <c r="BE5" s="3076"/>
      <c r="BF5" s="3076"/>
      <c r="BG5" s="3076"/>
      <c r="BH5" s="3076"/>
      <c r="BI5" s="3076"/>
      <c r="BJ5" s="3076"/>
      <c r="BK5" s="3076"/>
      <c r="BL5" s="3076"/>
      <c r="BM5" s="3076"/>
      <c r="BN5" s="3076"/>
      <c r="BO5" s="3076"/>
      <c r="BP5" s="3076"/>
      <c r="BQ5" s="3076"/>
      <c r="BR5" s="3076"/>
      <c r="BS5" s="3076"/>
      <c r="BT5" s="3076"/>
      <c r="BU5" s="3076"/>
      <c r="BV5" s="3076"/>
      <c r="BW5" s="3076"/>
      <c r="BX5" s="3076"/>
      <c r="BY5" s="3076"/>
      <c r="BZ5" s="3076"/>
      <c r="CA5" s="3076"/>
      <c r="CB5" s="3076"/>
      <c r="CC5" s="3076"/>
      <c r="CD5" s="3076"/>
      <c r="CE5" s="3076"/>
      <c r="CF5" s="3076"/>
      <c r="CG5" s="3076"/>
      <c r="CH5" s="3076"/>
      <c r="CI5" s="3076"/>
      <c r="CJ5" s="3076"/>
      <c r="CK5" s="3076"/>
      <c r="CL5" s="3076"/>
      <c r="CM5" s="3076"/>
      <c r="CN5" s="3076"/>
      <c r="CO5" s="3076"/>
      <c r="CP5" s="3076"/>
      <c r="CQ5" s="3076"/>
      <c r="CR5" s="3076"/>
      <c r="CS5" s="3076"/>
      <c r="CT5" s="3076"/>
      <c r="CU5" s="3076"/>
      <c r="CV5" s="3076"/>
      <c r="CW5" s="3076"/>
      <c r="CX5" s="3076"/>
      <c r="CY5" s="3076"/>
      <c r="CZ5" s="3076"/>
      <c r="DA5" s="3076"/>
      <c r="DB5" s="3076"/>
      <c r="DC5" s="3076"/>
      <c r="DD5" s="3076"/>
      <c r="DE5" s="3076"/>
      <c r="DF5" s="3076"/>
      <c r="DG5" s="3076"/>
      <c r="DH5" s="3076"/>
      <c r="DI5" s="3076"/>
      <c r="DJ5" s="3076"/>
      <c r="DK5" s="3076"/>
      <c r="DL5" s="3076"/>
      <c r="DM5" s="3076"/>
      <c r="DN5" s="3076"/>
      <c r="DO5" s="3076"/>
      <c r="DP5" s="3076"/>
      <c r="DQ5" s="3076"/>
      <c r="DR5" s="3076"/>
      <c r="DS5" s="3076"/>
      <c r="DT5" s="3076"/>
      <c r="DU5" s="3076"/>
      <c r="DV5" s="3076"/>
      <c r="DW5" s="3076"/>
      <c r="DX5" s="3076"/>
      <c r="DY5" s="3076"/>
      <c r="DZ5" s="3076"/>
      <c r="EA5" s="3076"/>
      <c r="EB5" s="3076"/>
      <c r="EC5" s="3076"/>
      <c r="ED5" s="3076"/>
      <c r="EE5" s="3076"/>
      <c r="EF5" s="3076"/>
      <c r="EG5" s="3076"/>
      <c r="EH5" s="3076"/>
      <c r="EI5" s="3077"/>
    </row>
    <row r="6" spans="1:139">
      <c r="A6" s="2472" t="s">
        <v>763</v>
      </c>
      <c r="B6" s="3063" t="s">
        <v>71</v>
      </c>
      <c r="C6" s="3063"/>
      <c r="D6" s="3063"/>
      <c r="E6" s="3063"/>
      <c r="F6" s="2473" t="s">
        <v>764</v>
      </c>
      <c r="G6" s="3064" t="s">
        <v>609</v>
      </c>
      <c r="H6" s="3065"/>
      <c r="I6" s="3065"/>
      <c r="J6" s="3066"/>
      <c r="K6" s="3066"/>
      <c r="L6" s="3066"/>
      <c r="M6" s="3066"/>
      <c r="N6" s="3066"/>
      <c r="O6" s="3066"/>
      <c r="P6" s="3066"/>
      <c r="Q6" s="3066"/>
      <c r="R6" s="3066"/>
      <c r="S6" s="3066"/>
      <c r="T6" s="3066"/>
      <c r="U6" s="3066"/>
      <c r="V6" s="3066"/>
      <c r="W6" s="3066"/>
      <c r="X6" s="3066"/>
      <c r="Y6" s="3066"/>
      <c r="Z6" s="3066"/>
      <c r="AA6" s="3066"/>
      <c r="AB6" s="3066"/>
      <c r="AC6" s="3066"/>
      <c r="AD6" s="3066"/>
      <c r="AE6" s="3066"/>
      <c r="AF6" s="3066"/>
      <c r="AG6" s="3066"/>
      <c r="AH6" s="3066"/>
      <c r="AI6" s="3066"/>
      <c r="AJ6" s="3066"/>
      <c r="AK6" s="3066"/>
      <c r="AL6" s="3066"/>
      <c r="AM6" s="3066"/>
      <c r="AN6" s="3066"/>
      <c r="AO6" s="3066"/>
      <c r="AP6" s="3066"/>
      <c r="AQ6" s="3066"/>
      <c r="AR6" s="3066"/>
      <c r="AS6" s="3066"/>
      <c r="AT6" s="3066"/>
      <c r="AU6" s="3066"/>
      <c r="AV6" s="3066"/>
      <c r="AW6" s="3066"/>
      <c r="AX6" s="3066"/>
      <c r="AY6" s="3066"/>
      <c r="AZ6" s="3066"/>
      <c r="BA6" s="3066"/>
      <c r="BB6" s="3066"/>
      <c r="BC6" s="3066"/>
      <c r="BD6" s="3066"/>
      <c r="BE6" s="3066"/>
      <c r="BF6" s="3066"/>
      <c r="BG6" s="3066"/>
      <c r="BH6" s="3066"/>
      <c r="BI6" s="3066"/>
      <c r="BJ6" s="3066"/>
      <c r="BK6" s="3066"/>
      <c r="BL6" s="3066"/>
      <c r="BM6" s="3066"/>
      <c r="BN6" s="3066"/>
      <c r="BO6" s="3066"/>
      <c r="BP6" s="3066"/>
      <c r="BQ6" s="3066"/>
      <c r="BR6" s="3066"/>
      <c r="BS6" s="3066"/>
      <c r="BT6" s="3066"/>
      <c r="BU6" s="3066"/>
      <c r="BV6" s="3066"/>
      <c r="BW6" s="3066"/>
      <c r="BX6" s="3066"/>
      <c r="BY6" s="3066"/>
      <c r="BZ6" s="3066"/>
      <c r="CA6" s="3066"/>
      <c r="CB6" s="3066"/>
      <c r="CC6" s="3066"/>
      <c r="CD6" s="3066"/>
      <c r="CE6" s="3066"/>
      <c r="CF6" s="3066"/>
      <c r="CG6" s="3066"/>
      <c r="CH6" s="3066"/>
      <c r="CI6" s="3066"/>
      <c r="CJ6" s="3066"/>
      <c r="CK6" s="3066"/>
      <c r="CL6" s="3066"/>
      <c r="CM6" s="3066"/>
      <c r="CN6" s="3066"/>
      <c r="CO6" s="3066"/>
      <c r="CP6" s="3066"/>
      <c r="CQ6" s="3066"/>
      <c r="CR6" s="3066"/>
      <c r="CS6" s="3066"/>
      <c r="CT6" s="3066"/>
      <c r="CU6" s="3066"/>
      <c r="CV6" s="3066"/>
      <c r="CW6" s="3066"/>
      <c r="CX6" s="3066"/>
      <c r="CY6" s="3066"/>
      <c r="CZ6" s="3066"/>
      <c r="DA6" s="3066"/>
      <c r="DB6" s="3066"/>
      <c r="DC6" s="3066"/>
      <c r="DD6" s="3066"/>
      <c r="DE6" s="3066"/>
      <c r="DF6" s="3066"/>
      <c r="DG6" s="3066"/>
      <c r="DH6" s="3066"/>
      <c r="DI6" s="3066"/>
      <c r="DJ6" s="3066"/>
      <c r="DK6" s="3066"/>
      <c r="DL6" s="3066"/>
      <c r="DM6" s="3066"/>
      <c r="DN6" s="3066"/>
      <c r="DO6" s="3066"/>
      <c r="DP6" s="3066"/>
      <c r="DQ6" s="3066"/>
      <c r="DR6" s="3066"/>
      <c r="DS6" s="3066"/>
      <c r="DT6" s="3066"/>
      <c r="DU6" s="3066"/>
      <c r="DV6" s="3066"/>
      <c r="DW6" s="3066"/>
      <c r="DX6" s="3066"/>
      <c r="DY6" s="3066"/>
      <c r="DZ6" s="3066"/>
      <c r="EA6" s="3066"/>
      <c r="EB6" s="3066"/>
      <c r="EC6" s="3066"/>
      <c r="ED6" s="3066"/>
      <c r="EE6" s="3066"/>
      <c r="EF6" s="3066"/>
      <c r="EG6" s="3066"/>
      <c r="EH6" s="3066"/>
      <c r="EI6" s="3067"/>
    </row>
    <row r="7" spans="1:139">
      <c r="A7" s="2472" t="s">
        <v>765</v>
      </c>
      <c r="B7" s="3063" t="s">
        <v>766</v>
      </c>
      <c r="C7" s="3063"/>
      <c r="D7" s="2656"/>
      <c r="E7" s="2531" t="s">
        <v>767</v>
      </c>
      <c r="F7" s="3064" t="s">
        <v>768</v>
      </c>
      <c r="G7" s="3065"/>
      <c r="H7" s="3065"/>
      <c r="I7" s="3065"/>
      <c r="J7" s="3065"/>
      <c r="K7" s="2654"/>
      <c r="L7" s="2654"/>
      <c r="M7" s="2654"/>
      <c r="N7" s="2532"/>
      <c r="O7" s="2533" t="s">
        <v>769</v>
      </c>
      <c r="P7" s="2534"/>
      <c r="Q7" s="2535"/>
      <c r="R7" s="2535"/>
      <c r="S7" s="2535"/>
      <c r="T7" s="2535"/>
      <c r="U7" s="2535"/>
      <c r="V7" s="2535"/>
      <c r="W7" s="2535"/>
      <c r="X7" s="2535"/>
      <c r="Y7" s="2535"/>
      <c r="Z7" s="2535"/>
      <c r="AA7" s="2535"/>
      <c r="AB7" s="2535"/>
      <c r="AC7" s="2535"/>
      <c r="AD7" s="3068"/>
      <c r="AE7" s="3069"/>
      <c r="AF7" s="2655"/>
      <c r="AG7" s="2536"/>
      <c r="AH7" s="2537"/>
      <c r="AI7" s="2534" t="s">
        <v>770</v>
      </c>
      <c r="AJ7" s="3070"/>
      <c r="AK7" s="3071"/>
      <c r="AL7" s="3071"/>
      <c r="AM7" s="2776"/>
      <c r="AN7" s="2538"/>
      <c r="AO7" s="2538"/>
      <c r="AP7" s="2538"/>
      <c r="AQ7" s="2538"/>
      <c r="AR7" s="2539"/>
      <c r="AS7" s="2534" t="s">
        <v>771</v>
      </c>
      <c r="AT7" s="2774"/>
      <c r="AU7" s="3072"/>
      <c r="AV7" s="3073"/>
      <c r="AW7" s="3073"/>
      <c r="AX7" s="3073"/>
      <c r="AY7" s="3073"/>
      <c r="AZ7" s="3073"/>
      <c r="BA7" s="3073"/>
      <c r="BB7" s="3073"/>
      <c r="BC7" s="3073"/>
      <c r="BD7" s="3073"/>
      <c r="BE7" s="3073"/>
      <c r="BF7" s="3073"/>
      <c r="BG7" s="3073"/>
      <c r="BH7" s="3073"/>
      <c r="BI7" s="3073"/>
      <c r="BJ7" s="3073"/>
      <c r="BK7" s="3073"/>
      <c r="BL7" s="3073"/>
      <c r="BM7" s="3073"/>
      <c r="BN7" s="3074"/>
      <c r="BO7" s="2775" t="s">
        <v>772</v>
      </c>
      <c r="BP7" s="3075"/>
      <c r="BQ7" s="3066"/>
      <c r="BR7" s="3066"/>
      <c r="BS7" s="3066"/>
      <c r="BT7" s="3066"/>
      <c r="BU7" s="3066"/>
      <c r="BV7" s="3066"/>
      <c r="BW7" s="3066"/>
      <c r="BX7" s="3066"/>
      <c r="BY7" s="3066"/>
      <c r="BZ7" s="3066"/>
      <c r="CA7" s="3066"/>
      <c r="CB7" s="3066"/>
      <c r="CC7" s="3066"/>
      <c r="CD7" s="3066"/>
      <c r="CE7" s="3066"/>
      <c r="CF7" s="3066"/>
      <c r="CG7" s="3066"/>
      <c r="CH7" s="3066"/>
      <c r="CI7" s="3066"/>
      <c r="CJ7" s="3066"/>
      <c r="CK7" s="3066"/>
      <c r="CL7" s="3066"/>
      <c r="CM7" s="3066"/>
      <c r="CN7" s="3066"/>
      <c r="CO7" s="3066"/>
      <c r="CP7" s="3066"/>
      <c r="CQ7" s="3066"/>
      <c r="CR7" s="3066"/>
      <c r="CS7" s="3066"/>
      <c r="CT7" s="3066"/>
      <c r="CU7" s="3066"/>
      <c r="CV7" s="3066"/>
      <c r="CW7" s="3066"/>
      <c r="CX7" s="3066"/>
      <c r="CY7" s="3066"/>
      <c r="CZ7" s="3066"/>
      <c r="DA7" s="3066"/>
      <c r="DB7" s="3066"/>
      <c r="DC7" s="3066"/>
      <c r="DD7" s="3066"/>
      <c r="DE7" s="3066"/>
      <c r="DF7" s="3066"/>
      <c r="DG7" s="3066"/>
      <c r="DH7" s="3066"/>
      <c r="DI7" s="3066"/>
      <c r="DJ7" s="3066"/>
      <c r="DK7" s="3066"/>
      <c r="DL7" s="3066"/>
      <c r="DM7" s="3066"/>
      <c r="DN7" s="3066"/>
      <c r="DO7" s="3066"/>
      <c r="DP7" s="3066"/>
      <c r="DQ7" s="3066"/>
      <c r="DR7" s="3066"/>
      <c r="DS7" s="3066"/>
      <c r="DT7" s="3066"/>
      <c r="DU7" s="3066"/>
      <c r="DV7" s="3066"/>
      <c r="DW7" s="3066"/>
      <c r="DX7" s="3066"/>
      <c r="DY7" s="3066"/>
      <c r="DZ7" s="3066"/>
      <c r="EA7" s="3066"/>
      <c r="EB7" s="3066"/>
      <c r="EC7" s="3066"/>
      <c r="ED7" s="3066"/>
      <c r="EE7" s="3066"/>
      <c r="EF7" s="3066"/>
      <c r="EG7" s="3066"/>
      <c r="EH7" s="3066"/>
      <c r="EI7" s="3067"/>
    </row>
    <row r="8" spans="1:139" ht="15.75" thickBot="1">
      <c r="A8" s="3045" t="s">
        <v>773</v>
      </c>
      <c r="B8" s="3046"/>
      <c r="C8" s="3046"/>
      <c r="D8" s="3046"/>
      <c r="E8" s="3046"/>
      <c r="F8" s="3046"/>
      <c r="G8" s="3046"/>
      <c r="H8" s="3046"/>
      <c r="I8" s="3046"/>
      <c r="J8" s="3046"/>
      <c r="K8" s="3046"/>
      <c r="L8" s="3046"/>
      <c r="M8" s="3046"/>
      <c r="N8" s="3046"/>
      <c r="O8" s="3046"/>
      <c r="P8" s="3046"/>
      <c r="Q8" s="3046"/>
      <c r="R8" s="3046"/>
      <c r="S8" s="3046"/>
      <c r="T8" s="3046"/>
      <c r="U8" s="3046"/>
      <c r="V8" s="3046"/>
      <c r="W8" s="3046"/>
      <c r="X8" s="3046"/>
      <c r="Y8" s="3046"/>
      <c r="Z8" s="3046"/>
      <c r="AA8" s="3046"/>
      <c r="AB8" s="3046"/>
      <c r="AC8" s="3046"/>
      <c r="AD8" s="3046"/>
      <c r="AE8" s="3046"/>
      <c r="AF8" s="3046"/>
      <c r="AG8" s="3046"/>
      <c r="AH8" s="3046"/>
      <c r="AI8" s="3046"/>
      <c r="AJ8" s="3046"/>
      <c r="AK8" s="3046"/>
      <c r="AL8" s="3046"/>
      <c r="AM8" s="3046"/>
      <c r="AN8" s="3046"/>
      <c r="AO8" s="3046"/>
      <c r="AP8" s="3046"/>
      <c r="AQ8" s="3046"/>
      <c r="AR8" s="3046"/>
      <c r="AS8" s="3046"/>
      <c r="AT8" s="3046"/>
      <c r="AU8" s="3046"/>
      <c r="AV8" s="3046"/>
      <c r="AW8" s="3046"/>
      <c r="AX8" s="3046"/>
      <c r="AY8" s="3046"/>
      <c r="AZ8" s="3046"/>
      <c r="BA8" s="3046"/>
      <c r="BB8" s="3046"/>
      <c r="BC8" s="3046"/>
      <c r="BD8" s="3046"/>
      <c r="BE8" s="3046"/>
      <c r="BF8" s="3046"/>
      <c r="BG8" s="3046"/>
      <c r="BH8" s="3046"/>
      <c r="BI8" s="3046"/>
      <c r="BJ8" s="3046"/>
      <c r="BK8" s="3046"/>
      <c r="BL8" s="3046"/>
      <c r="BM8" s="3046"/>
      <c r="BN8" s="3046"/>
      <c r="BO8" s="3046"/>
      <c r="BP8" s="3046"/>
      <c r="BQ8" s="3046"/>
      <c r="BR8" s="3046"/>
      <c r="BS8" s="3046"/>
      <c r="BT8" s="3046"/>
      <c r="BU8" s="3046"/>
      <c r="BV8" s="3046"/>
      <c r="BW8" s="3046"/>
      <c r="BX8" s="3046"/>
      <c r="BY8" s="3046"/>
      <c r="BZ8" s="3046"/>
      <c r="CA8" s="3046"/>
      <c r="CB8" s="3046"/>
      <c r="CC8" s="3046"/>
      <c r="CD8" s="3046"/>
      <c r="CE8" s="3046"/>
      <c r="CF8" s="3046"/>
      <c r="CG8" s="3046"/>
      <c r="CH8" s="3046"/>
      <c r="CI8" s="3046"/>
      <c r="CJ8" s="3046"/>
      <c r="CK8" s="3046"/>
      <c r="CL8" s="3046"/>
      <c r="CM8" s="3046"/>
      <c r="CN8" s="3046"/>
      <c r="CO8" s="3046"/>
      <c r="CP8" s="3046"/>
      <c r="CQ8" s="3046"/>
      <c r="CR8" s="3046"/>
      <c r="CS8" s="3046"/>
      <c r="CT8" s="3046"/>
      <c r="CU8" s="3046"/>
      <c r="CV8" s="3046"/>
      <c r="CW8" s="3046"/>
      <c r="CX8" s="3046"/>
      <c r="CY8" s="3046"/>
      <c r="CZ8" s="3046"/>
      <c r="DA8" s="3046"/>
      <c r="DB8" s="3046"/>
      <c r="DC8" s="3046"/>
      <c r="DD8" s="3046"/>
      <c r="DE8" s="3046"/>
      <c r="DF8" s="3046"/>
      <c r="DG8" s="3046"/>
      <c r="DH8" s="3046"/>
      <c r="DI8" s="3046"/>
      <c r="DJ8" s="3046"/>
      <c r="DK8" s="3046"/>
      <c r="DL8" s="3046"/>
      <c r="DM8" s="3046"/>
      <c r="DN8" s="3046"/>
      <c r="DO8" s="3046"/>
      <c r="DP8" s="3046"/>
      <c r="DQ8" s="3046"/>
      <c r="DR8" s="3046"/>
      <c r="DS8" s="3046"/>
      <c r="DT8" s="3046"/>
      <c r="DU8" s="3046"/>
      <c r="DV8" s="3046"/>
      <c r="DW8" s="3046"/>
      <c r="DX8" s="3046"/>
      <c r="DY8" s="3046"/>
      <c r="DZ8" s="3046"/>
      <c r="EA8" s="3046"/>
      <c r="EB8" s="3046"/>
      <c r="EC8" s="3046"/>
      <c r="ED8" s="3046"/>
      <c r="EE8" s="3046"/>
      <c r="EF8" s="3046"/>
      <c r="EG8" s="3046"/>
      <c r="EH8" s="3046"/>
      <c r="EI8" s="3047"/>
    </row>
    <row r="9" spans="1:139" ht="15.75" thickBot="1">
      <c r="A9" s="3048" t="s">
        <v>0</v>
      </c>
      <c r="B9" s="3016" t="s">
        <v>1</v>
      </c>
      <c r="C9" s="3051"/>
      <c r="D9" s="3051"/>
      <c r="E9" s="3051"/>
      <c r="F9" s="3051"/>
      <c r="G9" s="3051"/>
      <c r="H9" s="3051"/>
      <c r="I9" s="3051"/>
      <c r="J9" s="3051"/>
      <c r="K9" s="3051"/>
      <c r="L9" s="3051"/>
      <c r="M9" s="3051"/>
      <c r="N9" s="3051"/>
      <c r="O9" s="3051"/>
      <c r="P9" s="3051"/>
      <c r="Q9" s="3051"/>
      <c r="R9" s="3051"/>
      <c r="S9" s="3051"/>
      <c r="T9" s="3051"/>
      <c r="U9" s="3051"/>
      <c r="V9" s="3051"/>
      <c r="W9" s="3051"/>
      <c r="X9" s="3051"/>
      <c r="Y9" s="3051"/>
      <c r="Z9" s="3051"/>
      <c r="AA9" s="3051"/>
      <c r="AB9" s="3051"/>
      <c r="AC9" s="3051"/>
      <c r="AD9" s="3051"/>
      <c r="AE9" s="3051"/>
      <c r="AF9" s="3052"/>
      <c r="AG9" s="3052"/>
      <c r="AH9" s="3052"/>
      <c r="AI9" s="3052"/>
      <c r="AJ9" s="3052"/>
      <c r="AK9" s="3052"/>
      <c r="AL9" s="3052"/>
      <c r="AM9" s="3052"/>
      <c r="AN9" s="3052"/>
      <c r="AO9" s="3052"/>
      <c r="AP9" s="3052"/>
      <c r="AQ9" s="3052"/>
      <c r="AR9" s="3053" t="s">
        <v>4</v>
      </c>
      <c r="AS9" s="3053"/>
      <c r="AT9" s="3054" t="s">
        <v>757</v>
      </c>
      <c r="AU9" s="3054"/>
      <c r="AV9" s="3054"/>
      <c r="AW9" s="3054"/>
      <c r="AX9" s="3054"/>
      <c r="AY9" s="3054"/>
      <c r="AZ9" s="3054"/>
      <c r="BA9" s="3054"/>
      <c r="BB9" s="3054"/>
      <c r="BC9" s="3054"/>
      <c r="BD9" s="3054"/>
      <c r="BE9" s="3054"/>
      <c r="BF9" s="3054"/>
      <c r="BG9" s="3054"/>
      <c r="BH9" s="3054"/>
      <c r="BI9" s="3054"/>
      <c r="BJ9" s="3056" t="s">
        <v>5</v>
      </c>
      <c r="BK9" s="3057" t="s">
        <v>774</v>
      </c>
      <c r="BL9" s="3058"/>
      <c r="BM9" s="3058"/>
      <c r="BN9" s="3058"/>
      <c r="BO9" s="3058"/>
      <c r="BP9" s="3058"/>
      <c r="BQ9" s="3058"/>
      <c r="BR9" s="3058"/>
      <c r="BS9" s="3058"/>
      <c r="BT9" s="3058"/>
      <c r="BU9" s="3058"/>
      <c r="BV9" s="3058"/>
      <c r="BW9" s="3059"/>
      <c r="BX9" s="3059"/>
      <c r="BY9" s="3059"/>
      <c r="BZ9" s="3059"/>
      <c r="CA9" s="3059"/>
      <c r="CB9" s="3059"/>
      <c r="CC9" s="3059"/>
      <c r="CD9" s="3059"/>
      <c r="CE9" s="3059"/>
      <c r="CF9" s="3059"/>
      <c r="CG9" s="3059"/>
      <c r="CH9" s="3059"/>
      <c r="CI9" s="3059"/>
      <c r="CJ9" s="3059"/>
      <c r="CK9" s="3059"/>
      <c r="CL9" s="3059"/>
      <c r="CM9" s="3059"/>
      <c r="CN9" s="3059"/>
      <c r="CO9" s="3059"/>
      <c r="CP9" s="3059"/>
      <c r="CQ9" s="3059"/>
      <c r="CR9" s="3059"/>
      <c r="CS9" s="3059"/>
      <c r="CT9" s="3059"/>
      <c r="CU9" s="3059"/>
      <c r="CV9" s="3059"/>
      <c r="CW9" s="3059"/>
      <c r="CX9" s="3059"/>
      <c r="CY9" s="3059"/>
      <c r="CZ9" s="3059"/>
      <c r="DA9" s="3059"/>
      <c r="DB9" s="3059"/>
      <c r="DC9" s="3059"/>
      <c r="DD9" s="3059"/>
      <c r="DE9" s="3059"/>
      <c r="DF9" s="3059"/>
      <c r="DG9" s="3059"/>
      <c r="DH9" s="3059"/>
      <c r="DI9" s="3059"/>
      <c r="DJ9" s="3059"/>
      <c r="DK9" s="3059"/>
      <c r="DL9" s="3059"/>
      <c r="DM9" s="3059"/>
      <c r="DN9" s="3059"/>
      <c r="DO9" s="3059"/>
      <c r="DP9" s="3059"/>
      <c r="DQ9" s="3059"/>
      <c r="DR9" s="3059"/>
      <c r="DS9" s="3059"/>
      <c r="DT9" s="3059"/>
      <c r="DU9" s="3059"/>
      <c r="DV9" s="3059"/>
      <c r="DW9" s="3060"/>
      <c r="DX9" s="3061" t="s">
        <v>6</v>
      </c>
      <c r="DY9" s="3052"/>
      <c r="DZ9" s="3052"/>
      <c r="EA9" s="3052"/>
      <c r="EB9" s="3052"/>
      <c r="EC9" s="3062"/>
      <c r="ED9" s="3061" t="s">
        <v>7</v>
      </c>
      <c r="EE9" s="3052"/>
      <c r="EF9" s="3052"/>
      <c r="EG9" s="3052"/>
      <c r="EH9" s="3052"/>
      <c r="EI9" s="3062"/>
    </row>
    <row r="10" spans="1:139" ht="16.5" customHeight="1">
      <c r="A10" s="3049"/>
      <c r="B10" s="3016"/>
      <c r="C10" s="3010" t="s">
        <v>775</v>
      </c>
      <c r="D10" s="3016" t="s">
        <v>776</v>
      </c>
      <c r="E10" s="3016" t="s">
        <v>10</v>
      </c>
      <c r="F10" s="3016" t="s">
        <v>11</v>
      </c>
      <c r="G10" s="3016" t="s">
        <v>12</v>
      </c>
      <c r="H10" s="3016" t="s">
        <v>13</v>
      </c>
      <c r="I10" s="3039" t="s">
        <v>14</v>
      </c>
      <c r="J10" s="3039" t="s">
        <v>777</v>
      </c>
      <c r="K10" s="3023" t="s">
        <v>15</v>
      </c>
      <c r="L10" s="3023"/>
      <c r="M10" s="3042" t="s">
        <v>4</v>
      </c>
      <c r="N10" s="3042"/>
      <c r="O10" s="3016" t="s">
        <v>778</v>
      </c>
      <c r="P10" s="3016"/>
      <c r="Q10" s="3016"/>
      <c r="R10" s="3016"/>
      <c r="S10" s="3016"/>
      <c r="T10" s="3016"/>
      <c r="U10" s="3016"/>
      <c r="V10" s="3016"/>
      <c r="W10" s="3016"/>
      <c r="X10" s="3016"/>
      <c r="Y10" s="3016"/>
      <c r="Z10" s="3016"/>
      <c r="AA10" s="3016"/>
      <c r="AB10" s="3016"/>
      <c r="AC10" s="3016"/>
      <c r="AD10" s="3016"/>
      <c r="AE10" s="3016" t="s">
        <v>16</v>
      </c>
      <c r="AF10" s="3017" t="s">
        <v>780</v>
      </c>
      <c r="AG10" s="3043" t="s">
        <v>779</v>
      </c>
      <c r="AH10" s="3011" t="s">
        <v>19</v>
      </c>
      <c r="AI10" s="3011" t="s">
        <v>20</v>
      </c>
      <c r="AJ10" s="3029" t="s">
        <v>21</v>
      </c>
      <c r="AK10" s="3029" t="s">
        <v>22</v>
      </c>
      <c r="AL10" s="3040" t="s">
        <v>12</v>
      </c>
      <c r="AM10" s="3040" t="s">
        <v>13</v>
      </c>
      <c r="AN10" s="3029" t="s">
        <v>14</v>
      </c>
      <c r="AO10" s="3029" t="s">
        <v>777</v>
      </c>
      <c r="AP10" s="3031" t="s">
        <v>15</v>
      </c>
      <c r="AQ10" s="3032"/>
      <c r="AR10" s="3042"/>
      <c r="AS10" s="3042"/>
      <c r="AT10" s="3055"/>
      <c r="AU10" s="3055"/>
      <c r="AV10" s="3055"/>
      <c r="AW10" s="3055"/>
      <c r="AX10" s="3055"/>
      <c r="AY10" s="3055"/>
      <c r="AZ10" s="3055"/>
      <c r="BA10" s="3055"/>
      <c r="BB10" s="3055"/>
      <c r="BC10" s="3055"/>
      <c r="BD10" s="3055"/>
      <c r="BE10" s="3055"/>
      <c r="BF10" s="3055"/>
      <c r="BG10" s="3055"/>
      <c r="BH10" s="3055"/>
      <c r="BI10" s="3055"/>
      <c r="BJ10" s="3040"/>
      <c r="BK10" s="3032">
        <v>2019</v>
      </c>
      <c r="BL10" s="3033"/>
      <c r="BM10" s="3033"/>
      <c r="BN10" s="3034"/>
      <c r="BO10" s="3032">
        <v>2020</v>
      </c>
      <c r="BP10" s="3033"/>
      <c r="BQ10" s="3033"/>
      <c r="BR10" s="3034"/>
      <c r="BS10" s="3035">
        <v>2021</v>
      </c>
      <c r="BT10" s="3036"/>
      <c r="BU10" s="3036"/>
      <c r="BV10" s="3037"/>
      <c r="BW10" s="3038">
        <v>2022</v>
      </c>
      <c r="BX10" s="3038"/>
      <c r="BY10" s="3038"/>
      <c r="BZ10" s="3038"/>
      <c r="CA10" s="3038">
        <v>2023</v>
      </c>
      <c r="CB10" s="3038"/>
      <c r="CC10" s="3038"/>
      <c r="CD10" s="3038"/>
      <c r="CE10" s="3023">
        <v>2024</v>
      </c>
      <c r="CF10" s="3023"/>
      <c r="CG10" s="3023"/>
      <c r="CH10" s="3023"/>
      <c r="CI10" s="3023">
        <v>2025</v>
      </c>
      <c r="CJ10" s="3023"/>
      <c r="CK10" s="3023"/>
      <c r="CL10" s="3023"/>
      <c r="CM10" s="3023">
        <v>2026</v>
      </c>
      <c r="CN10" s="3023"/>
      <c r="CO10" s="3023"/>
      <c r="CP10" s="3023"/>
      <c r="CQ10" s="3026">
        <v>2027</v>
      </c>
      <c r="CR10" s="3027"/>
      <c r="CS10" s="3027"/>
      <c r="CT10" s="3028"/>
      <c r="CU10" s="3023">
        <v>2028</v>
      </c>
      <c r="CV10" s="3023"/>
      <c r="CW10" s="3023"/>
      <c r="CX10" s="3023"/>
      <c r="CY10" s="3023">
        <v>2029</v>
      </c>
      <c r="CZ10" s="3023"/>
      <c r="DA10" s="3023"/>
      <c r="DB10" s="3023"/>
      <c r="DC10" s="3023">
        <v>2030</v>
      </c>
      <c r="DD10" s="3023"/>
      <c r="DE10" s="3023"/>
      <c r="DF10" s="3023"/>
      <c r="DG10" s="3023">
        <v>2031</v>
      </c>
      <c r="DH10" s="3023"/>
      <c r="DI10" s="3023"/>
      <c r="DJ10" s="3023"/>
      <c r="DK10" s="3023">
        <v>2032</v>
      </c>
      <c r="DL10" s="3023"/>
      <c r="DM10" s="3023"/>
      <c r="DN10" s="3023"/>
      <c r="DO10" s="3023">
        <v>2033</v>
      </c>
      <c r="DP10" s="3023"/>
      <c r="DQ10" s="3023"/>
      <c r="DR10" s="3023"/>
      <c r="DS10" s="3023">
        <v>2034</v>
      </c>
      <c r="DT10" s="3023"/>
      <c r="DU10" s="3023"/>
      <c r="DV10" s="3023"/>
      <c r="DW10" s="3024" t="s">
        <v>26</v>
      </c>
      <c r="DX10" s="3019" t="s">
        <v>27</v>
      </c>
      <c r="DY10" s="3019" t="s">
        <v>28</v>
      </c>
      <c r="DZ10" s="3012" t="s">
        <v>29</v>
      </c>
      <c r="EA10" s="3012" t="s">
        <v>30</v>
      </c>
      <c r="EB10" s="3012" t="s">
        <v>31</v>
      </c>
      <c r="EC10" s="3014" t="s">
        <v>32</v>
      </c>
      <c r="ED10" s="3019" t="s">
        <v>27</v>
      </c>
      <c r="EE10" s="3021" t="s">
        <v>28</v>
      </c>
      <c r="EF10" s="3012" t="s">
        <v>29</v>
      </c>
      <c r="EG10" s="3012" t="s">
        <v>30</v>
      </c>
      <c r="EH10" s="3012" t="s">
        <v>31</v>
      </c>
      <c r="EI10" s="3014" t="s">
        <v>32</v>
      </c>
    </row>
    <row r="11" spans="1:139" ht="45.75" thickBot="1">
      <c r="A11" s="3050"/>
      <c r="B11" s="3016"/>
      <c r="C11" s="3011"/>
      <c r="D11" s="3016"/>
      <c r="E11" s="3016"/>
      <c r="F11" s="3016"/>
      <c r="G11" s="3016"/>
      <c r="H11" s="3016"/>
      <c r="I11" s="3039"/>
      <c r="J11" s="3039"/>
      <c r="K11" s="2652" t="s">
        <v>33</v>
      </c>
      <c r="L11" s="2652" t="s">
        <v>34</v>
      </c>
      <c r="M11" s="2653" t="s">
        <v>23</v>
      </c>
      <c r="N11" s="2653" t="s">
        <v>24</v>
      </c>
      <c r="O11" s="2653" t="s">
        <v>35</v>
      </c>
      <c r="P11" s="2653" t="s">
        <v>36</v>
      </c>
      <c r="Q11" s="2653" t="s">
        <v>37</v>
      </c>
      <c r="R11" s="2653" t="s">
        <v>38</v>
      </c>
      <c r="S11" s="2653" t="s">
        <v>39</v>
      </c>
      <c r="T11" s="2653" t="s">
        <v>40</v>
      </c>
      <c r="U11" s="2653" t="s">
        <v>41</v>
      </c>
      <c r="V11" s="2653" t="s">
        <v>42</v>
      </c>
      <c r="W11" s="2653" t="s">
        <v>43</v>
      </c>
      <c r="X11" s="2653" t="s">
        <v>44</v>
      </c>
      <c r="Y11" s="2653" t="s">
        <v>45</v>
      </c>
      <c r="Z11" s="2653" t="s">
        <v>46</v>
      </c>
      <c r="AA11" s="2653" t="s">
        <v>47</v>
      </c>
      <c r="AB11" s="2653" t="s">
        <v>48</v>
      </c>
      <c r="AC11" s="2653" t="s">
        <v>49</v>
      </c>
      <c r="AD11" s="2653" t="s">
        <v>50</v>
      </c>
      <c r="AE11" s="3016"/>
      <c r="AF11" s="3018"/>
      <c r="AG11" s="3044"/>
      <c r="AH11" s="3013"/>
      <c r="AI11" s="3013"/>
      <c r="AJ11" s="3030"/>
      <c r="AK11" s="3030"/>
      <c r="AL11" s="3041"/>
      <c r="AM11" s="3041"/>
      <c r="AN11" s="3030"/>
      <c r="AO11" s="3030"/>
      <c r="AP11" s="2540" t="s">
        <v>33</v>
      </c>
      <c r="AQ11" s="2541" t="s">
        <v>34</v>
      </c>
      <c r="AR11" s="2651" t="s">
        <v>23</v>
      </c>
      <c r="AS11" s="2651" t="s">
        <v>24</v>
      </c>
      <c r="AT11" s="2542" t="s">
        <v>35</v>
      </c>
      <c r="AU11" s="2651" t="s">
        <v>36</v>
      </c>
      <c r="AV11" s="2651" t="s">
        <v>37</v>
      </c>
      <c r="AW11" s="2651" t="s">
        <v>38</v>
      </c>
      <c r="AX11" s="2651" t="s">
        <v>39</v>
      </c>
      <c r="AY11" s="2651" t="s">
        <v>40</v>
      </c>
      <c r="AZ11" s="2651" t="s">
        <v>41</v>
      </c>
      <c r="BA11" s="2651" t="s">
        <v>42</v>
      </c>
      <c r="BB11" s="2651" t="s">
        <v>43</v>
      </c>
      <c r="BC11" s="2651" t="s">
        <v>44</v>
      </c>
      <c r="BD11" s="2651" t="s">
        <v>45</v>
      </c>
      <c r="BE11" s="2651" t="s">
        <v>46</v>
      </c>
      <c r="BF11" s="2651" t="s">
        <v>47</v>
      </c>
      <c r="BG11" s="2651" t="s">
        <v>48</v>
      </c>
      <c r="BH11" s="2651" t="s">
        <v>49</v>
      </c>
      <c r="BI11" s="2651" t="s">
        <v>50</v>
      </c>
      <c r="BJ11" s="3041"/>
      <c r="BK11" s="2543" t="s">
        <v>781</v>
      </c>
      <c r="BL11" s="2543" t="s">
        <v>52</v>
      </c>
      <c r="BM11" s="2543" t="s">
        <v>53</v>
      </c>
      <c r="BN11" s="2544" t="s">
        <v>782</v>
      </c>
      <c r="BO11" s="2543" t="s">
        <v>781</v>
      </c>
      <c r="BP11" s="2543" t="s">
        <v>783</v>
      </c>
      <c r="BQ11" s="2543" t="s">
        <v>53</v>
      </c>
      <c r="BR11" s="2544" t="s">
        <v>782</v>
      </c>
      <c r="BS11" s="2543" t="s">
        <v>781</v>
      </c>
      <c r="BT11" s="2543" t="s">
        <v>783</v>
      </c>
      <c r="BU11" s="2543" t="s">
        <v>784</v>
      </c>
      <c r="BV11" s="2544" t="s">
        <v>785</v>
      </c>
      <c r="BW11" s="2543" t="s">
        <v>781</v>
      </c>
      <c r="BX11" s="2543" t="s">
        <v>783</v>
      </c>
      <c r="BY11" s="2543" t="s">
        <v>784</v>
      </c>
      <c r="BZ11" s="2544" t="s">
        <v>785</v>
      </c>
      <c r="CA11" s="2543" t="s">
        <v>781</v>
      </c>
      <c r="CB11" s="2543" t="s">
        <v>783</v>
      </c>
      <c r="CC11" s="2543" t="s">
        <v>784</v>
      </c>
      <c r="CD11" s="2544" t="s">
        <v>785</v>
      </c>
      <c r="CE11" s="2543" t="s">
        <v>781</v>
      </c>
      <c r="CF11" s="2543" t="s">
        <v>783</v>
      </c>
      <c r="CG11" s="2543" t="s">
        <v>784</v>
      </c>
      <c r="CH11" s="2544" t="s">
        <v>785</v>
      </c>
      <c r="CI11" s="2543" t="s">
        <v>781</v>
      </c>
      <c r="CJ11" s="2543" t="s">
        <v>783</v>
      </c>
      <c r="CK11" s="2543" t="s">
        <v>784</v>
      </c>
      <c r="CL11" s="2544" t="s">
        <v>785</v>
      </c>
      <c r="CM11" s="2543" t="s">
        <v>781</v>
      </c>
      <c r="CN11" s="2543" t="s">
        <v>783</v>
      </c>
      <c r="CO11" s="2543" t="s">
        <v>784</v>
      </c>
      <c r="CP11" s="2544" t="s">
        <v>785</v>
      </c>
      <c r="CQ11" s="2543" t="s">
        <v>781</v>
      </c>
      <c r="CR11" s="2543" t="s">
        <v>783</v>
      </c>
      <c r="CS11" s="2543" t="s">
        <v>784</v>
      </c>
      <c r="CT11" s="2544" t="s">
        <v>785</v>
      </c>
      <c r="CU11" s="2543" t="s">
        <v>781</v>
      </c>
      <c r="CV11" s="2543" t="s">
        <v>783</v>
      </c>
      <c r="CW11" s="2543" t="s">
        <v>784</v>
      </c>
      <c r="CX11" s="2544" t="s">
        <v>785</v>
      </c>
      <c r="CY11" s="2543" t="s">
        <v>781</v>
      </c>
      <c r="CZ11" s="2543" t="s">
        <v>783</v>
      </c>
      <c r="DA11" s="2543" t="s">
        <v>784</v>
      </c>
      <c r="DB11" s="2544" t="s">
        <v>785</v>
      </c>
      <c r="DC11" s="2543" t="s">
        <v>781</v>
      </c>
      <c r="DD11" s="2543" t="s">
        <v>783</v>
      </c>
      <c r="DE11" s="2543" t="s">
        <v>784</v>
      </c>
      <c r="DF11" s="2544" t="s">
        <v>785</v>
      </c>
      <c r="DG11" s="2543" t="s">
        <v>781</v>
      </c>
      <c r="DH11" s="2543" t="s">
        <v>783</v>
      </c>
      <c r="DI11" s="2543" t="s">
        <v>784</v>
      </c>
      <c r="DJ11" s="2544" t="s">
        <v>785</v>
      </c>
      <c r="DK11" s="2543" t="s">
        <v>781</v>
      </c>
      <c r="DL11" s="2543" t="s">
        <v>783</v>
      </c>
      <c r="DM11" s="2543" t="s">
        <v>784</v>
      </c>
      <c r="DN11" s="2544" t="s">
        <v>785</v>
      </c>
      <c r="DO11" s="2543" t="s">
        <v>781</v>
      </c>
      <c r="DP11" s="2543" t="s">
        <v>783</v>
      </c>
      <c r="DQ11" s="2543" t="s">
        <v>784</v>
      </c>
      <c r="DR11" s="2544" t="s">
        <v>785</v>
      </c>
      <c r="DS11" s="2543" t="s">
        <v>781</v>
      </c>
      <c r="DT11" s="2543" t="s">
        <v>783</v>
      </c>
      <c r="DU11" s="2543" t="s">
        <v>784</v>
      </c>
      <c r="DV11" s="2544" t="s">
        <v>785</v>
      </c>
      <c r="DW11" s="3024"/>
      <c r="DX11" s="3025"/>
      <c r="DY11" s="3025"/>
      <c r="DZ11" s="3010"/>
      <c r="EA11" s="3013"/>
      <c r="EB11" s="3013"/>
      <c r="EC11" s="3015"/>
      <c r="ED11" s="3020"/>
      <c r="EE11" s="3022"/>
      <c r="EF11" s="3013"/>
      <c r="EG11" s="3013"/>
      <c r="EH11" s="3013"/>
      <c r="EI11" s="3015"/>
    </row>
    <row r="12" spans="1:139" s="447" customFormat="1" ht="24.95" customHeight="1">
      <c r="A12" s="1706" t="s">
        <v>54</v>
      </c>
      <c r="B12" s="1731">
        <v>0.19700000000000001</v>
      </c>
      <c r="C12" s="1708" t="s">
        <v>786</v>
      </c>
      <c r="D12" s="1715">
        <v>8.7800000000000003E-2</v>
      </c>
      <c r="E12" s="1628" t="s">
        <v>93</v>
      </c>
      <c r="F12" s="1628" t="s">
        <v>94</v>
      </c>
      <c r="G12" s="1710" t="s">
        <v>58</v>
      </c>
      <c r="H12" s="1710" t="s">
        <v>59</v>
      </c>
      <c r="I12" s="1710" t="s">
        <v>60</v>
      </c>
      <c r="J12" s="1711"/>
      <c r="K12" s="1727">
        <v>26504</v>
      </c>
      <c r="L12" s="1710">
        <v>2017</v>
      </c>
      <c r="M12" s="1710">
        <v>2019</v>
      </c>
      <c r="N12" s="1710">
        <v>2034</v>
      </c>
      <c r="O12" s="1710">
        <v>25704</v>
      </c>
      <c r="P12" s="1710">
        <v>24904</v>
      </c>
      <c r="Q12" s="1710">
        <v>24104</v>
      </c>
      <c r="R12" s="1710">
        <v>23304</v>
      </c>
      <c r="S12" s="1710">
        <v>22504</v>
      </c>
      <c r="T12" s="1710">
        <v>21704</v>
      </c>
      <c r="U12" s="1710">
        <v>20904</v>
      </c>
      <c r="V12" s="1710">
        <v>20104</v>
      </c>
      <c r="W12" s="1710">
        <v>19304</v>
      </c>
      <c r="X12" s="1710">
        <v>18504</v>
      </c>
      <c r="Y12" s="1710">
        <v>17704</v>
      </c>
      <c r="Z12" s="1710">
        <v>16904</v>
      </c>
      <c r="AA12" s="1710">
        <v>16104</v>
      </c>
      <c r="AB12" s="1710">
        <v>15304</v>
      </c>
      <c r="AC12" s="1710">
        <v>14504</v>
      </c>
      <c r="AD12" s="1710">
        <v>13704</v>
      </c>
      <c r="AE12" s="1710">
        <v>13704</v>
      </c>
      <c r="AF12" s="1714" t="s">
        <v>63</v>
      </c>
      <c r="AG12" s="2946">
        <v>2.8400000000000005E-2</v>
      </c>
      <c r="AH12" s="1628" t="s">
        <v>64</v>
      </c>
      <c r="AI12" s="1628" t="s">
        <v>787</v>
      </c>
      <c r="AJ12" s="1710" t="s">
        <v>788</v>
      </c>
      <c r="AK12" s="1716" t="s">
        <v>789</v>
      </c>
      <c r="AL12" s="1710" t="s">
        <v>58</v>
      </c>
      <c r="AM12" s="1688" t="s">
        <v>68</v>
      </c>
      <c r="AN12" s="1710" t="s">
        <v>482</v>
      </c>
      <c r="AO12" s="1717">
        <v>145</v>
      </c>
      <c r="AP12" s="1710" t="s">
        <v>61</v>
      </c>
      <c r="AQ12" s="1710" t="s">
        <v>61</v>
      </c>
      <c r="AR12" s="2947">
        <v>43466</v>
      </c>
      <c r="AS12" s="2947">
        <v>49309</v>
      </c>
      <c r="AT12" s="2768">
        <v>6.25E-2</v>
      </c>
      <c r="AU12" s="2768">
        <v>0.125</v>
      </c>
      <c r="AV12" s="2768">
        <v>0.1875</v>
      </c>
      <c r="AW12" s="2768">
        <v>0.25</v>
      </c>
      <c r="AX12" s="2768">
        <v>0.3125</v>
      </c>
      <c r="AY12" s="2768">
        <v>0.375</v>
      </c>
      <c r="AZ12" s="2768">
        <v>0.4375</v>
      </c>
      <c r="BA12" s="2768">
        <v>0.5</v>
      </c>
      <c r="BB12" s="2768">
        <v>0.5625</v>
      </c>
      <c r="BC12" s="2768">
        <v>0.625</v>
      </c>
      <c r="BD12" s="2768">
        <v>0.6875</v>
      </c>
      <c r="BE12" s="2768">
        <v>0.75</v>
      </c>
      <c r="BF12" s="2768">
        <v>0.8125</v>
      </c>
      <c r="BG12" s="2768">
        <v>0.875</v>
      </c>
      <c r="BH12" s="2768">
        <v>0.9375</v>
      </c>
      <c r="BI12" s="1771">
        <v>1</v>
      </c>
      <c r="BJ12" s="1771">
        <v>1</v>
      </c>
      <c r="BK12" s="2948">
        <v>1286.5152274000002</v>
      </c>
      <c r="BL12" s="2948">
        <v>1286.5152274000002</v>
      </c>
      <c r="BM12" s="1710" t="s">
        <v>70</v>
      </c>
      <c r="BN12" s="1710">
        <v>1131</v>
      </c>
      <c r="BO12" s="2948">
        <v>1341.3207760872401</v>
      </c>
      <c r="BP12" s="2948">
        <v>520</v>
      </c>
      <c r="BQ12" s="1710" t="s">
        <v>70</v>
      </c>
      <c r="BR12" s="1710">
        <v>1131</v>
      </c>
      <c r="BS12" s="2948">
        <v>1398.4610411485564</v>
      </c>
      <c r="BT12" s="2948"/>
      <c r="BU12" s="1710" t="s">
        <v>70</v>
      </c>
      <c r="BV12" s="1710"/>
      <c r="BW12" s="2948">
        <v>1458.035481501485</v>
      </c>
      <c r="BX12" s="2948"/>
      <c r="BY12" s="1710" t="s">
        <v>70</v>
      </c>
      <c r="BZ12" s="1710"/>
      <c r="CA12" s="2948">
        <v>1520.1477930134483</v>
      </c>
      <c r="CB12" s="2948"/>
      <c r="CC12" s="1710" t="s">
        <v>70</v>
      </c>
      <c r="CD12" s="1710"/>
      <c r="CE12" s="2948">
        <v>1584.9060889958212</v>
      </c>
      <c r="CF12" s="2948"/>
      <c r="CG12" s="1710" t="s">
        <v>70</v>
      </c>
      <c r="CH12" s="1710"/>
      <c r="CI12" s="2948">
        <v>1652.4230883870432</v>
      </c>
      <c r="CJ12" s="2948"/>
      <c r="CK12" s="1710" t="s">
        <v>70</v>
      </c>
      <c r="CL12" s="1710"/>
      <c r="CM12" s="2948">
        <v>1722.8163119523313</v>
      </c>
      <c r="CN12" s="2948"/>
      <c r="CO12" s="1712" t="s">
        <v>70</v>
      </c>
      <c r="CP12" s="1710"/>
      <c r="CQ12" s="2948">
        <v>1796.2082868415005</v>
      </c>
      <c r="CR12" s="2948"/>
      <c r="CS12" s="1712" t="s">
        <v>70</v>
      </c>
      <c r="CT12" s="1710"/>
      <c r="CU12" s="2948">
        <v>1872.7267598609483</v>
      </c>
      <c r="CV12" s="2948"/>
      <c r="CW12" s="1712" t="s">
        <v>70</v>
      </c>
      <c r="CX12" s="1710"/>
      <c r="CY12" s="2948">
        <v>1952.5049198310246</v>
      </c>
      <c r="CZ12" s="2948"/>
      <c r="DA12" s="1712" t="s">
        <v>70</v>
      </c>
      <c r="DB12" s="1710"/>
      <c r="DC12" s="2948">
        <v>2035.6816294158261</v>
      </c>
      <c r="DD12" s="2948"/>
      <c r="DE12" s="1712" t="s">
        <v>70</v>
      </c>
      <c r="DF12" s="1710"/>
      <c r="DG12" s="2948">
        <v>2122.4016668289405</v>
      </c>
      <c r="DH12" s="2948"/>
      <c r="DI12" s="1712" t="s">
        <v>70</v>
      </c>
      <c r="DJ12" s="1710"/>
      <c r="DK12" s="2948">
        <v>2212.8159778358536</v>
      </c>
      <c r="DL12" s="2948"/>
      <c r="DM12" s="1712" t="s">
        <v>70</v>
      </c>
      <c r="DN12" s="1710"/>
      <c r="DO12" s="2948">
        <v>2307.0819384916608</v>
      </c>
      <c r="DP12" s="2948"/>
      <c r="DQ12" s="1712" t="s">
        <v>70</v>
      </c>
      <c r="DR12" s="1710"/>
      <c r="DS12" s="2948">
        <v>2405.3636290714057</v>
      </c>
      <c r="DT12" s="2948"/>
      <c r="DU12" s="1710" t="s">
        <v>70</v>
      </c>
      <c r="DV12" s="1710"/>
      <c r="DW12" s="2949">
        <v>28669.410616663088</v>
      </c>
      <c r="DX12" s="1688" t="s">
        <v>71</v>
      </c>
      <c r="DY12" s="1688" t="s">
        <v>72</v>
      </c>
      <c r="DZ12" s="1721" t="s">
        <v>73</v>
      </c>
      <c r="EA12" s="1717" t="s">
        <v>790</v>
      </c>
      <c r="EB12" s="1688" t="s">
        <v>227</v>
      </c>
      <c r="EC12" s="1722" t="s">
        <v>791</v>
      </c>
      <c r="ED12" s="1688" t="s">
        <v>76</v>
      </c>
      <c r="EE12" s="1688" t="s">
        <v>77</v>
      </c>
      <c r="EF12" s="1688" t="s">
        <v>792</v>
      </c>
      <c r="EG12" s="1710" t="s">
        <v>793</v>
      </c>
      <c r="EH12" s="1710" t="s">
        <v>794</v>
      </c>
      <c r="EI12" s="1758" t="s">
        <v>795</v>
      </c>
    </row>
    <row r="13" spans="1:139" s="447" customFormat="1" ht="24.95" customHeight="1">
      <c r="A13" s="1706" t="s">
        <v>54</v>
      </c>
      <c r="B13" s="1718"/>
      <c r="C13" s="1708" t="s">
        <v>786</v>
      </c>
      <c r="D13" s="1715"/>
      <c r="E13" s="1628" t="s">
        <v>93</v>
      </c>
      <c r="F13" s="1628" t="s">
        <v>94</v>
      </c>
      <c r="G13" s="1710" t="s">
        <v>58</v>
      </c>
      <c r="H13" s="1710" t="s">
        <v>59</v>
      </c>
      <c r="I13" s="1710" t="s">
        <v>60</v>
      </c>
      <c r="J13" s="1711"/>
      <c r="K13" s="1727">
        <v>26504</v>
      </c>
      <c r="L13" s="1710">
        <v>2017</v>
      </c>
      <c r="M13" s="1710">
        <v>2019</v>
      </c>
      <c r="N13" s="1710">
        <v>2034</v>
      </c>
      <c r="O13" s="1710">
        <v>25704</v>
      </c>
      <c r="P13" s="1710">
        <v>24904</v>
      </c>
      <c r="Q13" s="1710">
        <v>24104</v>
      </c>
      <c r="R13" s="1710">
        <v>23304</v>
      </c>
      <c r="S13" s="1710">
        <v>22504</v>
      </c>
      <c r="T13" s="1710">
        <v>21704</v>
      </c>
      <c r="U13" s="1710">
        <v>20904</v>
      </c>
      <c r="V13" s="1710">
        <v>20104</v>
      </c>
      <c r="W13" s="1710">
        <v>19304</v>
      </c>
      <c r="X13" s="1710">
        <v>18504</v>
      </c>
      <c r="Y13" s="1710">
        <v>17704</v>
      </c>
      <c r="Z13" s="1710">
        <v>16904</v>
      </c>
      <c r="AA13" s="1710">
        <v>16104</v>
      </c>
      <c r="AB13" s="1710">
        <v>15304</v>
      </c>
      <c r="AC13" s="1710">
        <v>14504</v>
      </c>
      <c r="AD13" s="1710">
        <v>13704</v>
      </c>
      <c r="AE13" s="1710">
        <v>13704</v>
      </c>
      <c r="AF13" s="1714" t="s">
        <v>79</v>
      </c>
      <c r="AG13" s="1715">
        <v>5.7999999999999996E-3</v>
      </c>
      <c r="AH13" s="1628" t="s">
        <v>80</v>
      </c>
      <c r="AI13" s="1628" t="s">
        <v>81</v>
      </c>
      <c r="AJ13" s="1710" t="s">
        <v>796</v>
      </c>
      <c r="AK13" s="1716" t="s">
        <v>797</v>
      </c>
      <c r="AL13" s="1710" t="s">
        <v>58</v>
      </c>
      <c r="AM13" s="1710" t="s">
        <v>83</v>
      </c>
      <c r="AN13" s="1710" t="s">
        <v>482</v>
      </c>
      <c r="AO13" s="1717">
        <v>142</v>
      </c>
      <c r="AP13" s="1710" t="s">
        <v>61</v>
      </c>
      <c r="AQ13" s="1710" t="s">
        <v>61</v>
      </c>
      <c r="AR13" s="2947">
        <v>43466</v>
      </c>
      <c r="AS13" s="2947">
        <v>44196</v>
      </c>
      <c r="AT13" s="1781">
        <v>1</v>
      </c>
      <c r="AU13" s="1781">
        <v>1</v>
      </c>
      <c r="AV13" s="1781"/>
      <c r="AW13" s="1781"/>
      <c r="AX13" s="1781"/>
      <c r="AY13" s="1781"/>
      <c r="AZ13" s="1781"/>
      <c r="BA13" s="1781"/>
      <c r="BB13" s="1781"/>
      <c r="BC13" s="1781"/>
      <c r="BD13" s="1781"/>
      <c r="BE13" s="1781"/>
      <c r="BF13" s="1781"/>
      <c r="BG13" s="1781"/>
      <c r="BH13" s="1781"/>
      <c r="BI13" s="1781"/>
      <c r="BJ13" s="1710">
        <v>2</v>
      </c>
      <c r="BK13" s="2948">
        <v>332.79616900000002</v>
      </c>
      <c r="BL13" s="2948">
        <v>332.79616900000002</v>
      </c>
      <c r="BM13" s="1710" t="s">
        <v>70</v>
      </c>
      <c r="BN13" s="2950"/>
      <c r="BO13" s="2948">
        <v>337.79616948519998</v>
      </c>
      <c r="BP13" s="2948">
        <v>337.79616948519998</v>
      </c>
      <c r="BQ13" s="1710" t="s">
        <v>70</v>
      </c>
      <c r="BR13" s="1710">
        <v>1131</v>
      </c>
      <c r="BS13" s="2948"/>
      <c r="BT13" s="2948"/>
      <c r="BU13" s="1710"/>
      <c r="BV13" s="1710"/>
      <c r="BW13" s="2948"/>
      <c r="BX13" s="2948"/>
      <c r="BY13" s="1710"/>
      <c r="BZ13" s="1710"/>
      <c r="CA13" s="2948"/>
      <c r="CB13" s="2948"/>
      <c r="CC13" s="1710"/>
      <c r="CD13" s="1710"/>
      <c r="CE13" s="2948"/>
      <c r="CF13" s="2948"/>
      <c r="CG13" s="1710"/>
      <c r="CH13" s="1710"/>
      <c r="CI13" s="2948"/>
      <c r="CJ13" s="2948"/>
      <c r="CK13" s="1710"/>
      <c r="CL13" s="1710"/>
      <c r="CM13" s="2948"/>
      <c r="CN13" s="2948"/>
      <c r="CO13" s="1712"/>
      <c r="CP13" s="1710"/>
      <c r="CQ13" s="2948"/>
      <c r="CR13" s="2948"/>
      <c r="CS13" s="1712"/>
      <c r="CT13" s="1710"/>
      <c r="CU13" s="2948"/>
      <c r="CV13" s="2948"/>
      <c r="CW13" s="1712"/>
      <c r="CX13" s="1710"/>
      <c r="CY13" s="2948"/>
      <c r="CZ13" s="2948"/>
      <c r="DA13" s="1712"/>
      <c r="DB13" s="1710"/>
      <c r="DC13" s="2948"/>
      <c r="DD13" s="2948"/>
      <c r="DE13" s="1712"/>
      <c r="DF13" s="1710"/>
      <c r="DG13" s="2948"/>
      <c r="DH13" s="2948"/>
      <c r="DI13" s="1712"/>
      <c r="DJ13" s="1710"/>
      <c r="DK13" s="2948"/>
      <c r="DL13" s="2948"/>
      <c r="DM13" s="1712"/>
      <c r="DN13" s="1710"/>
      <c r="DO13" s="2948"/>
      <c r="DP13" s="2948"/>
      <c r="DQ13" s="1712"/>
      <c r="DR13" s="1710"/>
      <c r="DS13" s="2948"/>
      <c r="DT13" s="2948"/>
      <c r="DU13" s="1710"/>
      <c r="DV13" s="1710"/>
      <c r="DW13" s="2949">
        <v>670.5923384852</v>
      </c>
      <c r="DX13" s="1688" t="s">
        <v>71</v>
      </c>
      <c r="DY13" s="1688" t="s">
        <v>72</v>
      </c>
      <c r="DZ13" s="1721" t="s">
        <v>73</v>
      </c>
      <c r="EA13" s="1717" t="s">
        <v>790</v>
      </c>
      <c r="EB13" s="1688" t="s">
        <v>227</v>
      </c>
      <c r="EC13" s="1722" t="s">
        <v>791</v>
      </c>
      <c r="ED13" s="1725" t="s">
        <v>84</v>
      </c>
      <c r="EE13" s="1725" t="s">
        <v>798</v>
      </c>
      <c r="EF13" s="1725" t="s">
        <v>799</v>
      </c>
      <c r="EG13" s="1710" t="s">
        <v>800</v>
      </c>
      <c r="EH13" s="1710" t="s">
        <v>801</v>
      </c>
      <c r="EI13" s="1758" t="s">
        <v>802</v>
      </c>
    </row>
    <row r="14" spans="1:139" s="447" customFormat="1" ht="24.95" customHeight="1">
      <c r="A14" s="1706" t="s">
        <v>54</v>
      </c>
      <c r="B14" s="1718"/>
      <c r="C14" s="1708" t="s">
        <v>786</v>
      </c>
      <c r="D14" s="1715"/>
      <c r="E14" s="1628" t="s">
        <v>93</v>
      </c>
      <c r="F14" s="1628" t="s">
        <v>94</v>
      </c>
      <c r="G14" s="1710" t="s">
        <v>58</v>
      </c>
      <c r="H14" s="1710" t="s">
        <v>59</v>
      </c>
      <c r="I14" s="1710" t="s">
        <v>60</v>
      </c>
      <c r="J14" s="1711"/>
      <c r="K14" s="1727">
        <v>26504</v>
      </c>
      <c r="L14" s="1710">
        <v>2017</v>
      </c>
      <c r="M14" s="1710">
        <v>2019</v>
      </c>
      <c r="N14" s="1710">
        <v>2034</v>
      </c>
      <c r="O14" s="1710">
        <v>25704</v>
      </c>
      <c r="P14" s="1710">
        <v>24904</v>
      </c>
      <c r="Q14" s="1710">
        <v>24104</v>
      </c>
      <c r="R14" s="1710">
        <v>23304</v>
      </c>
      <c r="S14" s="1710">
        <v>22504</v>
      </c>
      <c r="T14" s="1710">
        <v>21704</v>
      </c>
      <c r="U14" s="1710">
        <v>20904</v>
      </c>
      <c r="V14" s="1710">
        <v>20104</v>
      </c>
      <c r="W14" s="1710">
        <v>19304</v>
      </c>
      <c r="X14" s="1710">
        <v>18504</v>
      </c>
      <c r="Y14" s="1710">
        <v>17704</v>
      </c>
      <c r="Z14" s="1710">
        <v>16904</v>
      </c>
      <c r="AA14" s="1710">
        <v>16104</v>
      </c>
      <c r="AB14" s="1710">
        <v>15304</v>
      </c>
      <c r="AC14" s="1710">
        <v>14504</v>
      </c>
      <c r="AD14" s="1710">
        <v>13704</v>
      </c>
      <c r="AE14" s="1710">
        <v>13704</v>
      </c>
      <c r="AF14" s="1714" t="s">
        <v>87</v>
      </c>
      <c r="AG14" s="1715">
        <v>5.7999999999999996E-3</v>
      </c>
      <c r="AH14" s="1628" t="s">
        <v>88</v>
      </c>
      <c r="AI14" s="1628" t="s">
        <v>89</v>
      </c>
      <c r="AJ14" s="1710" t="s">
        <v>796</v>
      </c>
      <c r="AK14" s="1716" t="s">
        <v>797</v>
      </c>
      <c r="AL14" s="1710" t="s">
        <v>58</v>
      </c>
      <c r="AM14" s="1710" t="s">
        <v>83</v>
      </c>
      <c r="AN14" s="1710" t="s">
        <v>482</v>
      </c>
      <c r="AO14" s="1717">
        <v>142</v>
      </c>
      <c r="AP14" s="1710" t="s">
        <v>61</v>
      </c>
      <c r="AQ14" s="1710" t="s">
        <v>61</v>
      </c>
      <c r="AR14" s="2947">
        <v>43466</v>
      </c>
      <c r="AS14" s="2947">
        <v>44196</v>
      </c>
      <c r="AT14" s="1781">
        <v>1</v>
      </c>
      <c r="AU14" s="1781">
        <v>1</v>
      </c>
      <c r="AV14" s="1781"/>
      <c r="AW14" s="1781"/>
      <c r="AX14" s="1771"/>
      <c r="AY14" s="1771"/>
      <c r="AZ14" s="1710"/>
      <c r="BA14" s="1710"/>
      <c r="BB14" s="1710"/>
      <c r="BC14" s="1710"/>
      <c r="BD14" s="1710"/>
      <c r="BE14" s="1710"/>
      <c r="BF14" s="1710"/>
      <c r="BG14" s="1710"/>
      <c r="BH14" s="1710"/>
      <c r="BI14" s="1710"/>
      <c r="BJ14" s="1710">
        <v>2</v>
      </c>
      <c r="BK14" s="2948">
        <v>157.72</v>
      </c>
      <c r="BL14" s="2948">
        <v>157.72</v>
      </c>
      <c r="BM14" s="1710" t="s">
        <v>70</v>
      </c>
      <c r="BN14" s="1710">
        <v>1131</v>
      </c>
      <c r="BO14" s="2948">
        <v>162.72</v>
      </c>
      <c r="BP14" s="2948">
        <v>162.72</v>
      </c>
      <c r="BQ14" s="2948" t="s">
        <v>70</v>
      </c>
      <c r="BR14" s="1710">
        <v>1131</v>
      </c>
      <c r="BS14" s="2948"/>
      <c r="BT14" s="2948"/>
      <c r="BU14" s="1710"/>
      <c r="BV14" s="1710"/>
      <c r="BW14" s="2948"/>
      <c r="BX14" s="2948"/>
      <c r="BY14" s="1710"/>
      <c r="BZ14" s="1710"/>
      <c r="CA14" s="2948"/>
      <c r="CB14" s="2948"/>
      <c r="CC14" s="1710"/>
      <c r="CD14" s="1710"/>
      <c r="CE14" s="2948"/>
      <c r="CF14" s="2948"/>
      <c r="CG14" s="1710"/>
      <c r="CH14" s="1710"/>
      <c r="CI14" s="2948"/>
      <c r="CJ14" s="2948"/>
      <c r="CK14" s="1710"/>
      <c r="CL14" s="1710"/>
      <c r="CM14" s="2948"/>
      <c r="CN14" s="2948"/>
      <c r="CO14" s="1712"/>
      <c r="CP14" s="1710"/>
      <c r="CQ14" s="2948"/>
      <c r="CR14" s="2948"/>
      <c r="CS14" s="1712"/>
      <c r="CT14" s="1710"/>
      <c r="CU14" s="2948"/>
      <c r="CV14" s="2948"/>
      <c r="CW14" s="1712"/>
      <c r="CX14" s="1710"/>
      <c r="CY14" s="2948"/>
      <c r="CZ14" s="2948"/>
      <c r="DA14" s="1712"/>
      <c r="DB14" s="1710"/>
      <c r="DC14" s="2948"/>
      <c r="DD14" s="2948"/>
      <c r="DE14" s="1712"/>
      <c r="DF14" s="1710"/>
      <c r="DG14" s="2948"/>
      <c r="DH14" s="2948"/>
      <c r="DI14" s="1712"/>
      <c r="DJ14" s="1710"/>
      <c r="DK14" s="2948"/>
      <c r="DL14" s="2948"/>
      <c r="DM14" s="1712"/>
      <c r="DN14" s="1710"/>
      <c r="DO14" s="2948"/>
      <c r="DP14" s="2948"/>
      <c r="DQ14" s="1712"/>
      <c r="DR14" s="1710"/>
      <c r="DS14" s="2948"/>
      <c r="DT14" s="2948"/>
      <c r="DU14" s="1710"/>
      <c r="DV14" s="1710"/>
      <c r="DW14" s="2948">
        <v>320.44</v>
      </c>
      <c r="DX14" s="1688" t="s">
        <v>71</v>
      </c>
      <c r="DY14" s="1688" t="s">
        <v>72</v>
      </c>
      <c r="DZ14" s="1721" t="s">
        <v>73</v>
      </c>
      <c r="EA14" s="1717" t="s">
        <v>790</v>
      </c>
      <c r="EB14" s="1688" t="s">
        <v>227</v>
      </c>
      <c r="EC14" s="1722" t="s">
        <v>791</v>
      </c>
      <c r="ED14" s="1725" t="s">
        <v>90</v>
      </c>
      <c r="EE14" s="1688" t="s">
        <v>91</v>
      </c>
      <c r="EF14" s="1725" t="s">
        <v>803</v>
      </c>
      <c r="EG14" s="1710" t="s">
        <v>804</v>
      </c>
      <c r="EH14" s="1710" t="s">
        <v>805</v>
      </c>
      <c r="EI14" s="2939" t="s">
        <v>806</v>
      </c>
    </row>
    <row r="15" spans="1:139" s="447" customFormat="1" ht="24.95" customHeight="1">
      <c r="A15" s="1706" t="s">
        <v>54</v>
      </c>
      <c r="B15" s="1718"/>
      <c r="C15" s="1708" t="s">
        <v>786</v>
      </c>
      <c r="D15" s="1715"/>
      <c r="E15" s="1628" t="s">
        <v>93</v>
      </c>
      <c r="F15" s="1628" t="s">
        <v>94</v>
      </c>
      <c r="G15" s="1710" t="s">
        <v>58</v>
      </c>
      <c r="H15" s="1710" t="s">
        <v>59</v>
      </c>
      <c r="I15" s="1710" t="s">
        <v>60</v>
      </c>
      <c r="J15" s="1711"/>
      <c r="K15" s="1727">
        <v>26504</v>
      </c>
      <c r="L15" s="1710">
        <v>2017</v>
      </c>
      <c r="M15" s="1710">
        <v>2019</v>
      </c>
      <c r="N15" s="1710">
        <v>2034</v>
      </c>
      <c r="O15" s="1710">
        <v>25704</v>
      </c>
      <c r="P15" s="1710">
        <v>24904</v>
      </c>
      <c r="Q15" s="1710">
        <v>24104</v>
      </c>
      <c r="R15" s="1710">
        <v>23304</v>
      </c>
      <c r="S15" s="1710">
        <v>22504</v>
      </c>
      <c r="T15" s="1710">
        <v>21704</v>
      </c>
      <c r="U15" s="1710">
        <v>20904</v>
      </c>
      <c r="V15" s="1710">
        <v>20104</v>
      </c>
      <c r="W15" s="1710">
        <v>19304</v>
      </c>
      <c r="X15" s="1710">
        <v>18504</v>
      </c>
      <c r="Y15" s="1710">
        <v>17704</v>
      </c>
      <c r="Z15" s="1710">
        <v>16904</v>
      </c>
      <c r="AA15" s="1710">
        <v>16104</v>
      </c>
      <c r="AB15" s="1710">
        <v>15304</v>
      </c>
      <c r="AC15" s="1710">
        <v>14504</v>
      </c>
      <c r="AD15" s="1710">
        <v>13704</v>
      </c>
      <c r="AE15" s="1710">
        <v>13704</v>
      </c>
      <c r="AF15" s="1628" t="s">
        <v>807</v>
      </c>
      <c r="AG15" s="1715">
        <v>1.0800000000000001E-2</v>
      </c>
      <c r="AH15" s="1628" t="s">
        <v>96</v>
      </c>
      <c r="AI15" s="1628" t="s">
        <v>97</v>
      </c>
      <c r="AJ15" s="1710" t="s">
        <v>796</v>
      </c>
      <c r="AK15" s="1716" t="s">
        <v>808</v>
      </c>
      <c r="AL15" s="1710" t="s">
        <v>99</v>
      </c>
      <c r="AM15" s="1710" t="s">
        <v>83</v>
      </c>
      <c r="AN15" s="1688" t="s">
        <v>60</v>
      </c>
      <c r="AO15" s="1728"/>
      <c r="AP15" s="1710" t="s">
        <v>61</v>
      </c>
      <c r="AQ15" s="1710" t="s">
        <v>61</v>
      </c>
      <c r="AR15" s="2947">
        <v>43466</v>
      </c>
      <c r="AS15" s="2947">
        <v>49309</v>
      </c>
      <c r="AT15" s="2545">
        <v>2000</v>
      </c>
      <c r="AU15" s="2545">
        <v>2000</v>
      </c>
      <c r="AV15" s="2545">
        <v>2000</v>
      </c>
      <c r="AW15" s="2545">
        <v>2000</v>
      </c>
      <c r="AX15" s="2545">
        <v>2000</v>
      </c>
      <c r="AY15" s="2545">
        <v>2000</v>
      </c>
      <c r="AZ15" s="2545">
        <v>2000</v>
      </c>
      <c r="BA15" s="2545">
        <v>2000</v>
      </c>
      <c r="BB15" s="2545">
        <v>2000</v>
      </c>
      <c r="BC15" s="2545">
        <v>2000</v>
      </c>
      <c r="BD15" s="2545">
        <v>2000</v>
      </c>
      <c r="BE15" s="2545">
        <v>2000</v>
      </c>
      <c r="BF15" s="2545">
        <v>2000</v>
      </c>
      <c r="BG15" s="2545">
        <v>2000</v>
      </c>
      <c r="BH15" s="2545">
        <v>2000</v>
      </c>
      <c r="BI15" s="2545">
        <v>2000</v>
      </c>
      <c r="BJ15" s="2545">
        <v>32000</v>
      </c>
      <c r="BK15" s="1760">
        <v>907.70600000000002</v>
      </c>
      <c r="BL15" s="1760">
        <v>907.70600000000002</v>
      </c>
      <c r="BM15" s="1710" t="s">
        <v>70</v>
      </c>
      <c r="BN15" s="1710"/>
      <c r="BO15" s="1760">
        <v>934.93700000000001</v>
      </c>
      <c r="BP15" s="1760">
        <v>934.93700000000001</v>
      </c>
      <c r="BQ15" s="1710" t="s">
        <v>70</v>
      </c>
      <c r="BR15" s="1710"/>
      <c r="BS15" s="1760">
        <v>962.98500000000001</v>
      </c>
      <c r="BT15" s="1760"/>
      <c r="BU15" s="1710" t="s">
        <v>70</v>
      </c>
      <c r="BV15" s="1710"/>
      <c r="BW15" s="1760">
        <v>991.87400000000002</v>
      </c>
      <c r="BX15" s="1710"/>
      <c r="BY15" s="1710" t="s">
        <v>70</v>
      </c>
      <c r="BZ15" s="1710"/>
      <c r="CA15" s="1760">
        <v>1021.631</v>
      </c>
      <c r="CB15" s="1760"/>
      <c r="CC15" s="1710" t="s">
        <v>70</v>
      </c>
      <c r="CD15" s="1710"/>
      <c r="CE15" s="1760">
        <v>1052.2799299999999</v>
      </c>
      <c r="CF15" s="1760"/>
      <c r="CG15" s="1710" t="s">
        <v>70</v>
      </c>
      <c r="CH15" s="1710"/>
      <c r="CI15" s="1760">
        <v>1083.8483279</v>
      </c>
      <c r="CJ15" s="1760"/>
      <c r="CK15" s="1710" t="s">
        <v>70</v>
      </c>
      <c r="CL15" s="1710"/>
      <c r="CM15" s="1712">
        <v>1116.363777737</v>
      </c>
      <c r="CN15" s="1712"/>
      <c r="CO15" s="1712" t="s">
        <v>70</v>
      </c>
      <c r="CP15" s="1710"/>
      <c r="CQ15" s="1712">
        <v>1149.85469106911</v>
      </c>
      <c r="CR15" s="1712"/>
      <c r="CS15" s="1712" t="s">
        <v>70</v>
      </c>
      <c r="CT15" s="1710"/>
      <c r="CU15" s="1712">
        <v>1184.3503318011833</v>
      </c>
      <c r="CV15" s="1712"/>
      <c r="CW15" s="1712" t="s">
        <v>70</v>
      </c>
      <c r="CX15" s="1710"/>
      <c r="CY15" s="1712">
        <v>1219.8808417552189</v>
      </c>
      <c r="CZ15" s="1712"/>
      <c r="DA15" s="1712" t="s">
        <v>70</v>
      </c>
      <c r="DB15" s="1710"/>
      <c r="DC15" s="1712">
        <v>1256.4772670078755</v>
      </c>
      <c r="DD15" s="1712"/>
      <c r="DE15" s="1712" t="s">
        <v>70</v>
      </c>
      <c r="DF15" s="1710"/>
      <c r="DG15" s="1712">
        <v>1294.1715850181117</v>
      </c>
      <c r="DH15" s="1712"/>
      <c r="DI15" s="1712" t="s">
        <v>70</v>
      </c>
      <c r="DJ15" s="1710"/>
      <c r="DK15" s="1712">
        <v>1332.996732568655</v>
      </c>
      <c r="DL15" s="1712"/>
      <c r="DM15" s="1712" t="s">
        <v>70</v>
      </c>
      <c r="DN15" s="1710"/>
      <c r="DO15" s="1712">
        <v>1372.9866345457147</v>
      </c>
      <c r="DP15" s="1712"/>
      <c r="DQ15" s="1712" t="s">
        <v>70</v>
      </c>
      <c r="DR15" s="1710"/>
      <c r="DS15" s="1760">
        <v>1414.1762335820861</v>
      </c>
      <c r="DT15" s="1760"/>
      <c r="DU15" s="1710" t="s">
        <v>70</v>
      </c>
      <c r="DV15" s="1710"/>
      <c r="DW15" s="2948">
        <v>18296.519352984953</v>
      </c>
      <c r="DX15" s="1688" t="s">
        <v>100</v>
      </c>
      <c r="DY15" s="1688" t="s">
        <v>101</v>
      </c>
      <c r="DZ15" s="1710" t="s">
        <v>102</v>
      </c>
      <c r="EA15" s="1710" t="s">
        <v>809</v>
      </c>
      <c r="EB15" s="1688" t="s">
        <v>104</v>
      </c>
      <c r="EC15" s="2939" t="s">
        <v>810</v>
      </c>
      <c r="ED15" s="1688"/>
      <c r="EE15" s="1688"/>
      <c r="EF15" s="1688"/>
      <c r="EG15" s="1710"/>
      <c r="EH15" s="1710"/>
      <c r="EI15" s="1710"/>
    </row>
    <row r="16" spans="1:139" s="447" customFormat="1" ht="24.95" customHeight="1">
      <c r="A16" s="1706" t="s">
        <v>54</v>
      </c>
      <c r="B16" s="1718"/>
      <c r="C16" s="1708" t="s">
        <v>786</v>
      </c>
      <c r="D16" s="1715"/>
      <c r="E16" s="1628" t="s">
        <v>93</v>
      </c>
      <c r="F16" s="1628" t="s">
        <v>94</v>
      </c>
      <c r="G16" s="1710" t="s">
        <v>58</v>
      </c>
      <c r="H16" s="1710" t="s">
        <v>59</v>
      </c>
      <c r="I16" s="1710" t="s">
        <v>60</v>
      </c>
      <c r="J16" s="1711"/>
      <c r="K16" s="1727">
        <v>26504</v>
      </c>
      <c r="L16" s="1710">
        <v>2017</v>
      </c>
      <c r="M16" s="1710">
        <v>2019</v>
      </c>
      <c r="N16" s="1710">
        <v>2034</v>
      </c>
      <c r="O16" s="1710">
        <v>25704</v>
      </c>
      <c r="P16" s="1710">
        <v>24904</v>
      </c>
      <c r="Q16" s="1710">
        <v>24104</v>
      </c>
      <c r="R16" s="1710">
        <v>23304</v>
      </c>
      <c r="S16" s="1710">
        <v>22504</v>
      </c>
      <c r="T16" s="1710">
        <v>21704</v>
      </c>
      <c r="U16" s="1710">
        <v>20904</v>
      </c>
      <c r="V16" s="1710">
        <v>20104</v>
      </c>
      <c r="W16" s="1710">
        <v>19304</v>
      </c>
      <c r="X16" s="1710">
        <v>18504</v>
      </c>
      <c r="Y16" s="1710">
        <v>17704</v>
      </c>
      <c r="Z16" s="1710">
        <v>16904</v>
      </c>
      <c r="AA16" s="1710">
        <v>16104</v>
      </c>
      <c r="AB16" s="1710">
        <v>15304</v>
      </c>
      <c r="AC16" s="1710">
        <v>14504</v>
      </c>
      <c r="AD16" s="1710">
        <v>13704</v>
      </c>
      <c r="AE16" s="1710">
        <v>13704</v>
      </c>
      <c r="AF16" s="1729" t="s">
        <v>812</v>
      </c>
      <c r="AG16" s="1715">
        <v>1.0800000000000001E-2</v>
      </c>
      <c r="AH16" s="1628" t="s">
        <v>813</v>
      </c>
      <c r="AI16" s="1628" t="s">
        <v>814</v>
      </c>
      <c r="AJ16" s="1710" t="s">
        <v>815</v>
      </c>
      <c r="AK16" s="1730" t="s">
        <v>816</v>
      </c>
      <c r="AL16" s="1688" t="s">
        <v>58</v>
      </c>
      <c r="AM16" s="1710" t="s">
        <v>68</v>
      </c>
      <c r="AN16" s="1710" t="s">
        <v>482</v>
      </c>
      <c r="AO16" s="1717">
        <v>415</v>
      </c>
      <c r="AP16" s="1710">
        <v>41</v>
      </c>
      <c r="AQ16" s="1710">
        <v>2017</v>
      </c>
      <c r="AR16" s="2947">
        <v>43466</v>
      </c>
      <c r="AS16" s="2947">
        <v>49309</v>
      </c>
      <c r="AT16" s="1710">
        <v>61</v>
      </c>
      <c r="AU16" s="1710">
        <v>77</v>
      </c>
      <c r="AV16" s="1710">
        <v>93</v>
      </c>
      <c r="AW16" s="1710">
        <v>109</v>
      </c>
      <c r="AX16" s="1710">
        <v>125</v>
      </c>
      <c r="AY16" s="1710">
        <v>141</v>
      </c>
      <c r="AZ16" s="1710">
        <v>157</v>
      </c>
      <c r="BA16" s="1710">
        <v>173</v>
      </c>
      <c r="BB16" s="1710">
        <v>189</v>
      </c>
      <c r="BC16" s="1710">
        <v>205</v>
      </c>
      <c r="BD16" s="1710">
        <v>221</v>
      </c>
      <c r="BE16" s="1710">
        <v>237</v>
      </c>
      <c r="BF16" s="1710">
        <v>253</v>
      </c>
      <c r="BG16" s="1710">
        <v>269</v>
      </c>
      <c r="BH16" s="1710">
        <v>285</v>
      </c>
      <c r="BI16" s="1710">
        <v>306</v>
      </c>
      <c r="BJ16" s="1710">
        <v>306</v>
      </c>
      <c r="BK16" s="1719">
        <v>277</v>
      </c>
      <c r="BL16" s="1719">
        <v>277</v>
      </c>
      <c r="BM16" s="1710" t="s">
        <v>70</v>
      </c>
      <c r="BN16" s="1710"/>
      <c r="BO16" s="1719">
        <v>468</v>
      </c>
      <c r="BP16" s="1719">
        <v>468</v>
      </c>
      <c r="BQ16" s="1710" t="s">
        <v>70</v>
      </c>
      <c r="BR16" s="1710">
        <v>7746</v>
      </c>
      <c r="BS16" s="1719">
        <v>2208</v>
      </c>
      <c r="BT16" s="1719">
        <v>2208</v>
      </c>
      <c r="BU16" s="1710" t="s">
        <v>70</v>
      </c>
      <c r="BV16" s="1710">
        <v>7746</v>
      </c>
      <c r="BW16" s="1719">
        <v>4001</v>
      </c>
      <c r="BX16" s="1719">
        <v>4001</v>
      </c>
      <c r="BY16" s="1710" t="s">
        <v>70</v>
      </c>
      <c r="BZ16" s="1710">
        <v>7746</v>
      </c>
      <c r="CA16" s="1719">
        <v>4200</v>
      </c>
      <c r="CB16" s="1719">
        <v>4200</v>
      </c>
      <c r="CC16" s="1710" t="s">
        <v>70</v>
      </c>
      <c r="CD16" s="1710">
        <v>7746</v>
      </c>
      <c r="CE16" s="1719">
        <v>4300</v>
      </c>
      <c r="CF16" s="1719"/>
      <c r="CG16" s="1710" t="s">
        <v>70</v>
      </c>
      <c r="CH16" s="1710"/>
      <c r="CI16" s="1719">
        <v>4472</v>
      </c>
      <c r="CJ16" s="1719"/>
      <c r="CK16" s="1710" t="s">
        <v>70</v>
      </c>
      <c r="CL16" s="1710"/>
      <c r="CM16" s="1719">
        <v>4650</v>
      </c>
      <c r="CN16" s="1719"/>
      <c r="CO16" s="1712" t="s">
        <v>70</v>
      </c>
      <c r="CP16" s="1710"/>
      <c r="CQ16" s="1719">
        <v>4836</v>
      </c>
      <c r="CR16" s="1719"/>
      <c r="CS16" s="1712" t="s">
        <v>70</v>
      </c>
      <c r="CT16" s="1710"/>
      <c r="CU16" s="1719">
        <v>5029</v>
      </c>
      <c r="CV16" s="1719"/>
      <c r="CW16" s="1712" t="s">
        <v>70</v>
      </c>
      <c r="CX16" s="1710"/>
      <c r="CY16" s="1719">
        <v>5230</v>
      </c>
      <c r="CZ16" s="1719"/>
      <c r="DA16" s="1712" t="s">
        <v>70</v>
      </c>
      <c r="DB16" s="1710"/>
      <c r="DC16" s="1719">
        <v>5349</v>
      </c>
      <c r="DD16" s="1719"/>
      <c r="DE16" s="1712" t="s">
        <v>70</v>
      </c>
      <c r="DF16" s="1710"/>
      <c r="DG16" s="1719">
        <v>5656</v>
      </c>
      <c r="DH16" s="1719"/>
      <c r="DI16" s="1712" t="s">
        <v>70</v>
      </c>
      <c r="DJ16" s="1710"/>
      <c r="DK16" s="1719">
        <v>5882</v>
      </c>
      <c r="DL16" s="1719"/>
      <c r="DM16" s="1712" t="s">
        <v>70</v>
      </c>
      <c r="DN16" s="1710"/>
      <c r="DO16" s="1719">
        <v>6117</v>
      </c>
      <c r="DP16" s="1719"/>
      <c r="DQ16" s="1712" t="s">
        <v>70</v>
      </c>
      <c r="DR16" s="1710"/>
      <c r="DS16" s="1719">
        <v>6361</v>
      </c>
      <c r="DT16" s="1719"/>
      <c r="DU16" s="1710" t="s">
        <v>70</v>
      </c>
      <c r="DV16" s="2951"/>
      <c r="DW16" s="2948">
        <v>69036</v>
      </c>
      <c r="DX16" s="1710" t="s">
        <v>112</v>
      </c>
      <c r="DY16" s="1710" t="s">
        <v>113</v>
      </c>
      <c r="DZ16" s="1710" t="s">
        <v>114</v>
      </c>
      <c r="EA16" s="1710" t="s">
        <v>817</v>
      </c>
      <c r="EB16" s="1710" t="s">
        <v>818</v>
      </c>
      <c r="EC16" s="2939" t="s">
        <v>819</v>
      </c>
      <c r="ED16" s="1688"/>
      <c r="EE16" s="1688"/>
      <c r="EF16" s="1688"/>
      <c r="EG16" s="1710"/>
      <c r="EH16" s="1710"/>
      <c r="EI16" s="1710"/>
    </row>
    <row r="17" spans="1:139" s="447" customFormat="1" ht="24.95" customHeight="1">
      <c r="A17" s="1706" t="s">
        <v>54</v>
      </c>
      <c r="B17" s="1718"/>
      <c r="C17" s="1708" t="s">
        <v>786</v>
      </c>
      <c r="D17" s="1715"/>
      <c r="E17" s="1628" t="s">
        <v>93</v>
      </c>
      <c r="F17" s="1628" t="s">
        <v>94</v>
      </c>
      <c r="G17" s="1710" t="s">
        <v>58</v>
      </c>
      <c r="H17" s="1710" t="s">
        <v>59</v>
      </c>
      <c r="I17" s="1710" t="s">
        <v>60</v>
      </c>
      <c r="J17" s="1711"/>
      <c r="K17" s="1727">
        <v>26504</v>
      </c>
      <c r="L17" s="1710">
        <v>2017</v>
      </c>
      <c r="M17" s="1710">
        <v>2019</v>
      </c>
      <c r="N17" s="1710">
        <v>2034</v>
      </c>
      <c r="O17" s="1710">
        <v>25704</v>
      </c>
      <c r="P17" s="1710">
        <v>24904</v>
      </c>
      <c r="Q17" s="1710">
        <v>24104</v>
      </c>
      <c r="R17" s="1710">
        <v>23304</v>
      </c>
      <c r="S17" s="1710">
        <v>22504</v>
      </c>
      <c r="T17" s="1710">
        <v>21704</v>
      </c>
      <c r="U17" s="1710">
        <v>20904</v>
      </c>
      <c r="V17" s="1710">
        <v>20104</v>
      </c>
      <c r="W17" s="1710">
        <v>19304</v>
      </c>
      <c r="X17" s="1710">
        <v>18504</v>
      </c>
      <c r="Y17" s="1710">
        <v>17704</v>
      </c>
      <c r="Z17" s="1710">
        <v>16904</v>
      </c>
      <c r="AA17" s="1710">
        <v>16104</v>
      </c>
      <c r="AB17" s="1710">
        <v>15304</v>
      </c>
      <c r="AC17" s="1710">
        <v>14504</v>
      </c>
      <c r="AD17" s="1710">
        <v>13704</v>
      </c>
      <c r="AE17" s="1710">
        <v>13704</v>
      </c>
      <c r="AF17" s="1628" t="s">
        <v>820</v>
      </c>
      <c r="AG17" s="1715">
        <v>1.0800000000000001E-2</v>
      </c>
      <c r="AH17" s="1628" t="s">
        <v>119</v>
      </c>
      <c r="AI17" s="1628" t="s">
        <v>120</v>
      </c>
      <c r="AJ17" s="1710" t="s">
        <v>788</v>
      </c>
      <c r="AK17" s="1716" t="s">
        <v>789</v>
      </c>
      <c r="AL17" s="1710" t="s">
        <v>99</v>
      </c>
      <c r="AM17" s="1710" t="s">
        <v>83</v>
      </c>
      <c r="AN17" s="1710" t="s">
        <v>60</v>
      </c>
      <c r="AO17" s="1728"/>
      <c r="AP17" s="1710">
        <v>26504</v>
      </c>
      <c r="AQ17" s="1710">
        <v>2017</v>
      </c>
      <c r="AR17" s="2947">
        <v>43466</v>
      </c>
      <c r="AS17" s="2947">
        <v>49309</v>
      </c>
      <c r="AT17" s="1727">
        <v>10000</v>
      </c>
      <c r="AU17" s="1727">
        <v>10000</v>
      </c>
      <c r="AV17" s="1727">
        <v>10000</v>
      </c>
      <c r="AW17" s="1727">
        <v>10000</v>
      </c>
      <c r="AX17" s="1727">
        <v>10000</v>
      </c>
      <c r="AY17" s="1727">
        <v>10000</v>
      </c>
      <c r="AZ17" s="1727">
        <v>10000</v>
      </c>
      <c r="BA17" s="1727">
        <v>10000</v>
      </c>
      <c r="BB17" s="1727">
        <v>10000</v>
      </c>
      <c r="BC17" s="1727">
        <v>10000</v>
      </c>
      <c r="BD17" s="1727">
        <v>10000</v>
      </c>
      <c r="BE17" s="1727">
        <v>10000</v>
      </c>
      <c r="BF17" s="1727">
        <v>10000</v>
      </c>
      <c r="BG17" s="1727">
        <v>10000</v>
      </c>
      <c r="BH17" s="1727">
        <v>10000</v>
      </c>
      <c r="BI17" s="1727">
        <v>10000</v>
      </c>
      <c r="BJ17" s="1727">
        <v>160000</v>
      </c>
      <c r="BK17" s="1760">
        <v>907</v>
      </c>
      <c r="BL17" s="1760">
        <v>907</v>
      </c>
      <c r="BM17" s="1710" t="s">
        <v>70</v>
      </c>
      <c r="BN17" s="1710"/>
      <c r="BO17" s="1760">
        <v>934</v>
      </c>
      <c r="BP17" s="1760">
        <v>934</v>
      </c>
      <c r="BQ17" s="1710" t="s">
        <v>70</v>
      </c>
      <c r="BR17" s="1710"/>
      <c r="BS17" s="1760">
        <v>962</v>
      </c>
      <c r="BT17" s="1760"/>
      <c r="BU17" s="1710" t="s">
        <v>70</v>
      </c>
      <c r="BV17" s="1710"/>
      <c r="BW17" s="1760">
        <v>991</v>
      </c>
      <c r="BX17" s="1710"/>
      <c r="BY17" s="1710" t="s">
        <v>70</v>
      </c>
      <c r="BZ17" s="1710"/>
      <c r="CA17" s="1760">
        <v>1021</v>
      </c>
      <c r="CB17" s="1760"/>
      <c r="CC17" s="1710" t="s">
        <v>70</v>
      </c>
      <c r="CD17" s="1710"/>
      <c r="CE17" s="1760">
        <v>1052</v>
      </c>
      <c r="CF17" s="1760"/>
      <c r="CG17" s="1710" t="s">
        <v>70</v>
      </c>
      <c r="CH17" s="1710"/>
      <c r="CI17" s="1760">
        <v>1083</v>
      </c>
      <c r="CJ17" s="1760"/>
      <c r="CK17" s="1710" t="s">
        <v>70</v>
      </c>
      <c r="CL17" s="1710"/>
      <c r="CM17" s="1712">
        <v>1116</v>
      </c>
      <c r="CN17" s="1712"/>
      <c r="CO17" s="1712" t="s">
        <v>70</v>
      </c>
      <c r="CP17" s="1710"/>
      <c r="CQ17" s="1712">
        <v>1149</v>
      </c>
      <c r="CR17" s="1712"/>
      <c r="CS17" s="1712" t="s">
        <v>70</v>
      </c>
      <c r="CT17" s="1710"/>
      <c r="CU17" s="1712">
        <v>1184</v>
      </c>
      <c r="CV17" s="1712"/>
      <c r="CW17" s="1712" t="s">
        <v>70</v>
      </c>
      <c r="CX17" s="1710"/>
      <c r="CY17" s="1712">
        <v>1219</v>
      </c>
      <c r="CZ17" s="1712"/>
      <c r="DA17" s="1712" t="s">
        <v>70</v>
      </c>
      <c r="DB17" s="1710"/>
      <c r="DC17" s="1712">
        <v>1256</v>
      </c>
      <c r="DD17" s="1712"/>
      <c r="DE17" s="1712" t="s">
        <v>70</v>
      </c>
      <c r="DF17" s="1710"/>
      <c r="DG17" s="1712">
        <v>1294</v>
      </c>
      <c r="DH17" s="1712"/>
      <c r="DI17" s="1712" t="s">
        <v>70</v>
      </c>
      <c r="DJ17" s="1710"/>
      <c r="DK17" s="1712">
        <v>1332</v>
      </c>
      <c r="DL17" s="1712"/>
      <c r="DM17" s="1712" t="s">
        <v>70</v>
      </c>
      <c r="DN17" s="1710"/>
      <c r="DO17" s="1712">
        <v>1372</v>
      </c>
      <c r="DP17" s="1712"/>
      <c r="DQ17" s="1712" t="s">
        <v>70</v>
      </c>
      <c r="DR17" s="1710"/>
      <c r="DS17" s="1760">
        <v>1414</v>
      </c>
      <c r="DT17" s="1760"/>
      <c r="DU17" s="1710" t="s">
        <v>70</v>
      </c>
      <c r="DV17" s="2951"/>
      <c r="DW17" s="2948">
        <v>18286</v>
      </c>
      <c r="DX17" s="1688" t="s">
        <v>100</v>
      </c>
      <c r="DY17" s="1688" t="s">
        <v>101</v>
      </c>
      <c r="DZ17" s="1710" t="s">
        <v>102</v>
      </c>
      <c r="EA17" s="1710" t="s">
        <v>809</v>
      </c>
      <c r="EB17" s="1688" t="s">
        <v>104</v>
      </c>
      <c r="EC17" s="2939" t="s">
        <v>810</v>
      </c>
      <c r="ED17" s="1688"/>
      <c r="EE17" s="1688"/>
      <c r="EF17" s="1688"/>
      <c r="EG17" s="1710"/>
      <c r="EH17" s="1710"/>
      <c r="EI17" s="1710"/>
    </row>
    <row r="18" spans="1:139" s="447" customFormat="1" ht="24.95" customHeight="1">
      <c r="A18" s="1706" t="s">
        <v>54</v>
      </c>
      <c r="B18" s="1718"/>
      <c r="C18" s="1708" t="s">
        <v>786</v>
      </c>
      <c r="D18" s="1715"/>
      <c r="E18" s="1628" t="s">
        <v>93</v>
      </c>
      <c r="F18" s="1628" t="s">
        <v>94</v>
      </c>
      <c r="G18" s="1710" t="s">
        <v>58</v>
      </c>
      <c r="H18" s="1710" t="s">
        <v>59</v>
      </c>
      <c r="I18" s="1710" t="s">
        <v>60</v>
      </c>
      <c r="J18" s="1711"/>
      <c r="K18" s="1727">
        <v>26504</v>
      </c>
      <c r="L18" s="1710">
        <v>2017</v>
      </c>
      <c r="M18" s="1710">
        <v>2019</v>
      </c>
      <c r="N18" s="1710">
        <v>2034</v>
      </c>
      <c r="O18" s="1710">
        <v>25704</v>
      </c>
      <c r="P18" s="1710">
        <v>24904</v>
      </c>
      <c r="Q18" s="1710">
        <v>24104</v>
      </c>
      <c r="R18" s="1710">
        <v>23304</v>
      </c>
      <c r="S18" s="1710">
        <v>22504</v>
      </c>
      <c r="T18" s="1710">
        <v>21704</v>
      </c>
      <c r="U18" s="1710">
        <v>20904</v>
      </c>
      <c r="V18" s="1710">
        <v>20104</v>
      </c>
      <c r="W18" s="1710">
        <v>19304</v>
      </c>
      <c r="X18" s="1710">
        <v>18504</v>
      </c>
      <c r="Y18" s="1710">
        <v>17704</v>
      </c>
      <c r="Z18" s="1710">
        <v>16904</v>
      </c>
      <c r="AA18" s="1710">
        <v>16104</v>
      </c>
      <c r="AB18" s="1710">
        <v>15304</v>
      </c>
      <c r="AC18" s="1710">
        <v>14504</v>
      </c>
      <c r="AD18" s="1710">
        <v>13704</v>
      </c>
      <c r="AE18" s="1710">
        <v>13704</v>
      </c>
      <c r="AF18" s="1628" t="s">
        <v>824</v>
      </c>
      <c r="AG18" s="2946">
        <v>1.5399999999999995E-2</v>
      </c>
      <c r="AH18" s="1628" t="s">
        <v>135</v>
      </c>
      <c r="AI18" s="1628" t="s">
        <v>136</v>
      </c>
      <c r="AJ18" s="1710" t="s">
        <v>788</v>
      </c>
      <c r="AK18" s="1716" t="s">
        <v>808</v>
      </c>
      <c r="AL18" s="1710" t="s">
        <v>99</v>
      </c>
      <c r="AM18" s="1710" t="s">
        <v>137</v>
      </c>
      <c r="AN18" s="1710" t="s">
        <v>60</v>
      </c>
      <c r="AO18" s="1728"/>
      <c r="AP18" s="1710">
        <v>1746</v>
      </c>
      <c r="AQ18" s="1710">
        <v>2018</v>
      </c>
      <c r="AR18" s="2947">
        <v>43466</v>
      </c>
      <c r="AS18" s="2947">
        <v>49309</v>
      </c>
      <c r="AT18" s="1771">
        <v>1</v>
      </c>
      <c r="AU18" s="1771">
        <v>1</v>
      </c>
      <c r="AV18" s="1771">
        <v>1</v>
      </c>
      <c r="AW18" s="1771">
        <v>1</v>
      </c>
      <c r="AX18" s="1771">
        <v>1</v>
      </c>
      <c r="AY18" s="1771">
        <v>1</v>
      </c>
      <c r="AZ18" s="1771">
        <v>1</v>
      </c>
      <c r="BA18" s="1771">
        <v>1</v>
      </c>
      <c r="BB18" s="1771">
        <v>1</v>
      </c>
      <c r="BC18" s="1771">
        <v>1</v>
      </c>
      <c r="BD18" s="1771">
        <v>1</v>
      </c>
      <c r="BE18" s="1771">
        <v>1</v>
      </c>
      <c r="BF18" s="1771">
        <v>1</v>
      </c>
      <c r="BG18" s="1771">
        <v>1</v>
      </c>
      <c r="BH18" s="1771">
        <v>1</v>
      </c>
      <c r="BI18" s="1771">
        <v>1</v>
      </c>
      <c r="BJ18" s="1771">
        <v>1</v>
      </c>
      <c r="BK18" s="1760">
        <v>66</v>
      </c>
      <c r="BL18" s="1760">
        <v>66</v>
      </c>
      <c r="BM18" s="1710" t="s">
        <v>70</v>
      </c>
      <c r="BN18" s="1710"/>
      <c r="BO18" s="1760">
        <v>68.846000000000004</v>
      </c>
      <c r="BP18" s="1760">
        <v>68.846000000000004</v>
      </c>
      <c r="BQ18" s="1710" t="s">
        <v>70</v>
      </c>
      <c r="BR18" s="1710"/>
      <c r="BS18" s="1760">
        <v>70.911000000000001</v>
      </c>
      <c r="BT18" s="1760"/>
      <c r="BU18" s="1710" t="s">
        <v>70</v>
      </c>
      <c r="BV18" s="1710"/>
      <c r="BW18" s="1760">
        <v>73.039000000000001</v>
      </c>
      <c r="BX18" s="1760"/>
      <c r="BY18" s="1710" t="s">
        <v>70</v>
      </c>
      <c r="BZ18" s="1710"/>
      <c r="CA18" s="1760">
        <v>75.23</v>
      </c>
      <c r="CB18" s="1760"/>
      <c r="CC18" s="1710" t="s">
        <v>70</v>
      </c>
      <c r="CD18" s="1710"/>
      <c r="CE18" s="1760">
        <v>77.486900000000006</v>
      </c>
      <c r="CF18" s="1760"/>
      <c r="CG18" s="1710" t="s">
        <v>70</v>
      </c>
      <c r="CH18" s="1710"/>
      <c r="CI18" s="1760">
        <v>79.811507000000006</v>
      </c>
      <c r="CJ18" s="1760"/>
      <c r="CK18" s="1710" t="s">
        <v>70</v>
      </c>
      <c r="CL18" s="1710"/>
      <c r="CM18" s="1712">
        <v>82.205852210000003</v>
      </c>
      <c r="CN18" s="1712"/>
      <c r="CO18" s="1712" t="s">
        <v>70</v>
      </c>
      <c r="CP18" s="1710"/>
      <c r="CQ18" s="1712">
        <v>84.672027776300013</v>
      </c>
      <c r="CR18" s="1712"/>
      <c r="CS18" s="1712" t="s">
        <v>70</v>
      </c>
      <c r="CT18" s="1710"/>
      <c r="CU18" s="1712">
        <v>87.21218860958902</v>
      </c>
      <c r="CV18" s="1712"/>
      <c r="CW18" s="1712" t="s">
        <v>70</v>
      </c>
      <c r="CX18" s="1710"/>
      <c r="CY18" s="1712">
        <v>89.828554267876697</v>
      </c>
      <c r="CZ18" s="1712"/>
      <c r="DA18" s="1712" t="s">
        <v>70</v>
      </c>
      <c r="DB18" s="1710"/>
      <c r="DC18" s="1712">
        <v>92.523410895913003</v>
      </c>
      <c r="DD18" s="1712"/>
      <c r="DE18" s="1712" t="s">
        <v>70</v>
      </c>
      <c r="DF18" s="1710"/>
      <c r="DG18" s="1712">
        <v>95.299113222790396</v>
      </c>
      <c r="DH18" s="1712"/>
      <c r="DI18" s="1712" t="s">
        <v>70</v>
      </c>
      <c r="DJ18" s="1710"/>
      <c r="DK18" s="1712">
        <v>98.158086619474105</v>
      </c>
      <c r="DL18" s="1712"/>
      <c r="DM18" s="1712" t="s">
        <v>70</v>
      </c>
      <c r="DN18" s="1710"/>
      <c r="DO18" s="1712">
        <v>101.10282921805833</v>
      </c>
      <c r="DP18" s="1712"/>
      <c r="DQ18" s="1712" t="s">
        <v>70</v>
      </c>
      <c r="DR18" s="1710"/>
      <c r="DS18" s="1760">
        <v>104.13591409460008</v>
      </c>
      <c r="DT18" s="1760"/>
      <c r="DU18" s="1710" t="s">
        <v>70</v>
      </c>
      <c r="DV18" s="1710"/>
      <c r="DW18" s="2948">
        <v>1346.4623839146018</v>
      </c>
      <c r="DX18" s="2952" t="s">
        <v>100</v>
      </c>
      <c r="DY18" s="1688" t="s">
        <v>101</v>
      </c>
      <c r="DZ18" s="1710" t="s">
        <v>102</v>
      </c>
      <c r="EA18" s="1688" t="s">
        <v>825</v>
      </c>
      <c r="EB18" s="1688" t="s">
        <v>139</v>
      </c>
      <c r="EC18" s="2939" t="s">
        <v>826</v>
      </c>
      <c r="ED18" s="1688"/>
      <c r="EE18" s="1688"/>
      <c r="EF18" s="1688"/>
      <c r="EG18" s="1710"/>
      <c r="EH18" s="1710"/>
      <c r="EI18" s="1710"/>
    </row>
    <row r="19" spans="1:139" s="447" customFormat="1" ht="24.95" customHeight="1">
      <c r="A19" s="1706" t="s">
        <v>54</v>
      </c>
      <c r="B19" s="1718"/>
      <c r="C19" s="1708" t="s">
        <v>827</v>
      </c>
      <c r="D19" s="1715">
        <v>1.9E-2</v>
      </c>
      <c r="E19" s="1628" t="s">
        <v>142</v>
      </c>
      <c r="F19" s="1628" t="s">
        <v>143</v>
      </c>
      <c r="G19" s="1710" t="s">
        <v>58</v>
      </c>
      <c r="H19" s="1710" t="s">
        <v>59</v>
      </c>
      <c r="I19" s="1710" t="s">
        <v>60</v>
      </c>
      <c r="J19" s="1711"/>
      <c r="K19" s="1727">
        <v>76588</v>
      </c>
      <c r="L19" s="1710">
        <v>2017</v>
      </c>
      <c r="M19" s="1688">
        <v>2019</v>
      </c>
      <c r="N19" s="1710">
        <v>2034</v>
      </c>
      <c r="O19" s="1710">
        <v>75588</v>
      </c>
      <c r="P19" s="1710">
        <v>74000</v>
      </c>
      <c r="Q19" s="1710">
        <v>73000</v>
      </c>
      <c r="R19" s="1710">
        <v>72000</v>
      </c>
      <c r="S19" s="1710">
        <v>71000</v>
      </c>
      <c r="T19" s="1710">
        <v>70000</v>
      </c>
      <c r="U19" s="1710">
        <v>69000</v>
      </c>
      <c r="V19" s="1710">
        <v>68000</v>
      </c>
      <c r="W19" s="1710">
        <v>67000</v>
      </c>
      <c r="X19" s="1710">
        <v>66000</v>
      </c>
      <c r="Y19" s="1710">
        <v>65000</v>
      </c>
      <c r="Z19" s="1710">
        <v>64000</v>
      </c>
      <c r="AA19" s="1710">
        <v>63000</v>
      </c>
      <c r="AB19" s="1710">
        <v>62000</v>
      </c>
      <c r="AC19" s="1710">
        <v>61000</v>
      </c>
      <c r="AD19" s="1710">
        <v>60000</v>
      </c>
      <c r="AE19" s="1710">
        <v>60000</v>
      </c>
      <c r="AF19" s="1714" t="s">
        <v>828</v>
      </c>
      <c r="AG19" s="1715">
        <v>1.9E-2</v>
      </c>
      <c r="AH19" s="2953" t="s">
        <v>145</v>
      </c>
      <c r="AI19" s="2953" t="s">
        <v>146</v>
      </c>
      <c r="AJ19" s="1710" t="s">
        <v>829</v>
      </c>
      <c r="AK19" s="1716" t="s">
        <v>830</v>
      </c>
      <c r="AL19" s="2953" t="s">
        <v>111</v>
      </c>
      <c r="AM19" s="2953" t="s">
        <v>68</v>
      </c>
      <c r="AN19" s="2953" t="s">
        <v>60</v>
      </c>
      <c r="AO19" s="2953"/>
      <c r="AP19" s="2953" t="s">
        <v>61</v>
      </c>
      <c r="AQ19" s="2953" t="s">
        <v>61</v>
      </c>
      <c r="AR19" s="2954">
        <v>43831</v>
      </c>
      <c r="AS19" s="2954">
        <v>45657</v>
      </c>
      <c r="AT19" s="1718"/>
      <c r="AU19" s="1718">
        <v>0.2</v>
      </c>
      <c r="AV19" s="1718">
        <v>0.5</v>
      </c>
      <c r="AW19" s="1718">
        <v>0.75</v>
      </c>
      <c r="AX19" s="1718">
        <v>0.9</v>
      </c>
      <c r="AY19" s="1718">
        <v>1</v>
      </c>
      <c r="AZ19" s="1718"/>
      <c r="BA19" s="1718"/>
      <c r="BB19" s="1718"/>
      <c r="BC19" s="1718"/>
      <c r="BD19" s="1718"/>
      <c r="BE19" s="1718"/>
      <c r="BF19" s="1718"/>
      <c r="BG19" s="1718"/>
      <c r="BH19" s="1718"/>
      <c r="BI19" s="1718"/>
      <c r="BJ19" s="1718">
        <v>1</v>
      </c>
      <c r="BK19" s="1719"/>
      <c r="BL19" s="1719"/>
      <c r="BM19" s="1710"/>
      <c r="BN19" s="1710"/>
      <c r="BO19" s="1719">
        <v>15</v>
      </c>
      <c r="BP19" s="1719">
        <v>15</v>
      </c>
      <c r="BQ19" s="1688" t="s">
        <v>149</v>
      </c>
      <c r="BR19" s="1710"/>
      <c r="BS19" s="1719">
        <v>15.675000000000001</v>
      </c>
      <c r="BT19" s="1719"/>
      <c r="BU19" s="1688" t="s">
        <v>149</v>
      </c>
      <c r="BV19" s="1710"/>
      <c r="BW19" s="1719">
        <v>16.380375000000001</v>
      </c>
      <c r="BX19" s="1719"/>
      <c r="BY19" s="1688" t="s">
        <v>149</v>
      </c>
      <c r="BZ19" s="1710"/>
      <c r="CA19" s="1719">
        <v>17.117491875000002</v>
      </c>
      <c r="CB19" s="1719"/>
      <c r="CC19" s="1688" t="s">
        <v>149</v>
      </c>
      <c r="CD19" s="1710"/>
      <c r="CE19" s="1719">
        <v>17.887779009375002</v>
      </c>
      <c r="CF19" s="1719"/>
      <c r="CG19" s="1688" t="s">
        <v>149</v>
      </c>
      <c r="CH19" s="1710"/>
      <c r="CI19" s="1719"/>
      <c r="CJ19" s="1719"/>
      <c r="CK19" s="1710"/>
      <c r="CL19" s="1710"/>
      <c r="CM19" s="1719"/>
      <c r="CN19" s="1719"/>
      <c r="CO19" s="1712"/>
      <c r="CP19" s="1710"/>
      <c r="CQ19" s="1719"/>
      <c r="CR19" s="1719"/>
      <c r="CS19" s="1712"/>
      <c r="CT19" s="1710"/>
      <c r="CU19" s="1719"/>
      <c r="CV19" s="1719"/>
      <c r="CW19" s="1712"/>
      <c r="CX19" s="1710"/>
      <c r="CY19" s="1719"/>
      <c r="CZ19" s="1719"/>
      <c r="DA19" s="1712"/>
      <c r="DB19" s="1710"/>
      <c r="DC19" s="1719"/>
      <c r="DD19" s="1719"/>
      <c r="DE19" s="1712"/>
      <c r="DF19" s="1710"/>
      <c r="DG19" s="1719"/>
      <c r="DH19" s="1719"/>
      <c r="DI19" s="1712"/>
      <c r="DJ19" s="1710"/>
      <c r="DK19" s="1719"/>
      <c r="DL19" s="1719"/>
      <c r="DM19" s="1712"/>
      <c r="DN19" s="1710"/>
      <c r="DO19" s="1719"/>
      <c r="DP19" s="1719"/>
      <c r="DQ19" s="1712"/>
      <c r="DR19" s="1710"/>
      <c r="DS19" s="1719"/>
      <c r="DT19" s="1719"/>
      <c r="DU19" s="1710"/>
      <c r="DV19" s="1710"/>
      <c r="DW19" s="1719">
        <v>82.060645884374992</v>
      </c>
      <c r="DX19" s="1688" t="s">
        <v>125</v>
      </c>
      <c r="DY19" s="1688" t="s">
        <v>150</v>
      </c>
      <c r="DZ19" s="1710" t="s">
        <v>151</v>
      </c>
      <c r="EA19" s="1710" t="s">
        <v>152</v>
      </c>
      <c r="EB19" s="1710"/>
      <c r="EC19" s="1725" t="s">
        <v>154</v>
      </c>
      <c r="ED19" s="1688" t="s">
        <v>155</v>
      </c>
      <c r="EE19" s="1688" t="s">
        <v>156</v>
      </c>
      <c r="EF19" s="1688" t="s">
        <v>831</v>
      </c>
      <c r="EG19" s="1710" t="s">
        <v>832</v>
      </c>
      <c r="EH19" s="1710" t="s">
        <v>833</v>
      </c>
      <c r="EI19" s="1710" t="s">
        <v>834</v>
      </c>
    </row>
    <row r="20" spans="1:139" s="447" customFormat="1" ht="24.95" customHeight="1">
      <c r="A20" s="1706" t="s">
        <v>54</v>
      </c>
      <c r="B20" s="1718"/>
      <c r="C20" s="1708" t="s">
        <v>835</v>
      </c>
      <c r="D20" s="1715">
        <v>7.3599999999999999E-2</v>
      </c>
      <c r="E20" s="1730" t="s">
        <v>836</v>
      </c>
      <c r="F20" s="1628" t="s">
        <v>837</v>
      </c>
      <c r="G20" s="1688" t="s">
        <v>111</v>
      </c>
      <c r="H20" s="1688" t="s">
        <v>68</v>
      </c>
      <c r="I20" s="1688" t="s">
        <v>60</v>
      </c>
      <c r="J20" s="1711"/>
      <c r="K20" s="1731">
        <v>0.69599999999999995</v>
      </c>
      <c r="L20" s="1688">
        <v>2015</v>
      </c>
      <c r="M20" s="1688">
        <v>2019</v>
      </c>
      <c r="N20" s="1688">
        <v>2034</v>
      </c>
      <c r="O20" s="1732">
        <f>K20+0.3%</f>
        <v>0.69899999999999995</v>
      </c>
      <c r="P20" s="1732" t="s">
        <v>838</v>
      </c>
      <c r="Q20" s="1732">
        <v>0.70199999999999996</v>
      </c>
      <c r="R20" s="1732" t="s">
        <v>839</v>
      </c>
      <c r="S20" s="1732">
        <v>0.70499999999999996</v>
      </c>
      <c r="T20" s="1732" t="s">
        <v>840</v>
      </c>
      <c r="U20" s="1732">
        <v>0.70799999999999996</v>
      </c>
      <c r="V20" s="1732" t="s">
        <v>841</v>
      </c>
      <c r="W20" s="1732">
        <v>0.71099999999999997</v>
      </c>
      <c r="X20" s="1732" t="s">
        <v>842</v>
      </c>
      <c r="Y20" s="1732">
        <v>0.71399999999999997</v>
      </c>
      <c r="Z20" s="1732" t="s">
        <v>843</v>
      </c>
      <c r="AA20" s="1732">
        <v>0.71699999999999997</v>
      </c>
      <c r="AB20" s="1732" t="s">
        <v>844</v>
      </c>
      <c r="AC20" s="1732">
        <v>0.72</v>
      </c>
      <c r="AD20" s="1732" t="s">
        <v>845</v>
      </c>
      <c r="AE20" s="1733">
        <v>0.72</v>
      </c>
      <c r="AF20" s="1714" t="s">
        <v>846</v>
      </c>
      <c r="AG20" s="1715">
        <v>5.7999999999999996E-3</v>
      </c>
      <c r="AH20" s="1628" t="s">
        <v>847</v>
      </c>
      <c r="AI20" s="1628" t="s">
        <v>848</v>
      </c>
      <c r="AJ20" s="1710" t="s">
        <v>796</v>
      </c>
      <c r="AK20" s="1716" t="s">
        <v>789</v>
      </c>
      <c r="AL20" s="1710" t="s">
        <v>58</v>
      </c>
      <c r="AM20" s="1688" t="s">
        <v>83</v>
      </c>
      <c r="AN20" s="1710" t="s">
        <v>60</v>
      </c>
      <c r="AO20" s="1728"/>
      <c r="AP20" s="1717" t="s">
        <v>61</v>
      </c>
      <c r="AQ20" s="1717" t="s">
        <v>61</v>
      </c>
      <c r="AR20" s="2954">
        <v>43831</v>
      </c>
      <c r="AS20" s="2955">
        <v>44926</v>
      </c>
      <c r="AT20" s="1771"/>
      <c r="AU20" s="1771">
        <v>0.1</v>
      </c>
      <c r="AV20" s="1771">
        <v>0.4</v>
      </c>
      <c r="AW20" s="1771">
        <v>0.5</v>
      </c>
      <c r="AX20" s="2769"/>
      <c r="AY20" s="1771"/>
      <c r="AZ20" s="1710"/>
      <c r="BA20" s="1710"/>
      <c r="BB20" s="1710"/>
      <c r="BC20" s="1710"/>
      <c r="BD20" s="1710"/>
      <c r="BE20" s="1710"/>
      <c r="BF20" s="1710"/>
      <c r="BG20" s="1710"/>
      <c r="BH20" s="1710"/>
      <c r="BI20" s="1710"/>
      <c r="BJ20" s="1734">
        <v>1</v>
      </c>
      <c r="BK20" s="2948">
        <v>0</v>
      </c>
      <c r="BL20" s="2948">
        <v>0</v>
      </c>
      <c r="BM20" s="1710" t="s">
        <v>70</v>
      </c>
      <c r="BN20" s="1710"/>
      <c r="BO20" s="2948">
        <v>453.622836055194</v>
      </c>
      <c r="BP20" s="2948">
        <v>454</v>
      </c>
      <c r="BQ20" s="1710" t="s">
        <v>70</v>
      </c>
      <c r="BR20" s="1710">
        <v>1131</v>
      </c>
      <c r="BS20" s="2948">
        <v>472.94716887114527</v>
      </c>
      <c r="BT20" s="2948">
        <v>473</v>
      </c>
      <c r="BU20" s="1710" t="s">
        <v>70</v>
      </c>
      <c r="BV20" s="1710"/>
      <c r="BW20" s="2948">
        <v>493</v>
      </c>
      <c r="BX20" s="2948"/>
      <c r="BY20" s="1710" t="s">
        <v>70</v>
      </c>
      <c r="BZ20" s="1710"/>
      <c r="CA20" s="2948"/>
      <c r="CB20" s="2948"/>
      <c r="CC20" s="1710" t="s">
        <v>70</v>
      </c>
      <c r="CD20" s="1710"/>
      <c r="CE20" s="2948"/>
      <c r="CF20" s="2948"/>
      <c r="CG20" s="1710" t="s">
        <v>70</v>
      </c>
      <c r="CH20" s="1710"/>
      <c r="CI20" s="2948"/>
      <c r="CJ20" s="2948"/>
      <c r="CK20" s="1710"/>
      <c r="CL20" s="1710"/>
      <c r="CM20" s="2948"/>
      <c r="CN20" s="2948"/>
      <c r="CO20" s="1712"/>
      <c r="CP20" s="1710"/>
      <c r="CQ20" s="2948"/>
      <c r="CR20" s="2948"/>
      <c r="CS20" s="1712"/>
      <c r="CT20" s="1710"/>
      <c r="CU20" s="2948"/>
      <c r="CV20" s="2948"/>
      <c r="CW20" s="1712"/>
      <c r="CX20" s="1710"/>
      <c r="CY20" s="2948"/>
      <c r="CZ20" s="2948"/>
      <c r="DA20" s="1712"/>
      <c r="DB20" s="1710"/>
      <c r="DC20" s="2948"/>
      <c r="DD20" s="2948"/>
      <c r="DE20" s="1712"/>
      <c r="DF20" s="1710"/>
      <c r="DG20" s="2948"/>
      <c r="DH20" s="2948"/>
      <c r="DI20" s="1712"/>
      <c r="DJ20" s="1710"/>
      <c r="DK20" s="2948"/>
      <c r="DL20" s="2948"/>
      <c r="DM20" s="1712"/>
      <c r="DN20" s="1710"/>
      <c r="DO20" s="2948"/>
      <c r="DP20" s="2948"/>
      <c r="DQ20" s="1712"/>
      <c r="DR20" s="1710"/>
      <c r="DS20" s="2948"/>
      <c r="DT20" s="2948"/>
      <c r="DU20" s="1710"/>
      <c r="DV20" s="1710"/>
      <c r="DW20" s="2948">
        <v>1419.5700049263392</v>
      </c>
      <c r="DX20" s="1688" t="s">
        <v>71</v>
      </c>
      <c r="DY20" s="1688" t="s">
        <v>72</v>
      </c>
      <c r="DZ20" s="1710" t="s">
        <v>177</v>
      </c>
      <c r="EA20" s="1717" t="s">
        <v>849</v>
      </c>
      <c r="EB20" s="1688" t="s">
        <v>179</v>
      </c>
      <c r="EC20" s="2939" t="s">
        <v>850</v>
      </c>
      <c r="ED20" s="1688" t="s">
        <v>168</v>
      </c>
      <c r="EE20" s="1688" t="s">
        <v>169</v>
      </c>
      <c r="EF20" s="1688" t="s">
        <v>170</v>
      </c>
      <c r="EG20" s="1710" t="s">
        <v>851</v>
      </c>
      <c r="EH20" s="1710">
        <v>5159111</v>
      </c>
      <c r="EI20" s="1758" t="s">
        <v>172</v>
      </c>
    </row>
    <row r="21" spans="1:139" s="447" customFormat="1" ht="24.95" customHeight="1">
      <c r="A21" s="1706" t="s">
        <v>54</v>
      </c>
      <c r="B21" s="1718"/>
      <c r="C21" s="1708" t="s">
        <v>835</v>
      </c>
      <c r="D21" s="1715"/>
      <c r="E21" s="1730" t="s">
        <v>836</v>
      </c>
      <c r="F21" s="1628" t="s">
        <v>837</v>
      </c>
      <c r="G21" s="1688" t="s">
        <v>111</v>
      </c>
      <c r="H21" s="1688" t="s">
        <v>68</v>
      </c>
      <c r="I21" s="1688" t="s">
        <v>60</v>
      </c>
      <c r="J21" s="1711"/>
      <c r="K21" s="1731">
        <v>0.69599999999999995</v>
      </c>
      <c r="L21" s="1688">
        <v>2015</v>
      </c>
      <c r="M21" s="1688">
        <v>2019</v>
      </c>
      <c r="N21" s="1688">
        <v>2034</v>
      </c>
      <c r="O21" s="1732">
        <f>K21+0.3%</f>
        <v>0.69899999999999995</v>
      </c>
      <c r="P21" s="1732" t="s">
        <v>838</v>
      </c>
      <c r="Q21" s="1732">
        <v>0.70199999999999996</v>
      </c>
      <c r="R21" s="1732" t="s">
        <v>839</v>
      </c>
      <c r="S21" s="1732">
        <v>0.70499999999999996</v>
      </c>
      <c r="T21" s="1732" t="s">
        <v>840</v>
      </c>
      <c r="U21" s="1732">
        <v>0.70799999999999996</v>
      </c>
      <c r="V21" s="1732" t="s">
        <v>841</v>
      </c>
      <c r="W21" s="1732">
        <v>0.71099999999999997</v>
      </c>
      <c r="X21" s="1732" t="s">
        <v>842</v>
      </c>
      <c r="Y21" s="1732">
        <v>0.71399999999999997</v>
      </c>
      <c r="Z21" s="1732" t="s">
        <v>843</v>
      </c>
      <c r="AA21" s="1732">
        <v>0.71699999999999997</v>
      </c>
      <c r="AB21" s="1732" t="s">
        <v>844</v>
      </c>
      <c r="AC21" s="1732">
        <v>0.72</v>
      </c>
      <c r="AD21" s="1732" t="s">
        <v>845</v>
      </c>
      <c r="AE21" s="1733">
        <v>0.72</v>
      </c>
      <c r="AF21" s="1714" t="s">
        <v>852</v>
      </c>
      <c r="AG21" s="1715">
        <v>1.0800000000000001E-2</v>
      </c>
      <c r="AH21" s="1628" t="s">
        <v>853</v>
      </c>
      <c r="AI21" s="1628" t="s">
        <v>854</v>
      </c>
      <c r="AJ21" s="1710" t="s">
        <v>796</v>
      </c>
      <c r="AK21" s="1716" t="s">
        <v>789</v>
      </c>
      <c r="AL21" s="1710" t="s">
        <v>58</v>
      </c>
      <c r="AM21" s="1688" t="s">
        <v>83</v>
      </c>
      <c r="AN21" s="1710" t="s">
        <v>60</v>
      </c>
      <c r="AO21" s="1728"/>
      <c r="AP21" s="1789">
        <v>74</v>
      </c>
      <c r="AQ21" s="1688">
        <v>2018</v>
      </c>
      <c r="AR21" s="2954">
        <v>44197</v>
      </c>
      <c r="AS21" s="2955">
        <v>45657</v>
      </c>
      <c r="AT21" s="1710"/>
      <c r="AU21" s="1710"/>
      <c r="AV21" s="1710">
        <v>80</v>
      </c>
      <c r="AW21" s="1754">
        <v>134</v>
      </c>
      <c r="AX21" s="1710">
        <v>133</v>
      </c>
      <c r="AY21" s="1710">
        <v>133</v>
      </c>
      <c r="AZ21" s="1710"/>
      <c r="BA21" s="1710"/>
      <c r="BB21" s="1710"/>
      <c r="BC21" s="1710"/>
      <c r="BD21" s="1710"/>
      <c r="BE21" s="1710"/>
      <c r="BF21" s="1710"/>
      <c r="BG21" s="1710"/>
      <c r="BH21" s="1710"/>
      <c r="BI21" s="1710"/>
      <c r="BJ21" s="1710">
        <v>480</v>
      </c>
      <c r="BK21" s="2948">
        <v>0</v>
      </c>
      <c r="BL21" s="2948">
        <v>0</v>
      </c>
      <c r="BM21" s="1710" t="s">
        <v>70</v>
      </c>
      <c r="BN21" s="1710"/>
      <c r="BO21" s="2948">
        <v>0</v>
      </c>
      <c r="BP21" s="2948">
        <v>0</v>
      </c>
      <c r="BQ21" s="1710" t="s">
        <v>70</v>
      </c>
      <c r="BR21" s="1710"/>
      <c r="BS21" s="2948">
        <v>472.94716887114527</v>
      </c>
      <c r="BT21" s="2948"/>
      <c r="BU21" s="1710" t="s">
        <v>70</v>
      </c>
      <c r="BV21" s="1710"/>
      <c r="BW21" s="2948">
        <v>493.09471826505603</v>
      </c>
      <c r="BX21" s="2948"/>
      <c r="BY21" s="1710" t="s">
        <v>70</v>
      </c>
      <c r="BZ21" s="1710"/>
      <c r="CA21" s="2948">
        <v>514.10055326314739</v>
      </c>
      <c r="CB21" s="2948"/>
      <c r="CC21" s="1710" t="s">
        <v>70</v>
      </c>
      <c r="CD21" s="1710"/>
      <c r="CE21" s="2948">
        <v>536.00123683215747</v>
      </c>
      <c r="CF21" s="2948"/>
      <c r="CG21" s="1710" t="s">
        <v>70</v>
      </c>
      <c r="CH21" s="1710"/>
      <c r="CI21" s="2948"/>
      <c r="CJ21" s="2948"/>
      <c r="CK21" s="1710"/>
      <c r="CL21" s="1710"/>
      <c r="CM21" s="2948"/>
      <c r="CN21" s="2948"/>
      <c r="CO21" s="1712"/>
      <c r="CP21" s="1710"/>
      <c r="CQ21" s="2948"/>
      <c r="CR21" s="2948"/>
      <c r="CS21" s="1712"/>
      <c r="CT21" s="1710"/>
      <c r="CU21" s="2948"/>
      <c r="CV21" s="2948"/>
      <c r="CW21" s="1712"/>
      <c r="CX21" s="1710"/>
      <c r="CY21" s="2948"/>
      <c r="CZ21" s="2948"/>
      <c r="DA21" s="1712"/>
      <c r="DB21" s="1710"/>
      <c r="DC21" s="2948"/>
      <c r="DD21" s="2948"/>
      <c r="DE21" s="1712"/>
      <c r="DF21" s="1710"/>
      <c r="DG21" s="2948"/>
      <c r="DH21" s="2948"/>
      <c r="DI21" s="1712"/>
      <c r="DJ21" s="1710"/>
      <c r="DK21" s="2948"/>
      <c r="DL21" s="2948"/>
      <c r="DM21" s="1712"/>
      <c r="DN21" s="1710"/>
      <c r="DO21" s="2948"/>
      <c r="DP21" s="2948"/>
      <c r="DQ21" s="1712"/>
      <c r="DR21" s="1710"/>
      <c r="DS21" s="2948"/>
      <c r="DT21" s="2948"/>
      <c r="DU21" s="1710"/>
      <c r="DV21" s="1710"/>
      <c r="DW21" s="2948">
        <v>2016.1436772315062</v>
      </c>
      <c r="DX21" s="1688" t="s">
        <v>71</v>
      </c>
      <c r="DY21" s="1688" t="s">
        <v>72</v>
      </c>
      <c r="DZ21" s="1710" t="s">
        <v>177</v>
      </c>
      <c r="EA21" s="1717" t="s">
        <v>849</v>
      </c>
      <c r="EB21" s="1688" t="s">
        <v>179</v>
      </c>
      <c r="EC21" s="2939" t="s">
        <v>850</v>
      </c>
      <c r="ED21" s="1688" t="s">
        <v>71</v>
      </c>
      <c r="EE21" s="1688" t="s">
        <v>181</v>
      </c>
      <c r="EF21" s="1688" t="s">
        <v>191</v>
      </c>
      <c r="EG21" s="1710" t="s">
        <v>855</v>
      </c>
      <c r="EH21" s="1710" t="s">
        <v>856</v>
      </c>
      <c r="EI21" s="2939" t="s">
        <v>857</v>
      </c>
    </row>
    <row r="22" spans="1:139" s="447" customFormat="1" ht="24.95" customHeight="1">
      <c r="A22" s="1706" t="s">
        <v>54</v>
      </c>
      <c r="B22" s="1718"/>
      <c r="C22" s="1708" t="s">
        <v>835</v>
      </c>
      <c r="D22" s="1715"/>
      <c r="E22" s="1730" t="s">
        <v>836</v>
      </c>
      <c r="F22" s="1628" t="s">
        <v>837</v>
      </c>
      <c r="G22" s="1688" t="s">
        <v>111</v>
      </c>
      <c r="H22" s="1688" t="s">
        <v>68</v>
      </c>
      <c r="I22" s="1688" t="s">
        <v>60</v>
      </c>
      <c r="J22" s="1711"/>
      <c r="K22" s="1731">
        <v>0.69599999999999995</v>
      </c>
      <c r="L22" s="1688">
        <v>2015</v>
      </c>
      <c r="M22" s="1688">
        <v>2019</v>
      </c>
      <c r="N22" s="1688">
        <v>2034</v>
      </c>
      <c r="O22" s="1732">
        <f>K22+0.3%</f>
        <v>0.69899999999999995</v>
      </c>
      <c r="P22" s="1732" t="s">
        <v>838</v>
      </c>
      <c r="Q22" s="1732">
        <v>0.70199999999999996</v>
      </c>
      <c r="R22" s="1732" t="s">
        <v>839</v>
      </c>
      <c r="S22" s="1732">
        <v>0.70499999999999996</v>
      </c>
      <c r="T22" s="1732" t="s">
        <v>840</v>
      </c>
      <c r="U22" s="1732">
        <v>0.70799999999999996</v>
      </c>
      <c r="V22" s="1732" t="s">
        <v>841</v>
      </c>
      <c r="W22" s="1732">
        <v>0.71099999999999997</v>
      </c>
      <c r="X22" s="1732" t="s">
        <v>842</v>
      </c>
      <c r="Y22" s="1732">
        <v>0.71399999999999997</v>
      </c>
      <c r="Z22" s="1732" t="s">
        <v>843</v>
      </c>
      <c r="AA22" s="1732">
        <v>0.71699999999999997</v>
      </c>
      <c r="AB22" s="1732" t="s">
        <v>844</v>
      </c>
      <c r="AC22" s="1732">
        <v>0.72</v>
      </c>
      <c r="AD22" s="1732" t="s">
        <v>845</v>
      </c>
      <c r="AE22" s="1733">
        <v>0.72</v>
      </c>
      <c r="AF22" s="1714" t="s">
        <v>858</v>
      </c>
      <c r="AG22" s="1715">
        <v>1.9E-2</v>
      </c>
      <c r="AH22" s="1628" t="s">
        <v>183</v>
      </c>
      <c r="AI22" s="1628" t="s">
        <v>859</v>
      </c>
      <c r="AJ22" s="1710" t="s">
        <v>796</v>
      </c>
      <c r="AK22" s="1716" t="s">
        <v>789</v>
      </c>
      <c r="AL22" s="1710" t="s">
        <v>58</v>
      </c>
      <c r="AM22" s="1688" t="s">
        <v>137</v>
      </c>
      <c r="AN22" s="1710" t="s">
        <v>60</v>
      </c>
      <c r="AO22" s="1728"/>
      <c r="AP22" s="1717" t="s">
        <v>61</v>
      </c>
      <c r="AQ22" s="1717" t="s">
        <v>61</v>
      </c>
      <c r="AR22" s="2947">
        <v>43466</v>
      </c>
      <c r="AS22" s="2947">
        <v>49309</v>
      </c>
      <c r="AT22" s="1734">
        <v>1</v>
      </c>
      <c r="AU22" s="1734">
        <v>1</v>
      </c>
      <c r="AV22" s="1734">
        <v>1</v>
      </c>
      <c r="AW22" s="1734">
        <v>1</v>
      </c>
      <c r="AX22" s="1734">
        <v>1</v>
      </c>
      <c r="AY22" s="1734">
        <v>1</v>
      </c>
      <c r="AZ22" s="1734">
        <v>1</v>
      </c>
      <c r="BA22" s="1734">
        <v>1</v>
      </c>
      <c r="BB22" s="1734">
        <v>1</v>
      </c>
      <c r="BC22" s="1734">
        <v>1</v>
      </c>
      <c r="BD22" s="1734">
        <v>1</v>
      </c>
      <c r="BE22" s="1734">
        <v>1</v>
      </c>
      <c r="BF22" s="1734">
        <v>1</v>
      </c>
      <c r="BG22" s="1734">
        <v>1</v>
      </c>
      <c r="BH22" s="1734">
        <v>1</v>
      </c>
      <c r="BI22" s="1734">
        <v>1</v>
      </c>
      <c r="BJ22" s="1734">
        <v>1</v>
      </c>
      <c r="BK22" s="2948">
        <v>769.62343157400005</v>
      </c>
      <c r="BL22" s="2948">
        <v>769.62343157400005</v>
      </c>
      <c r="BM22" s="1710" t="s">
        <v>70</v>
      </c>
      <c r="BN22" s="1710">
        <v>1131</v>
      </c>
      <c r="BO22" s="2948">
        <v>782.53409233439993</v>
      </c>
      <c r="BP22" s="2948">
        <v>267.5</v>
      </c>
      <c r="BQ22" s="1710" t="s">
        <v>70</v>
      </c>
      <c r="BR22" s="1710">
        <v>1131</v>
      </c>
      <c r="BS22" s="2948">
        <v>815.87004466784538</v>
      </c>
      <c r="BT22" s="2948"/>
      <c r="BU22" s="1710" t="s">
        <v>70</v>
      </c>
      <c r="BV22" s="2948"/>
      <c r="BW22" s="2948">
        <v>850.62610857069558</v>
      </c>
      <c r="BX22" s="2948"/>
      <c r="BY22" s="1710" t="s">
        <v>70</v>
      </c>
      <c r="BZ22" s="1710"/>
      <c r="CA22" s="2948">
        <v>886.86278079580723</v>
      </c>
      <c r="CB22" s="2948"/>
      <c r="CC22" s="1710" t="s">
        <v>70</v>
      </c>
      <c r="CD22" s="1710"/>
      <c r="CE22" s="2948">
        <v>924.64313525770865</v>
      </c>
      <c r="CF22" s="2948"/>
      <c r="CG22" s="1710" t="s">
        <v>70</v>
      </c>
      <c r="CH22" s="1710"/>
      <c r="CI22" s="2948">
        <v>964.03293281968706</v>
      </c>
      <c r="CJ22" s="2948"/>
      <c r="CK22" s="1710" t="s">
        <v>70</v>
      </c>
      <c r="CL22" s="1710"/>
      <c r="CM22" s="2948">
        <v>1005.1007357578058</v>
      </c>
      <c r="CN22" s="2948"/>
      <c r="CO22" s="1712" t="s">
        <v>70</v>
      </c>
      <c r="CP22" s="1710"/>
      <c r="CQ22" s="2948">
        <v>1047.9180271010882</v>
      </c>
      <c r="CR22" s="2948"/>
      <c r="CS22" s="1712" t="s">
        <v>70</v>
      </c>
      <c r="CT22" s="1710"/>
      <c r="CU22" s="2948">
        <v>1092.5593350555946</v>
      </c>
      <c r="CV22" s="2948"/>
      <c r="CW22" s="1712" t="s">
        <v>70</v>
      </c>
      <c r="CX22" s="1710"/>
      <c r="CY22" s="2948">
        <v>1139.1023627289628</v>
      </c>
      <c r="CZ22" s="2948"/>
      <c r="DA22" s="1712" t="s">
        <v>70</v>
      </c>
      <c r="DB22" s="1710"/>
      <c r="DC22" s="2948">
        <v>1187.6281233812167</v>
      </c>
      <c r="DD22" s="2948"/>
      <c r="DE22" s="1712" t="s">
        <v>70</v>
      </c>
      <c r="DF22" s="1710"/>
      <c r="DG22" s="2948">
        <v>1238.2210814372565</v>
      </c>
      <c r="DH22" s="2948"/>
      <c r="DI22" s="1712" t="s">
        <v>70</v>
      </c>
      <c r="DJ22" s="1710"/>
      <c r="DK22" s="2948">
        <v>1290.9692995064836</v>
      </c>
      <c r="DL22" s="2948"/>
      <c r="DM22" s="1712" t="s">
        <v>70</v>
      </c>
      <c r="DN22" s="1710"/>
      <c r="DO22" s="2948">
        <v>1345.9645916654597</v>
      </c>
      <c r="DP22" s="2948"/>
      <c r="DQ22" s="1712" t="s">
        <v>70</v>
      </c>
      <c r="DR22" s="1710"/>
      <c r="DS22" s="2948">
        <v>1403.3026832704084</v>
      </c>
      <c r="DT22" s="2948"/>
      <c r="DU22" s="1710" t="s">
        <v>70</v>
      </c>
      <c r="DV22" s="1710"/>
      <c r="DW22" s="2948">
        <v>16744.958765924421</v>
      </c>
      <c r="DX22" s="1688" t="s">
        <v>71</v>
      </c>
      <c r="DY22" s="1688" t="s">
        <v>72</v>
      </c>
      <c r="DZ22" s="1710" t="s">
        <v>177</v>
      </c>
      <c r="EA22" s="1717" t="s">
        <v>849</v>
      </c>
      <c r="EB22" s="1688" t="s">
        <v>179</v>
      </c>
      <c r="EC22" s="2939" t="s">
        <v>850</v>
      </c>
      <c r="ED22" s="1688" t="s">
        <v>71</v>
      </c>
      <c r="EE22" s="1688" t="s">
        <v>181</v>
      </c>
      <c r="EF22" s="1688" t="s">
        <v>191</v>
      </c>
      <c r="EG22" s="1710" t="s">
        <v>855</v>
      </c>
      <c r="EH22" s="1710" t="s">
        <v>856</v>
      </c>
      <c r="EI22" s="2939" t="s">
        <v>857</v>
      </c>
    </row>
    <row r="23" spans="1:139" s="447" customFormat="1" ht="24.95" customHeight="1">
      <c r="A23" s="1706" t="s">
        <v>54</v>
      </c>
      <c r="B23" s="1718"/>
      <c r="C23" s="1708" t="s">
        <v>835</v>
      </c>
      <c r="D23" s="1715"/>
      <c r="E23" s="1730" t="s">
        <v>836</v>
      </c>
      <c r="F23" s="1628" t="s">
        <v>837</v>
      </c>
      <c r="G23" s="1688" t="s">
        <v>111</v>
      </c>
      <c r="H23" s="1688" t="s">
        <v>68</v>
      </c>
      <c r="I23" s="1688" t="s">
        <v>60</v>
      </c>
      <c r="J23" s="1711"/>
      <c r="K23" s="1731">
        <v>0.69599999999999995</v>
      </c>
      <c r="L23" s="1688">
        <v>2015</v>
      </c>
      <c r="M23" s="1688">
        <v>2019</v>
      </c>
      <c r="N23" s="1688">
        <v>2034</v>
      </c>
      <c r="O23" s="1732">
        <f>K23+0.3%</f>
        <v>0.69899999999999995</v>
      </c>
      <c r="P23" s="1732" t="s">
        <v>838</v>
      </c>
      <c r="Q23" s="1732">
        <v>0.70199999999999996</v>
      </c>
      <c r="R23" s="1732" t="s">
        <v>839</v>
      </c>
      <c r="S23" s="1732">
        <v>0.70499999999999996</v>
      </c>
      <c r="T23" s="1732" t="s">
        <v>840</v>
      </c>
      <c r="U23" s="1732">
        <v>0.70799999999999996</v>
      </c>
      <c r="V23" s="1732" t="s">
        <v>841</v>
      </c>
      <c r="W23" s="1732">
        <v>0.71099999999999997</v>
      </c>
      <c r="X23" s="1732" t="s">
        <v>842</v>
      </c>
      <c r="Y23" s="1732">
        <v>0.71399999999999997</v>
      </c>
      <c r="Z23" s="1732" t="s">
        <v>843</v>
      </c>
      <c r="AA23" s="1732">
        <v>0.71699999999999997</v>
      </c>
      <c r="AB23" s="1732" t="s">
        <v>844</v>
      </c>
      <c r="AC23" s="1732">
        <v>0.72</v>
      </c>
      <c r="AD23" s="1732" t="s">
        <v>845</v>
      </c>
      <c r="AE23" s="1733">
        <v>0.72</v>
      </c>
      <c r="AF23" s="1714" t="s">
        <v>861</v>
      </c>
      <c r="AG23" s="1715">
        <v>1.9E-2</v>
      </c>
      <c r="AH23" s="1628" t="s">
        <v>862</v>
      </c>
      <c r="AI23" s="1628" t="s">
        <v>863</v>
      </c>
      <c r="AJ23" s="1710" t="s">
        <v>796</v>
      </c>
      <c r="AK23" s="1716" t="s">
        <v>789</v>
      </c>
      <c r="AL23" s="1710" t="s">
        <v>58</v>
      </c>
      <c r="AM23" s="1688" t="s">
        <v>68</v>
      </c>
      <c r="AN23" s="1710" t="s">
        <v>60</v>
      </c>
      <c r="AO23" s="1728"/>
      <c r="AP23" s="1717" t="s">
        <v>61</v>
      </c>
      <c r="AQ23" s="1717" t="s">
        <v>61</v>
      </c>
      <c r="AR23" s="2954">
        <v>43831</v>
      </c>
      <c r="AS23" s="2955">
        <v>44926</v>
      </c>
      <c r="AT23" s="1734"/>
      <c r="AU23" s="2770">
        <v>0.2</v>
      </c>
      <c r="AV23" s="2770">
        <v>0.5</v>
      </c>
      <c r="AW23" s="2770">
        <v>1</v>
      </c>
      <c r="AX23" s="2770"/>
      <c r="AY23" s="2770"/>
      <c r="AZ23" s="1710"/>
      <c r="BA23" s="1710"/>
      <c r="BB23" s="1710"/>
      <c r="BC23" s="1710"/>
      <c r="BD23" s="1710"/>
      <c r="BE23" s="1710"/>
      <c r="BF23" s="1710"/>
      <c r="BG23" s="1710"/>
      <c r="BH23" s="1710"/>
      <c r="BI23" s="1710"/>
      <c r="BJ23" s="1734">
        <v>1</v>
      </c>
      <c r="BK23" s="2948"/>
      <c r="BL23" s="2948"/>
      <c r="BM23" s="1710"/>
      <c r="BN23" s="1710"/>
      <c r="BO23" s="2948">
        <v>226.811418</v>
      </c>
      <c r="BP23" s="2948">
        <v>254</v>
      </c>
      <c r="BQ23" s="1710" t="s">
        <v>70</v>
      </c>
      <c r="BR23" s="1710">
        <v>1131</v>
      </c>
      <c r="BS23" s="2948">
        <v>472.9471688136</v>
      </c>
      <c r="BT23" s="2948"/>
      <c r="BU23" s="1710" t="s">
        <v>70</v>
      </c>
      <c r="BV23" s="2948"/>
      <c r="BW23" s="2948">
        <v>493.09471820505934</v>
      </c>
      <c r="BX23" s="2948">
        <v>1131</v>
      </c>
      <c r="BY23" s="1710" t="s">
        <v>70</v>
      </c>
      <c r="BZ23" s="1710"/>
      <c r="CA23" s="2948"/>
      <c r="CB23" s="2948"/>
      <c r="CC23" s="1710" t="s">
        <v>70</v>
      </c>
      <c r="CD23" s="1710"/>
      <c r="CE23" s="2948"/>
      <c r="CF23" s="2948"/>
      <c r="CG23" s="1710" t="s">
        <v>70</v>
      </c>
      <c r="CH23" s="1710"/>
      <c r="CI23" s="2948">
        <v>0</v>
      </c>
      <c r="CJ23" s="2948"/>
      <c r="CK23" s="1710" t="s">
        <v>70</v>
      </c>
      <c r="CL23" s="1710"/>
      <c r="CM23" s="2948">
        <v>0</v>
      </c>
      <c r="CN23" s="2948"/>
      <c r="CO23" s="1712" t="s">
        <v>70</v>
      </c>
      <c r="CP23" s="1710"/>
      <c r="CQ23" s="2948">
        <v>0</v>
      </c>
      <c r="CR23" s="2948"/>
      <c r="CS23" s="1712" t="s">
        <v>70</v>
      </c>
      <c r="CT23" s="1710"/>
      <c r="CU23" s="2948">
        <v>0</v>
      </c>
      <c r="CV23" s="2948"/>
      <c r="CW23" s="1712" t="s">
        <v>70</v>
      </c>
      <c r="CX23" s="1710"/>
      <c r="CY23" s="2948">
        <v>0</v>
      </c>
      <c r="CZ23" s="2948"/>
      <c r="DA23" s="1712" t="s">
        <v>70</v>
      </c>
      <c r="DB23" s="1710"/>
      <c r="DC23" s="2948">
        <v>0</v>
      </c>
      <c r="DD23" s="2948"/>
      <c r="DE23" s="1712" t="s">
        <v>70</v>
      </c>
      <c r="DF23" s="1710"/>
      <c r="DG23" s="2948">
        <v>0</v>
      </c>
      <c r="DH23" s="2948"/>
      <c r="DI23" s="1712" t="s">
        <v>70</v>
      </c>
      <c r="DJ23" s="1710"/>
      <c r="DK23" s="2948">
        <v>0</v>
      </c>
      <c r="DL23" s="2948"/>
      <c r="DM23" s="1712" t="s">
        <v>70</v>
      </c>
      <c r="DN23" s="1710"/>
      <c r="DO23" s="2948">
        <v>0</v>
      </c>
      <c r="DP23" s="2948"/>
      <c r="DQ23" s="1712" t="s">
        <v>70</v>
      </c>
      <c r="DR23" s="1710"/>
      <c r="DS23" s="2948"/>
      <c r="DT23" s="2948"/>
      <c r="DU23" s="1710" t="s">
        <v>70</v>
      </c>
      <c r="DV23" s="1710"/>
      <c r="DW23" s="2948">
        <v>1192.8533050186593</v>
      </c>
      <c r="DX23" s="1688" t="s">
        <v>71</v>
      </c>
      <c r="DY23" s="1688" t="s">
        <v>72</v>
      </c>
      <c r="DZ23" s="1710" t="s">
        <v>177</v>
      </c>
      <c r="EA23" s="1717" t="s">
        <v>849</v>
      </c>
      <c r="EB23" s="1688" t="s">
        <v>179</v>
      </c>
      <c r="EC23" s="2939" t="s">
        <v>850</v>
      </c>
      <c r="ED23" s="1688" t="s">
        <v>71</v>
      </c>
      <c r="EE23" s="1688" t="s">
        <v>72</v>
      </c>
      <c r="EF23" s="1710" t="s">
        <v>177</v>
      </c>
      <c r="EG23" s="1717" t="s">
        <v>849</v>
      </c>
      <c r="EH23" s="1688" t="s">
        <v>179</v>
      </c>
      <c r="EI23" s="2939" t="s">
        <v>850</v>
      </c>
    </row>
    <row r="24" spans="1:139" s="447" customFormat="1" ht="24.95" customHeight="1">
      <c r="A24" s="1706" t="s">
        <v>54</v>
      </c>
      <c r="B24" s="1718"/>
      <c r="C24" s="1708" t="s">
        <v>835</v>
      </c>
      <c r="D24" s="1715"/>
      <c r="E24" s="1730" t="s">
        <v>836</v>
      </c>
      <c r="F24" s="1628" t="s">
        <v>837</v>
      </c>
      <c r="G24" s="1688" t="s">
        <v>111</v>
      </c>
      <c r="H24" s="1688" t="s">
        <v>68</v>
      </c>
      <c r="I24" s="1688" t="s">
        <v>60</v>
      </c>
      <c r="J24" s="1711"/>
      <c r="K24" s="1731">
        <v>0.69599999999999995</v>
      </c>
      <c r="L24" s="1688">
        <v>2015</v>
      </c>
      <c r="M24" s="1688">
        <v>2019</v>
      </c>
      <c r="N24" s="1688">
        <v>2034</v>
      </c>
      <c r="O24" s="1732">
        <f>K24+0.3%</f>
        <v>0.69899999999999995</v>
      </c>
      <c r="P24" s="1732" t="s">
        <v>838</v>
      </c>
      <c r="Q24" s="1732">
        <v>0.70199999999999996</v>
      </c>
      <c r="R24" s="1732" t="s">
        <v>839</v>
      </c>
      <c r="S24" s="1732">
        <v>0.70499999999999996</v>
      </c>
      <c r="T24" s="1732" t="s">
        <v>840</v>
      </c>
      <c r="U24" s="1732">
        <v>0.70799999999999996</v>
      </c>
      <c r="V24" s="1732" t="s">
        <v>841</v>
      </c>
      <c r="W24" s="1732">
        <v>0.71099999999999997</v>
      </c>
      <c r="X24" s="1732" t="s">
        <v>842</v>
      </c>
      <c r="Y24" s="1732">
        <v>0.71399999999999997</v>
      </c>
      <c r="Z24" s="1732" t="s">
        <v>843</v>
      </c>
      <c r="AA24" s="1732">
        <v>0.71699999999999997</v>
      </c>
      <c r="AB24" s="1732" t="s">
        <v>844</v>
      </c>
      <c r="AC24" s="1732">
        <v>0.72</v>
      </c>
      <c r="AD24" s="1732" t="s">
        <v>845</v>
      </c>
      <c r="AE24" s="1733">
        <v>0.72</v>
      </c>
      <c r="AF24" s="1714" t="s">
        <v>864</v>
      </c>
      <c r="AG24" s="1715">
        <v>1.9E-2</v>
      </c>
      <c r="AH24" s="1730" t="s">
        <v>865</v>
      </c>
      <c r="AI24" s="1628" t="s">
        <v>190</v>
      </c>
      <c r="AJ24" s="1710" t="s">
        <v>205</v>
      </c>
      <c r="AK24" s="1716" t="s">
        <v>866</v>
      </c>
      <c r="AL24" s="1710" t="s">
        <v>99</v>
      </c>
      <c r="AM24" s="1688" t="s">
        <v>83</v>
      </c>
      <c r="AN24" s="1710" t="s">
        <v>482</v>
      </c>
      <c r="AO24" s="1717">
        <v>381</v>
      </c>
      <c r="AP24" s="1736">
        <v>2</v>
      </c>
      <c r="AQ24" s="1688">
        <v>2018</v>
      </c>
      <c r="AR24" s="2947">
        <v>43466</v>
      </c>
      <c r="AS24" s="2947">
        <v>49309</v>
      </c>
      <c r="AT24" s="1688">
        <v>2</v>
      </c>
      <c r="AU24" s="1688">
        <v>2</v>
      </c>
      <c r="AV24" s="1688">
        <v>2</v>
      </c>
      <c r="AW24" s="1688">
        <v>2</v>
      </c>
      <c r="AX24" s="1688">
        <v>2</v>
      </c>
      <c r="AY24" s="1688">
        <v>2</v>
      </c>
      <c r="AZ24" s="1688">
        <v>2</v>
      </c>
      <c r="BA24" s="1688">
        <v>2</v>
      </c>
      <c r="BB24" s="1688">
        <v>2</v>
      </c>
      <c r="BC24" s="1688">
        <v>2</v>
      </c>
      <c r="BD24" s="1688">
        <v>2</v>
      </c>
      <c r="BE24" s="1688">
        <v>2</v>
      </c>
      <c r="BF24" s="1688">
        <v>2</v>
      </c>
      <c r="BG24" s="1688">
        <v>2</v>
      </c>
      <c r="BH24" s="1688">
        <v>2</v>
      </c>
      <c r="BI24" s="1688">
        <v>2</v>
      </c>
      <c r="BJ24" s="1688">
        <v>32</v>
      </c>
      <c r="BK24" s="1719">
        <v>6</v>
      </c>
      <c r="BL24" s="1719">
        <v>6</v>
      </c>
      <c r="BM24" s="1710" t="s">
        <v>70</v>
      </c>
      <c r="BN24" s="1710">
        <v>1014</v>
      </c>
      <c r="BO24" s="1719">
        <v>6</v>
      </c>
      <c r="BP24" s="1719">
        <v>6</v>
      </c>
      <c r="BQ24" s="1710" t="s">
        <v>70</v>
      </c>
      <c r="BR24" s="1710">
        <v>1014</v>
      </c>
      <c r="BS24" s="1719">
        <v>6.3000000000000007</v>
      </c>
      <c r="BT24" s="1719"/>
      <c r="BU24" s="1710" t="s">
        <v>70</v>
      </c>
      <c r="BV24" s="1710"/>
      <c r="BW24" s="1719">
        <v>6.6150000000000011</v>
      </c>
      <c r="BX24" s="1719"/>
      <c r="BY24" s="1710" t="s">
        <v>70</v>
      </c>
      <c r="BZ24" s="1710"/>
      <c r="CA24" s="1719">
        <v>6.9457500000000012</v>
      </c>
      <c r="CB24" s="1719"/>
      <c r="CC24" s="1710" t="s">
        <v>70</v>
      </c>
      <c r="CD24" s="1710"/>
      <c r="CE24" s="1719">
        <v>7.2930375000000014</v>
      </c>
      <c r="CF24" s="1719"/>
      <c r="CG24" s="1710" t="s">
        <v>70</v>
      </c>
      <c r="CH24" s="1710"/>
      <c r="CI24" s="1719">
        <v>7.6576893750000021</v>
      </c>
      <c r="CJ24" s="1719"/>
      <c r="CK24" s="1710" t="s">
        <v>70</v>
      </c>
      <c r="CL24" s="1710"/>
      <c r="CM24" s="1719">
        <v>8.0405738437500034</v>
      </c>
      <c r="CN24" s="1719"/>
      <c r="CO24" s="1712" t="s">
        <v>70</v>
      </c>
      <c r="CP24" s="1710"/>
      <c r="CQ24" s="1719">
        <v>8.0445941306718787</v>
      </c>
      <c r="CR24" s="1719"/>
      <c r="CS24" s="1712" t="s">
        <v>70</v>
      </c>
      <c r="CT24" s="1710"/>
      <c r="CU24" s="1719">
        <v>8.0486164277372136</v>
      </c>
      <c r="CV24" s="1719"/>
      <c r="CW24" s="1712" t="s">
        <v>70</v>
      </c>
      <c r="CX24" s="1710"/>
      <c r="CY24" s="1719">
        <v>8.0526407359510817</v>
      </c>
      <c r="CZ24" s="1719"/>
      <c r="DA24" s="1712" t="s">
        <v>70</v>
      </c>
      <c r="DB24" s="1710"/>
      <c r="DC24" s="1719">
        <v>8.056667056319057</v>
      </c>
      <c r="DD24" s="1719"/>
      <c r="DE24" s="1712" t="s">
        <v>70</v>
      </c>
      <c r="DF24" s="1710"/>
      <c r="DG24" s="1719">
        <v>8.0606953898472167</v>
      </c>
      <c r="DH24" s="1719"/>
      <c r="DI24" s="1712" t="s">
        <v>70</v>
      </c>
      <c r="DJ24" s="1710"/>
      <c r="DK24" s="1719">
        <v>8.0647257375421404</v>
      </c>
      <c r="DL24" s="1719"/>
      <c r="DM24" s="1712" t="s">
        <v>70</v>
      </c>
      <c r="DN24" s="1710"/>
      <c r="DO24" s="1719">
        <v>8.0687581004109106</v>
      </c>
      <c r="DP24" s="1719"/>
      <c r="DQ24" s="1712" t="s">
        <v>70</v>
      </c>
      <c r="DR24" s="1710"/>
      <c r="DS24" s="1719">
        <v>8.0727924794611159</v>
      </c>
      <c r="DT24" s="1719"/>
      <c r="DU24" s="1710" t="s">
        <v>70</v>
      </c>
      <c r="DV24" s="1710"/>
      <c r="DW24" s="1719">
        <v>119.32154077669064</v>
      </c>
      <c r="DX24" s="1688" t="s">
        <v>71</v>
      </c>
      <c r="DY24" s="1688" t="s">
        <v>181</v>
      </c>
      <c r="DZ24" s="1710" t="s">
        <v>191</v>
      </c>
      <c r="EA24" s="1710" t="s">
        <v>855</v>
      </c>
      <c r="EB24" s="1710" t="s">
        <v>856</v>
      </c>
      <c r="EC24" s="1758" t="s">
        <v>194</v>
      </c>
      <c r="ED24" s="1688"/>
      <c r="EE24" s="1688"/>
      <c r="EF24" s="1688"/>
      <c r="EG24" s="1688"/>
      <c r="EH24" s="1688"/>
      <c r="EI24" s="1688"/>
    </row>
    <row r="25" spans="1:139" s="447" customFormat="1" ht="24.95" customHeight="1">
      <c r="A25" s="1706" t="s">
        <v>54</v>
      </c>
      <c r="B25" s="1718"/>
      <c r="C25" s="1708" t="s">
        <v>867</v>
      </c>
      <c r="D25" s="1715">
        <v>1.66E-2</v>
      </c>
      <c r="E25" s="1628" t="s">
        <v>196</v>
      </c>
      <c r="F25" s="1628" t="s">
        <v>197</v>
      </c>
      <c r="G25" s="1710" t="s">
        <v>58</v>
      </c>
      <c r="H25" s="1710" t="s">
        <v>59</v>
      </c>
      <c r="I25" s="1710" t="s">
        <v>60</v>
      </c>
      <c r="J25" s="1711"/>
      <c r="K25" s="1710">
        <v>230</v>
      </c>
      <c r="L25" s="1710">
        <v>2018</v>
      </c>
      <c r="M25" s="1688">
        <v>2019</v>
      </c>
      <c r="N25" s="1710">
        <v>2034</v>
      </c>
      <c r="O25" s="1710">
        <v>229</v>
      </c>
      <c r="P25" s="1710">
        <v>228</v>
      </c>
      <c r="Q25" s="1710">
        <v>227</v>
      </c>
      <c r="R25" s="1710">
        <v>226</v>
      </c>
      <c r="S25" s="1710">
        <v>225</v>
      </c>
      <c r="T25" s="1710">
        <v>224</v>
      </c>
      <c r="U25" s="1710">
        <v>223</v>
      </c>
      <c r="V25" s="1710">
        <v>222</v>
      </c>
      <c r="W25" s="1710">
        <v>221</v>
      </c>
      <c r="X25" s="1710">
        <v>220</v>
      </c>
      <c r="Y25" s="1710">
        <v>219</v>
      </c>
      <c r="Z25" s="1710">
        <v>218</v>
      </c>
      <c r="AA25" s="1710">
        <v>217</v>
      </c>
      <c r="AB25" s="1710">
        <v>216</v>
      </c>
      <c r="AC25" s="1710">
        <v>215</v>
      </c>
      <c r="AD25" s="1710">
        <v>214</v>
      </c>
      <c r="AE25" s="1710">
        <v>214</v>
      </c>
      <c r="AF25" s="1714" t="s">
        <v>868</v>
      </c>
      <c r="AG25" s="1715">
        <v>5.7999999999999996E-3</v>
      </c>
      <c r="AH25" s="1628" t="s">
        <v>199</v>
      </c>
      <c r="AI25" s="1628" t="s">
        <v>200</v>
      </c>
      <c r="AJ25" s="1710" t="s">
        <v>796</v>
      </c>
      <c r="AK25" s="1716" t="s">
        <v>789</v>
      </c>
      <c r="AL25" s="1710" t="s">
        <v>58</v>
      </c>
      <c r="AM25" s="2956" t="s">
        <v>83</v>
      </c>
      <c r="AN25" s="1710" t="s">
        <v>60</v>
      </c>
      <c r="AO25" s="1728"/>
      <c r="AP25" s="1717" t="s">
        <v>61</v>
      </c>
      <c r="AQ25" s="1717" t="s">
        <v>61</v>
      </c>
      <c r="AR25" s="2954">
        <v>43831</v>
      </c>
      <c r="AS25" s="2947">
        <v>49309</v>
      </c>
      <c r="AT25" s="1710"/>
      <c r="AU25" s="1710">
        <v>1</v>
      </c>
      <c r="AV25" s="1710">
        <v>1</v>
      </c>
      <c r="AW25" s="1710">
        <v>1</v>
      </c>
      <c r="AX25" s="1710">
        <v>1</v>
      </c>
      <c r="AY25" s="1710">
        <v>1</v>
      </c>
      <c r="AZ25" s="1710">
        <v>1</v>
      </c>
      <c r="BA25" s="1710">
        <v>1</v>
      </c>
      <c r="BB25" s="1710">
        <v>1</v>
      </c>
      <c r="BC25" s="1710">
        <v>1</v>
      </c>
      <c r="BD25" s="1710">
        <v>1</v>
      </c>
      <c r="BE25" s="1710">
        <v>1</v>
      </c>
      <c r="BF25" s="1710">
        <v>1</v>
      </c>
      <c r="BG25" s="1710">
        <v>1</v>
      </c>
      <c r="BH25" s="1710">
        <v>1</v>
      </c>
      <c r="BI25" s="1710">
        <v>1</v>
      </c>
      <c r="BJ25" s="1710">
        <v>15</v>
      </c>
      <c r="BK25" s="1719"/>
      <c r="BL25" s="1719"/>
      <c r="BM25" s="1710"/>
      <c r="BN25" s="1710"/>
      <c r="BO25" s="1719">
        <v>30</v>
      </c>
      <c r="BP25" s="1719">
        <v>17.2</v>
      </c>
      <c r="BQ25" s="1710" t="s">
        <v>70</v>
      </c>
      <c r="BR25" s="1710">
        <v>1131</v>
      </c>
      <c r="BS25" s="1719">
        <v>31.5</v>
      </c>
      <c r="BT25" s="1719">
        <v>1131</v>
      </c>
      <c r="BU25" s="1710" t="s">
        <v>70</v>
      </c>
      <c r="BV25" s="1710"/>
      <c r="BW25" s="1719">
        <v>33.075000000000003</v>
      </c>
      <c r="BX25" s="1719">
        <v>1131</v>
      </c>
      <c r="BY25" s="1710" t="s">
        <v>70</v>
      </c>
      <c r="BZ25" s="1710"/>
      <c r="CA25" s="1719">
        <v>34.728750000000005</v>
      </c>
      <c r="CB25" s="1719"/>
      <c r="CC25" s="1710" t="s">
        <v>70</v>
      </c>
      <c r="CD25" s="1710"/>
      <c r="CE25" s="1719">
        <v>36.465187500000006</v>
      </c>
      <c r="CF25" s="1719"/>
      <c r="CG25" s="1710" t="s">
        <v>70</v>
      </c>
      <c r="CH25" s="1710"/>
      <c r="CI25" s="1719">
        <v>38.288446875000005</v>
      </c>
      <c r="CJ25" s="1719"/>
      <c r="CK25" s="1710" t="s">
        <v>70</v>
      </c>
      <c r="CL25" s="1710"/>
      <c r="CM25" s="1719">
        <v>40.202869218750003</v>
      </c>
      <c r="CN25" s="1719"/>
      <c r="CO25" s="1712" t="s">
        <v>70</v>
      </c>
      <c r="CP25" s="1710"/>
      <c r="CQ25" s="1719">
        <v>42.213012679687502</v>
      </c>
      <c r="CR25" s="1719"/>
      <c r="CS25" s="1712" t="s">
        <v>70</v>
      </c>
      <c r="CT25" s="1710"/>
      <c r="CU25" s="1719">
        <v>44.323663313671879</v>
      </c>
      <c r="CV25" s="1719"/>
      <c r="CW25" s="1712" t="s">
        <v>70</v>
      </c>
      <c r="CX25" s="1710"/>
      <c r="CY25" s="1719">
        <v>46.539846479355475</v>
      </c>
      <c r="CZ25" s="1719"/>
      <c r="DA25" s="1712" t="s">
        <v>70</v>
      </c>
      <c r="DB25" s="1710"/>
      <c r="DC25" s="1719">
        <v>48.866838803323247</v>
      </c>
      <c r="DD25" s="1719"/>
      <c r="DE25" s="1712" t="s">
        <v>70</v>
      </c>
      <c r="DF25" s="1710"/>
      <c r="DG25" s="1719">
        <v>51.310180743489411</v>
      </c>
      <c r="DH25" s="1719"/>
      <c r="DI25" s="1712" t="s">
        <v>70</v>
      </c>
      <c r="DJ25" s="1710"/>
      <c r="DK25" s="1719">
        <v>53.875689780663883</v>
      </c>
      <c r="DL25" s="1719"/>
      <c r="DM25" s="1712" t="s">
        <v>70</v>
      </c>
      <c r="DN25" s="1710"/>
      <c r="DO25" s="1719">
        <v>56.569474269697075</v>
      </c>
      <c r="DP25" s="1719"/>
      <c r="DQ25" s="1712" t="s">
        <v>70</v>
      </c>
      <c r="DR25" s="1710"/>
      <c r="DS25" s="1719">
        <v>59.397947983181929</v>
      </c>
      <c r="DT25" s="1719"/>
      <c r="DU25" s="1710" t="s">
        <v>70</v>
      </c>
      <c r="DV25" s="1710"/>
      <c r="DW25" s="1719">
        <v>647.35690764682045</v>
      </c>
      <c r="DX25" s="1688" t="s">
        <v>71</v>
      </c>
      <c r="DY25" s="1688" t="s">
        <v>72</v>
      </c>
      <c r="DZ25" s="1710" t="s">
        <v>177</v>
      </c>
      <c r="EA25" s="1717" t="s">
        <v>849</v>
      </c>
      <c r="EB25" s="1688" t="s">
        <v>179</v>
      </c>
      <c r="EC25" s="2939" t="s">
        <v>850</v>
      </c>
      <c r="ED25" s="1688" t="s">
        <v>71</v>
      </c>
      <c r="EE25" s="1688" t="s">
        <v>181</v>
      </c>
      <c r="EF25" s="1688" t="s">
        <v>191</v>
      </c>
      <c r="EG25" s="1710" t="s">
        <v>855</v>
      </c>
      <c r="EH25" s="1710" t="s">
        <v>856</v>
      </c>
      <c r="EI25" s="2939" t="s">
        <v>857</v>
      </c>
    </row>
    <row r="26" spans="1:139" s="447" customFormat="1" ht="24.95" customHeight="1">
      <c r="A26" s="1706" t="s">
        <v>54</v>
      </c>
      <c r="B26" s="1718"/>
      <c r="C26" s="1708" t="s">
        <v>867</v>
      </c>
      <c r="D26" s="1715"/>
      <c r="E26" s="1628" t="s">
        <v>196</v>
      </c>
      <c r="F26" s="1628" t="s">
        <v>197</v>
      </c>
      <c r="G26" s="1710" t="s">
        <v>58</v>
      </c>
      <c r="H26" s="1710" t="s">
        <v>59</v>
      </c>
      <c r="I26" s="1710" t="s">
        <v>60</v>
      </c>
      <c r="J26" s="1711"/>
      <c r="K26" s="1710">
        <v>230</v>
      </c>
      <c r="L26" s="1710">
        <v>2018</v>
      </c>
      <c r="M26" s="1688">
        <v>2019</v>
      </c>
      <c r="N26" s="1710">
        <v>2034</v>
      </c>
      <c r="O26" s="1710">
        <v>229</v>
      </c>
      <c r="P26" s="1710">
        <v>228</v>
      </c>
      <c r="Q26" s="1710">
        <v>227</v>
      </c>
      <c r="R26" s="1710">
        <v>226</v>
      </c>
      <c r="S26" s="1710">
        <v>225</v>
      </c>
      <c r="T26" s="1710">
        <v>224</v>
      </c>
      <c r="U26" s="1710">
        <v>223</v>
      </c>
      <c r="V26" s="1710">
        <v>222</v>
      </c>
      <c r="W26" s="1710">
        <v>221</v>
      </c>
      <c r="X26" s="1710">
        <v>220</v>
      </c>
      <c r="Y26" s="1710">
        <v>219</v>
      </c>
      <c r="Z26" s="1710">
        <v>218</v>
      </c>
      <c r="AA26" s="1710">
        <v>217</v>
      </c>
      <c r="AB26" s="1710">
        <v>216</v>
      </c>
      <c r="AC26" s="1710">
        <v>215</v>
      </c>
      <c r="AD26" s="1710">
        <v>214</v>
      </c>
      <c r="AE26" s="1710">
        <v>214</v>
      </c>
      <c r="AF26" s="1714" t="s">
        <v>869</v>
      </c>
      <c r="AG26" s="1715">
        <v>1.0800000000000001E-2</v>
      </c>
      <c r="AH26" s="1628" t="s">
        <v>203</v>
      </c>
      <c r="AI26" s="1628" t="s">
        <v>204</v>
      </c>
      <c r="AJ26" s="1710" t="s">
        <v>205</v>
      </c>
      <c r="AK26" s="1716" t="s">
        <v>866</v>
      </c>
      <c r="AL26" s="1710" t="s">
        <v>58</v>
      </c>
      <c r="AM26" s="1710" t="s">
        <v>83</v>
      </c>
      <c r="AN26" s="1710" t="s">
        <v>60</v>
      </c>
      <c r="AO26" s="1717" t="s">
        <v>60</v>
      </c>
      <c r="AP26" s="1710">
        <v>279</v>
      </c>
      <c r="AQ26" s="1710">
        <v>2018</v>
      </c>
      <c r="AR26" s="2947">
        <v>43466</v>
      </c>
      <c r="AS26" s="2947">
        <v>49309</v>
      </c>
      <c r="AT26" s="1710">
        <v>40</v>
      </c>
      <c r="AU26" s="1710">
        <v>40</v>
      </c>
      <c r="AV26" s="1710">
        <v>40</v>
      </c>
      <c r="AW26" s="1710">
        <v>40</v>
      </c>
      <c r="AX26" s="1710">
        <v>40</v>
      </c>
      <c r="AY26" s="1710">
        <v>40</v>
      </c>
      <c r="AZ26" s="1710">
        <v>40</v>
      </c>
      <c r="BA26" s="1710">
        <v>40</v>
      </c>
      <c r="BB26" s="1710">
        <v>40</v>
      </c>
      <c r="BC26" s="1710">
        <v>40</v>
      </c>
      <c r="BD26" s="1710">
        <v>40</v>
      </c>
      <c r="BE26" s="1710">
        <v>40</v>
      </c>
      <c r="BF26" s="1710">
        <v>40</v>
      </c>
      <c r="BG26" s="1710">
        <v>40</v>
      </c>
      <c r="BH26" s="1710">
        <v>40</v>
      </c>
      <c r="BI26" s="1710">
        <v>40</v>
      </c>
      <c r="BJ26" s="1710">
        <v>640</v>
      </c>
      <c r="BK26" s="1719">
        <v>90.665999999999997</v>
      </c>
      <c r="BL26" s="1719">
        <v>90.665999999999997</v>
      </c>
      <c r="BM26" s="1710" t="s">
        <v>70</v>
      </c>
      <c r="BN26" s="1710">
        <v>1014</v>
      </c>
      <c r="BO26" s="1719">
        <v>90.665999999999997</v>
      </c>
      <c r="BP26" s="1719">
        <v>90.665999999999997</v>
      </c>
      <c r="BQ26" s="1710" t="s">
        <v>70</v>
      </c>
      <c r="BR26" s="1710">
        <v>1014</v>
      </c>
      <c r="BS26" s="1719">
        <v>90.665999999999997</v>
      </c>
      <c r="BT26" s="1719"/>
      <c r="BU26" s="1710" t="s">
        <v>70</v>
      </c>
      <c r="BV26" s="1710"/>
      <c r="BW26" s="1719">
        <v>90.665999999999997</v>
      </c>
      <c r="BX26" s="1719"/>
      <c r="BY26" s="1710" t="s">
        <v>70</v>
      </c>
      <c r="BZ26" s="1710"/>
      <c r="CA26" s="1719">
        <v>90.665999999999997</v>
      </c>
      <c r="CB26" s="1719"/>
      <c r="CC26" s="1710" t="s">
        <v>70</v>
      </c>
      <c r="CD26" s="1710"/>
      <c r="CE26" s="1719">
        <v>90.665999999999997</v>
      </c>
      <c r="CF26" s="1719"/>
      <c r="CG26" s="1710" t="s">
        <v>70</v>
      </c>
      <c r="CH26" s="1710"/>
      <c r="CI26" s="1719">
        <v>90.665999999999997</v>
      </c>
      <c r="CJ26" s="1719"/>
      <c r="CK26" s="1710" t="s">
        <v>70</v>
      </c>
      <c r="CL26" s="1710"/>
      <c r="CM26" s="1719">
        <v>90.665999999999997</v>
      </c>
      <c r="CN26" s="1719"/>
      <c r="CO26" s="1712" t="s">
        <v>70</v>
      </c>
      <c r="CP26" s="1710"/>
      <c r="CQ26" s="1719">
        <v>90.665999999999997</v>
      </c>
      <c r="CR26" s="1719"/>
      <c r="CS26" s="1712" t="s">
        <v>70</v>
      </c>
      <c r="CT26" s="1710"/>
      <c r="CU26" s="1719">
        <v>90.665999999999997</v>
      </c>
      <c r="CV26" s="1719"/>
      <c r="CW26" s="1712" t="s">
        <v>70</v>
      </c>
      <c r="CX26" s="1710"/>
      <c r="CY26" s="1719">
        <v>90.665999999999997</v>
      </c>
      <c r="CZ26" s="1719"/>
      <c r="DA26" s="1712" t="s">
        <v>70</v>
      </c>
      <c r="DB26" s="1710"/>
      <c r="DC26" s="1719">
        <v>90.665999999999997</v>
      </c>
      <c r="DD26" s="1719"/>
      <c r="DE26" s="1712" t="s">
        <v>70</v>
      </c>
      <c r="DF26" s="1710"/>
      <c r="DG26" s="1719">
        <v>90.665999999999997</v>
      </c>
      <c r="DH26" s="1719"/>
      <c r="DI26" s="1712" t="s">
        <v>70</v>
      </c>
      <c r="DJ26" s="1710"/>
      <c r="DK26" s="1719">
        <v>90.665999999999997</v>
      </c>
      <c r="DL26" s="1719"/>
      <c r="DM26" s="1712" t="s">
        <v>70</v>
      </c>
      <c r="DN26" s="1710"/>
      <c r="DO26" s="1719">
        <v>90.665999999999997</v>
      </c>
      <c r="DP26" s="1719"/>
      <c r="DQ26" s="1712" t="s">
        <v>70</v>
      </c>
      <c r="DR26" s="1710"/>
      <c r="DS26" s="1719">
        <v>90.665999999999997</v>
      </c>
      <c r="DT26" s="1719"/>
      <c r="DU26" s="1710" t="s">
        <v>70</v>
      </c>
      <c r="DV26" s="1710"/>
      <c r="DW26" s="1719">
        <v>1450.6559999999995</v>
      </c>
      <c r="DX26" s="1688" t="s">
        <v>71</v>
      </c>
      <c r="DY26" s="1688" t="s">
        <v>181</v>
      </c>
      <c r="DZ26" s="1710" t="s">
        <v>206</v>
      </c>
      <c r="EA26" s="1710" t="s">
        <v>870</v>
      </c>
      <c r="EB26" s="1710" t="s">
        <v>208</v>
      </c>
      <c r="EC26" s="1758" t="s">
        <v>871</v>
      </c>
      <c r="ED26" s="1688"/>
      <c r="EE26" s="1688"/>
      <c r="EF26" s="1688"/>
      <c r="EG26" s="1710"/>
      <c r="EH26" s="1710"/>
      <c r="EI26" s="1710"/>
    </row>
    <row r="27" spans="1:139" s="447" customFormat="1" ht="24.95" customHeight="1">
      <c r="A27" s="1706" t="s">
        <v>210</v>
      </c>
      <c r="B27" s="1733">
        <v>0.20899999999999999</v>
      </c>
      <c r="C27" s="1628" t="s">
        <v>211</v>
      </c>
      <c r="D27" s="1715">
        <v>2.8199999999999999E-2</v>
      </c>
      <c r="E27" s="1730" t="s">
        <v>212</v>
      </c>
      <c r="F27" s="1730" t="s">
        <v>213</v>
      </c>
      <c r="G27" s="1688" t="s">
        <v>58</v>
      </c>
      <c r="H27" s="1688" t="s">
        <v>68</v>
      </c>
      <c r="I27" s="1688" t="s">
        <v>60</v>
      </c>
      <c r="J27" s="1711"/>
      <c r="K27" s="1740">
        <v>0.8</v>
      </c>
      <c r="L27" s="1688">
        <v>2017</v>
      </c>
      <c r="M27" s="1688">
        <v>2019</v>
      </c>
      <c r="N27" s="1710">
        <v>2034</v>
      </c>
      <c r="O27" s="1741">
        <v>0.80030000000000001</v>
      </c>
      <c r="P27" s="1741">
        <v>0.80059999999999998</v>
      </c>
      <c r="Q27" s="1741">
        <v>0.80089999999999995</v>
      </c>
      <c r="R27" s="1741">
        <v>0.80120000000000002</v>
      </c>
      <c r="S27" s="1741">
        <v>0.80149999999999999</v>
      </c>
      <c r="T27" s="1741">
        <v>0.80179999999999996</v>
      </c>
      <c r="U27" s="1741">
        <v>0.80210000000000004</v>
      </c>
      <c r="V27" s="1741">
        <v>0.8024</v>
      </c>
      <c r="W27" s="1741">
        <v>0.80269999999999997</v>
      </c>
      <c r="X27" s="1741">
        <v>0.80300000000000005</v>
      </c>
      <c r="Y27" s="1741">
        <v>0.80330000000000001</v>
      </c>
      <c r="Z27" s="1741">
        <v>0.80359999999999998</v>
      </c>
      <c r="AA27" s="1741">
        <v>0.80389999999999995</v>
      </c>
      <c r="AB27" s="1741">
        <v>0.80420000000000003</v>
      </c>
      <c r="AC27" s="1741">
        <v>0.80449999999999999</v>
      </c>
      <c r="AD27" s="1741">
        <v>0.80479999999999996</v>
      </c>
      <c r="AE27" s="1741">
        <v>0.80479999999999996</v>
      </c>
      <c r="AF27" s="1714" t="s">
        <v>872</v>
      </c>
      <c r="AG27" s="1715">
        <v>5.7999999999999996E-3</v>
      </c>
      <c r="AH27" s="1730" t="s">
        <v>873</v>
      </c>
      <c r="AI27" s="1730" t="s">
        <v>874</v>
      </c>
      <c r="AJ27" s="1710" t="s">
        <v>875</v>
      </c>
      <c r="AK27" s="1716" t="s">
        <v>876</v>
      </c>
      <c r="AL27" s="1710" t="s">
        <v>58</v>
      </c>
      <c r="AM27" s="1688" t="s">
        <v>68</v>
      </c>
      <c r="AN27" s="1688" t="s">
        <v>60</v>
      </c>
      <c r="AO27" s="1728"/>
      <c r="AP27" s="1740" t="s">
        <v>61</v>
      </c>
      <c r="AQ27" s="1688" t="s">
        <v>61</v>
      </c>
      <c r="AR27" s="2954">
        <v>43831</v>
      </c>
      <c r="AS27" s="2955">
        <v>44926</v>
      </c>
      <c r="AT27" s="1734"/>
      <c r="AU27" s="1718">
        <v>0.05</v>
      </c>
      <c r="AV27" s="1734">
        <v>0.5</v>
      </c>
      <c r="AW27" s="1734">
        <v>1</v>
      </c>
      <c r="AX27" s="1734"/>
      <c r="AY27" s="1734"/>
      <c r="AZ27" s="1734"/>
      <c r="BA27" s="1734"/>
      <c r="BB27" s="1734"/>
      <c r="BC27" s="1734"/>
      <c r="BD27" s="1734"/>
      <c r="BE27" s="1734"/>
      <c r="BF27" s="1734"/>
      <c r="BG27" s="1734"/>
      <c r="BH27" s="1734"/>
      <c r="BI27" s="1734"/>
      <c r="BJ27" s="1718">
        <v>1</v>
      </c>
      <c r="BK27" s="2591"/>
      <c r="BL27" s="2591"/>
      <c r="BM27" s="1710"/>
      <c r="BN27" s="1710"/>
      <c r="BO27" s="2591">
        <v>1</v>
      </c>
      <c r="BP27" s="2591">
        <v>1</v>
      </c>
      <c r="BQ27" s="1710" t="s">
        <v>70</v>
      </c>
      <c r="BR27" s="1710">
        <v>7525</v>
      </c>
      <c r="BS27" s="2591">
        <v>19</v>
      </c>
      <c r="BT27" s="2591"/>
      <c r="BU27" s="1710" t="s">
        <v>70</v>
      </c>
      <c r="BV27" s="1710"/>
      <c r="BW27" s="2591">
        <v>19.57</v>
      </c>
      <c r="BX27" s="2591"/>
      <c r="BY27" s="1710" t="s">
        <v>70</v>
      </c>
      <c r="BZ27" s="1710"/>
      <c r="CA27" s="2591"/>
      <c r="CB27" s="2591"/>
      <c r="CC27" s="1710"/>
      <c r="CD27" s="1710"/>
      <c r="CE27" s="2591"/>
      <c r="CF27" s="2591"/>
      <c r="CG27" s="1710"/>
      <c r="CH27" s="1710"/>
      <c r="CI27" s="2591"/>
      <c r="CJ27" s="2591"/>
      <c r="CK27" s="1710"/>
      <c r="CL27" s="1710"/>
      <c r="CM27" s="2591"/>
      <c r="CN27" s="2591"/>
      <c r="CO27" s="1712"/>
      <c r="CP27" s="1710"/>
      <c r="CQ27" s="2591"/>
      <c r="CR27" s="2591"/>
      <c r="CS27" s="1712"/>
      <c r="CT27" s="1710"/>
      <c r="CU27" s="2591"/>
      <c r="CV27" s="2591"/>
      <c r="CW27" s="1712"/>
      <c r="CX27" s="1710"/>
      <c r="CY27" s="2591"/>
      <c r="CZ27" s="2591"/>
      <c r="DA27" s="1712"/>
      <c r="DB27" s="1710"/>
      <c r="DC27" s="2591"/>
      <c r="DD27" s="2591"/>
      <c r="DE27" s="1712"/>
      <c r="DF27" s="1710"/>
      <c r="DG27" s="2591"/>
      <c r="DH27" s="2591"/>
      <c r="DI27" s="1712"/>
      <c r="DJ27" s="1710"/>
      <c r="DK27" s="2591"/>
      <c r="DL27" s="2591"/>
      <c r="DM27" s="1712"/>
      <c r="DN27" s="1710"/>
      <c r="DO27" s="2591"/>
      <c r="DP27" s="2591"/>
      <c r="DQ27" s="1712"/>
      <c r="DR27" s="1710"/>
      <c r="DS27" s="2591"/>
      <c r="DT27" s="2591"/>
      <c r="DU27" s="1710"/>
      <c r="DV27" s="1710"/>
      <c r="DW27" s="2591">
        <v>39.57</v>
      </c>
      <c r="DX27" s="1688" t="s">
        <v>219</v>
      </c>
      <c r="DY27" s="1688" t="s">
        <v>220</v>
      </c>
      <c r="DZ27" s="1688" t="s">
        <v>221</v>
      </c>
      <c r="EA27" s="1688" t="s">
        <v>877</v>
      </c>
      <c r="EB27" s="1688">
        <v>3017932069</v>
      </c>
      <c r="EC27" s="1758" t="s">
        <v>878</v>
      </c>
      <c r="ED27" s="1688" t="s">
        <v>879</v>
      </c>
      <c r="EE27" s="1742" t="s">
        <v>880</v>
      </c>
      <c r="EF27" s="1688" t="s">
        <v>881</v>
      </c>
      <c r="EG27" s="1688" t="s">
        <v>882</v>
      </c>
      <c r="EH27" s="1688" t="s">
        <v>883</v>
      </c>
      <c r="EI27" s="2939" t="s">
        <v>884</v>
      </c>
    </row>
    <row r="28" spans="1:139" s="447" customFormat="1" ht="24.95" customHeight="1">
      <c r="A28" s="1706" t="s">
        <v>210</v>
      </c>
      <c r="B28" s="1718"/>
      <c r="C28" s="1628" t="s">
        <v>211</v>
      </c>
      <c r="D28" s="1715"/>
      <c r="E28" s="1730" t="s">
        <v>212</v>
      </c>
      <c r="F28" s="1730" t="s">
        <v>213</v>
      </c>
      <c r="G28" s="1688" t="s">
        <v>58</v>
      </c>
      <c r="H28" s="1688" t="s">
        <v>68</v>
      </c>
      <c r="I28" s="1688" t="s">
        <v>60</v>
      </c>
      <c r="J28" s="1711"/>
      <c r="K28" s="1740">
        <v>0.8</v>
      </c>
      <c r="L28" s="1688">
        <v>2017</v>
      </c>
      <c r="M28" s="1688">
        <v>2019</v>
      </c>
      <c r="N28" s="1710">
        <v>2034</v>
      </c>
      <c r="O28" s="1741">
        <v>0.80030000000000001</v>
      </c>
      <c r="P28" s="1741">
        <v>0.80059999999999998</v>
      </c>
      <c r="Q28" s="1741">
        <v>0.80089999999999995</v>
      </c>
      <c r="R28" s="1741">
        <v>0.80120000000000002</v>
      </c>
      <c r="S28" s="1741">
        <v>0.80149999999999999</v>
      </c>
      <c r="T28" s="1741">
        <v>0.80179999999999996</v>
      </c>
      <c r="U28" s="1741">
        <v>0.80210000000000004</v>
      </c>
      <c r="V28" s="1741">
        <v>0.8024</v>
      </c>
      <c r="W28" s="1741">
        <v>0.80269999999999997</v>
      </c>
      <c r="X28" s="1741">
        <v>0.80300000000000005</v>
      </c>
      <c r="Y28" s="1741">
        <v>0.80330000000000001</v>
      </c>
      <c r="Z28" s="1741">
        <v>0.80359999999999998</v>
      </c>
      <c r="AA28" s="1741">
        <v>0.80389999999999995</v>
      </c>
      <c r="AB28" s="1741">
        <v>0.80420000000000003</v>
      </c>
      <c r="AC28" s="1741">
        <v>0.80449999999999999</v>
      </c>
      <c r="AD28" s="1741">
        <v>0.80479999999999996</v>
      </c>
      <c r="AE28" s="1741">
        <v>0.80479999999999996</v>
      </c>
      <c r="AF28" s="1714" t="s">
        <v>885</v>
      </c>
      <c r="AG28" s="1715">
        <v>5.7999999999999996E-3</v>
      </c>
      <c r="AH28" s="1730" t="s">
        <v>886</v>
      </c>
      <c r="AI28" s="1730" t="s">
        <v>887</v>
      </c>
      <c r="AJ28" s="1710" t="s">
        <v>888</v>
      </c>
      <c r="AK28" s="1716" t="s">
        <v>876</v>
      </c>
      <c r="AL28" s="1710" t="s">
        <v>58</v>
      </c>
      <c r="AM28" s="1688" t="s">
        <v>83</v>
      </c>
      <c r="AN28" s="1688" t="s">
        <v>60</v>
      </c>
      <c r="AO28" s="1711"/>
      <c r="AP28" s="1740" t="s">
        <v>61</v>
      </c>
      <c r="AQ28" s="1688" t="s">
        <v>61</v>
      </c>
      <c r="AR28" s="2955">
        <v>44927</v>
      </c>
      <c r="AS28" s="2947">
        <v>49309</v>
      </c>
      <c r="AT28" s="1710"/>
      <c r="AU28" s="1710"/>
      <c r="AV28" s="1710"/>
      <c r="AW28" s="1710"/>
      <c r="AX28" s="1710">
        <v>420</v>
      </c>
      <c r="AY28" s="1710">
        <v>420</v>
      </c>
      <c r="AZ28" s="1710">
        <v>420</v>
      </c>
      <c r="BA28" s="1710">
        <v>420</v>
      </c>
      <c r="BB28" s="1710">
        <v>420</v>
      </c>
      <c r="BC28" s="1710">
        <v>420</v>
      </c>
      <c r="BD28" s="1710">
        <v>420</v>
      </c>
      <c r="BE28" s="1710">
        <v>420</v>
      </c>
      <c r="BF28" s="1710">
        <v>420</v>
      </c>
      <c r="BG28" s="1710">
        <v>420</v>
      </c>
      <c r="BH28" s="1710">
        <v>420</v>
      </c>
      <c r="BI28" s="1710">
        <v>420</v>
      </c>
      <c r="BJ28" s="1710">
        <v>5040</v>
      </c>
      <c r="BK28" s="1719"/>
      <c r="BL28" s="1719"/>
      <c r="BM28" s="1710"/>
      <c r="BN28" s="1710"/>
      <c r="BO28" s="1719"/>
      <c r="BP28" s="1719"/>
      <c r="BQ28" s="1710"/>
      <c r="BR28" s="1710"/>
      <c r="BS28" s="1719"/>
      <c r="BT28" s="1719"/>
      <c r="BU28" s="1710"/>
      <c r="BV28" s="1710"/>
      <c r="BW28" s="1719"/>
      <c r="BX28" s="1719"/>
      <c r="BY28" s="1710" t="s">
        <v>70</v>
      </c>
      <c r="BZ28" s="1710"/>
      <c r="CA28" s="1719">
        <v>20.173999999999999</v>
      </c>
      <c r="CB28" s="1719"/>
      <c r="CC28" s="1710" t="s">
        <v>70</v>
      </c>
      <c r="CD28" s="1710"/>
      <c r="CE28" s="1719">
        <v>20.821000000000002</v>
      </c>
      <c r="CF28" s="1719"/>
      <c r="CG28" s="1710" t="s">
        <v>70</v>
      </c>
      <c r="CH28" s="1710"/>
      <c r="CI28" s="1719">
        <v>21.507999999999999</v>
      </c>
      <c r="CJ28" s="1719"/>
      <c r="CK28" s="1710" t="s">
        <v>70</v>
      </c>
      <c r="CL28" s="1710"/>
      <c r="CM28" s="1719">
        <v>22.239000000000001</v>
      </c>
      <c r="CN28" s="1719"/>
      <c r="CO28" s="1712" t="s">
        <v>70</v>
      </c>
      <c r="CP28" s="1710"/>
      <c r="CQ28" s="1719">
        <v>23.018000000000001</v>
      </c>
      <c r="CR28" s="1719"/>
      <c r="CS28" s="1712" t="s">
        <v>70</v>
      </c>
      <c r="CT28" s="1710"/>
      <c r="CU28" s="1719">
        <v>23.847999999999999</v>
      </c>
      <c r="CV28" s="1719"/>
      <c r="CW28" s="1712" t="s">
        <v>70</v>
      </c>
      <c r="CX28" s="1710"/>
      <c r="CY28" s="1719">
        <v>24.734000000000002</v>
      </c>
      <c r="CZ28" s="1719"/>
      <c r="DA28" s="1712" t="s">
        <v>70</v>
      </c>
      <c r="DB28" s="1710"/>
      <c r="DC28" s="1719">
        <v>25.68</v>
      </c>
      <c r="DD28" s="1719"/>
      <c r="DE28" s="1712" t="s">
        <v>70</v>
      </c>
      <c r="DF28" s="1710"/>
      <c r="DG28" s="1719">
        <v>26.692</v>
      </c>
      <c r="DH28" s="1719"/>
      <c r="DI28" s="1712" t="s">
        <v>70</v>
      </c>
      <c r="DJ28" s="1710"/>
      <c r="DK28" s="1719">
        <v>27.776</v>
      </c>
      <c r="DL28" s="1719"/>
      <c r="DM28" s="1712" t="s">
        <v>70</v>
      </c>
      <c r="DN28" s="1710"/>
      <c r="DO28" s="1719">
        <v>28.937000000000001</v>
      </c>
      <c r="DP28" s="1719"/>
      <c r="DQ28" s="1712" t="s">
        <v>70</v>
      </c>
      <c r="DR28" s="1710"/>
      <c r="DS28" s="1719">
        <v>30.183</v>
      </c>
      <c r="DT28" s="1719"/>
      <c r="DU28" s="1710" t="s">
        <v>70</v>
      </c>
      <c r="DV28" s="1710"/>
      <c r="DW28" s="2591">
        <v>295.61</v>
      </c>
      <c r="DX28" s="1688" t="s">
        <v>219</v>
      </c>
      <c r="DY28" s="1688" t="s">
        <v>220</v>
      </c>
      <c r="DZ28" s="1688" t="s">
        <v>221</v>
      </c>
      <c r="EA28" s="1688" t="s">
        <v>877</v>
      </c>
      <c r="EB28" s="1688">
        <v>3017932069</v>
      </c>
      <c r="EC28" s="1758" t="s">
        <v>878</v>
      </c>
      <c r="ED28" s="1688" t="s">
        <v>224</v>
      </c>
      <c r="EE28" s="1742" t="s">
        <v>225</v>
      </c>
      <c r="EF28" s="1688" t="s">
        <v>73</v>
      </c>
      <c r="EG28" s="1688" t="s">
        <v>790</v>
      </c>
      <c r="EH28" s="1688" t="s">
        <v>227</v>
      </c>
      <c r="EI28" s="1758" t="s">
        <v>889</v>
      </c>
    </row>
    <row r="29" spans="1:139" s="447" customFormat="1" ht="24.95" customHeight="1">
      <c r="A29" s="1706" t="s">
        <v>210</v>
      </c>
      <c r="B29" s="1718"/>
      <c r="C29" s="1628" t="s">
        <v>211</v>
      </c>
      <c r="D29" s="1715"/>
      <c r="E29" s="1730" t="s">
        <v>212</v>
      </c>
      <c r="F29" s="1730" t="s">
        <v>232</v>
      </c>
      <c r="G29" s="1688" t="s">
        <v>58</v>
      </c>
      <c r="H29" s="1688" t="s">
        <v>68</v>
      </c>
      <c r="I29" s="1688" t="s">
        <v>60</v>
      </c>
      <c r="J29" s="2957"/>
      <c r="K29" s="1740">
        <v>0.8</v>
      </c>
      <c r="L29" s="1688">
        <v>2017</v>
      </c>
      <c r="M29" s="1688">
        <v>2019</v>
      </c>
      <c r="N29" s="1710">
        <v>2034</v>
      </c>
      <c r="O29" s="1741">
        <v>0.80030000000000001</v>
      </c>
      <c r="P29" s="1741">
        <v>0.80059999999999998</v>
      </c>
      <c r="Q29" s="1741">
        <v>0.80089999999999995</v>
      </c>
      <c r="R29" s="1741">
        <v>0.80120000000000002</v>
      </c>
      <c r="S29" s="1741">
        <v>0.80149999999999999</v>
      </c>
      <c r="T29" s="1741">
        <v>0.80179999999999996</v>
      </c>
      <c r="U29" s="1741">
        <v>0.80210000000000004</v>
      </c>
      <c r="V29" s="1741">
        <v>0.8024</v>
      </c>
      <c r="W29" s="1741">
        <v>0.80269999999999997</v>
      </c>
      <c r="X29" s="1741">
        <v>0.80300000000000005</v>
      </c>
      <c r="Y29" s="1741">
        <v>0.80330000000000001</v>
      </c>
      <c r="Z29" s="1741">
        <v>0.80359999999999998</v>
      </c>
      <c r="AA29" s="1741">
        <v>0.80389999999999995</v>
      </c>
      <c r="AB29" s="1741">
        <v>0.80420000000000003</v>
      </c>
      <c r="AC29" s="1741">
        <v>0.80449999999999999</v>
      </c>
      <c r="AD29" s="1741">
        <v>0.80479999999999996</v>
      </c>
      <c r="AE29" s="1741">
        <v>0.80479999999999996</v>
      </c>
      <c r="AF29" s="2958" t="s">
        <v>890</v>
      </c>
      <c r="AG29" s="1715">
        <v>1.0800000000000001E-2</v>
      </c>
      <c r="AH29" s="2958" t="s">
        <v>891</v>
      </c>
      <c r="AI29" s="1717" t="s">
        <v>892</v>
      </c>
      <c r="AJ29" s="1710" t="s">
        <v>888</v>
      </c>
      <c r="AK29" s="1716" t="s">
        <v>876</v>
      </c>
      <c r="AL29" s="1717" t="s">
        <v>236</v>
      </c>
      <c r="AM29" s="1717" t="s">
        <v>68</v>
      </c>
      <c r="AN29" s="1688" t="s">
        <v>60</v>
      </c>
      <c r="AO29" s="1710"/>
      <c r="AP29" s="1740" t="s">
        <v>61</v>
      </c>
      <c r="AQ29" s="1688" t="s">
        <v>61</v>
      </c>
      <c r="AR29" s="2959">
        <v>44197</v>
      </c>
      <c r="AS29" s="2959">
        <v>45657</v>
      </c>
      <c r="AT29" s="1710"/>
      <c r="AU29" s="1734"/>
      <c r="AV29" s="1734">
        <v>0.25</v>
      </c>
      <c r="AW29" s="1734">
        <v>0.5</v>
      </c>
      <c r="AX29" s="1734">
        <v>0.75</v>
      </c>
      <c r="AY29" s="1734">
        <v>1</v>
      </c>
      <c r="AZ29" s="1710"/>
      <c r="BA29" s="1710"/>
      <c r="BB29" s="1710"/>
      <c r="BC29" s="1710"/>
      <c r="BD29" s="1710"/>
      <c r="BE29" s="1710"/>
      <c r="BF29" s="1710"/>
      <c r="BG29" s="1710"/>
      <c r="BH29" s="1710"/>
      <c r="BI29" s="1710"/>
      <c r="BJ29" s="1734">
        <v>1</v>
      </c>
      <c r="BK29" s="1688"/>
      <c r="BL29" s="1688"/>
      <c r="BM29" s="1688"/>
      <c r="BN29" s="1688"/>
      <c r="BO29" s="1688"/>
      <c r="BP29" s="1688"/>
      <c r="BQ29" s="1688"/>
      <c r="BR29" s="1688"/>
      <c r="BS29" s="2591">
        <v>21</v>
      </c>
      <c r="BT29" s="2591">
        <v>21</v>
      </c>
      <c r="BU29" s="1688" t="s">
        <v>70</v>
      </c>
      <c r="BV29" s="1688">
        <v>7738</v>
      </c>
      <c r="BW29" s="2591">
        <v>21</v>
      </c>
      <c r="BX29" s="2591">
        <v>21</v>
      </c>
      <c r="BY29" s="1688" t="s">
        <v>70</v>
      </c>
      <c r="BZ29" s="1688">
        <v>7738</v>
      </c>
      <c r="CA29" s="2591">
        <v>22</v>
      </c>
      <c r="CB29" s="2591" t="s">
        <v>61</v>
      </c>
      <c r="CC29" s="1688" t="s">
        <v>70</v>
      </c>
      <c r="CD29" s="1688">
        <v>7738</v>
      </c>
      <c r="CE29" s="2591">
        <v>23</v>
      </c>
      <c r="CF29" s="2591" t="s">
        <v>61</v>
      </c>
      <c r="CG29" s="1688" t="s">
        <v>70</v>
      </c>
      <c r="CH29" s="1688">
        <v>7738</v>
      </c>
      <c r="CI29" s="2591"/>
      <c r="CJ29" s="2591"/>
      <c r="CK29" s="1688"/>
      <c r="CL29" s="1688"/>
      <c r="CM29" s="1688"/>
      <c r="CN29" s="1688"/>
      <c r="CO29" s="1688"/>
      <c r="CP29" s="1688"/>
      <c r="CQ29" s="1688"/>
      <c r="CR29" s="1688"/>
      <c r="CS29" s="1688"/>
      <c r="CT29" s="1688"/>
      <c r="CU29" s="1688"/>
      <c r="CV29" s="1688"/>
      <c r="CW29" s="1688"/>
      <c r="CX29" s="1688"/>
      <c r="CY29" s="1688"/>
      <c r="CZ29" s="1688"/>
      <c r="DA29" s="1688"/>
      <c r="DB29" s="1688"/>
      <c r="DC29" s="1688"/>
      <c r="DD29" s="1688"/>
      <c r="DE29" s="1688"/>
      <c r="DF29" s="1688"/>
      <c r="DG29" s="1688"/>
      <c r="DH29" s="1688"/>
      <c r="DI29" s="1688"/>
      <c r="DJ29" s="1688"/>
      <c r="DK29" s="1688"/>
      <c r="DL29" s="1688"/>
      <c r="DM29" s="1688"/>
      <c r="DN29" s="1688"/>
      <c r="DO29" s="1688"/>
      <c r="DP29" s="1688"/>
      <c r="DQ29" s="1688"/>
      <c r="DR29" s="1688"/>
      <c r="DS29" s="1688"/>
      <c r="DT29" s="1688"/>
      <c r="DU29" s="1688"/>
      <c r="DV29" s="1688"/>
      <c r="DW29" s="1719">
        <v>87</v>
      </c>
      <c r="DX29" s="1688" t="s">
        <v>237</v>
      </c>
      <c r="DY29" s="1688" t="s">
        <v>238</v>
      </c>
      <c r="DZ29" s="2960" t="s">
        <v>893</v>
      </c>
      <c r="EA29" s="1688" t="s">
        <v>894</v>
      </c>
      <c r="EB29" s="1710" t="s">
        <v>640</v>
      </c>
      <c r="EC29" s="2940" t="s">
        <v>895</v>
      </c>
      <c r="ED29" s="1710" t="s">
        <v>219</v>
      </c>
      <c r="EE29" s="1688" t="s">
        <v>220</v>
      </c>
      <c r="EF29" s="1688" t="s">
        <v>221</v>
      </c>
      <c r="EG29" s="1748" t="s">
        <v>896</v>
      </c>
      <c r="EH29" s="1688">
        <v>3017932069</v>
      </c>
      <c r="EI29" s="1725" t="s">
        <v>897</v>
      </c>
    </row>
    <row r="30" spans="1:139" s="447" customFormat="1" ht="24.95" customHeight="1">
      <c r="A30" s="1706" t="s">
        <v>210</v>
      </c>
      <c r="B30" s="1718"/>
      <c r="C30" s="1628" t="s">
        <v>211</v>
      </c>
      <c r="D30" s="1715"/>
      <c r="E30" s="1730" t="s">
        <v>212</v>
      </c>
      <c r="F30" s="1730" t="s">
        <v>232</v>
      </c>
      <c r="G30" s="1688" t="s">
        <v>58</v>
      </c>
      <c r="H30" s="1688" t="s">
        <v>68</v>
      </c>
      <c r="I30" s="1688" t="s">
        <v>60</v>
      </c>
      <c r="J30" s="2957"/>
      <c r="K30" s="1740">
        <v>0.8</v>
      </c>
      <c r="L30" s="1688">
        <v>2017</v>
      </c>
      <c r="M30" s="1688">
        <v>2019</v>
      </c>
      <c r="N30" s="1710">
        <v>2034</v>
      </c>
      <c r="O30" s="1741">
        <v>0.80030000000000001</v>
      </c>
      <c r="P30" s="1741">
        <v>0.80059999999999998</v>
      </c>
      <c r="Q30" s="1741">
        <v>0.80089999999999995</v>
      </c>
      <c r="R30" s="1741">
        <v>0.80120000000000002</v>
      </c>
      <c r="S30" s="1741">
        <v>0.80149999999999999</v>
      </c>
      <c r="T30" s="1741">
        <v>0.80179999999999996</v>
      </c>
      <c r="U30" s="1741">
        <v>0.80210000000000004</v>
      </c>
      <c r="V30" s="1741">
        <v>0.8024</v>
      </c>
      <c r="W30" s="1741">
        <v>0.80269999999999997</v>
      </c>
      <c r="X30" s="1741">
        <v>0.80300000000000005</v>
      </c>
      <c r="Y30" s="1741">
        <v>0.80330000000000001</v>
      </c>
      <c r="Z30" s="1741">
        <v>0.80359999999999998</v>
      </c>
      <c r="AA30" s="1741">
        <v>0.80389999999999995</v>
      </c>
      <c r="AB30" s="1741">
        <v>0.80420000000000003</v>
      </c>
      <c r="AC30" s="1741">
        <v>0.80449999999999999</v>
      </c>
      <c r="AD30" s="1741">
        <v>0.80479999999999996</v>
      </c>
      <c r="AE30" s="1741">
        <v>0.80479999999999996</v>
      </c>
      <c r="AF30" s="1714" t="s">
        <v>898</v>
      </c>
      <c r="AG30" s="1715">
        <v>5.7999999999999996E-3</v>
      </c>
      <c r="AH30" s="1628" t="s">
        <v>899</v>
      </c>
      <c r="AI30" s="1628" t="s">
        <v>900</v>
      </c>
      <c r="AJ30" s="1710" t="s">
        <v>888</v>
      </c>
      <c r="AK30" s="1716" t="s">
        <v>876</v>
      </c>
      <c r="AL30" s="1688" t="s">
        <v>236</v>
      </c>
      <c r="AM30" s="1688" t="s">
        <v>83</v>
      </c>
      <c r="AN30" s="1688" t="s">
        <v>60</v>
      </c>
      <c r="AO30" s="2957"/>
      <c r="AP30" s="1740" t="s">
        <v>61</v>
      </c>
      <c r="AQ30" s="1688" t="s">
        <v>61</v>
      </c>
      <c r="AR30" s="2959">
        <v>44713</v>
      </c>
      <c r="AS30" s="2959">
        <v>49309</v>
      </c>
      <c r="AT30" s="1710"/>
      <c r="AU30" s="1710"/>
      <c r="AV30" s="1734"/>
      <c r="AW30" s="1710">
        <v>200</v>
      </c>
      <c r="AX30" s="1710">
        <v>200</v>
      </c>
      <c r="AY30" s="1710">
        <v>200</v>
      </c>
      <c r="AZ30" s="1710">
        <v>200</v>
      </c>
      <c r="BA30" s="1710">
        <v>200</v>
      </c>
      <c r="BB30" s="1710">
        <v>200</v>
      </c>
      <c r="BC30" s="1710">
        <v>200</v>
      </c>
      <c r="BD30" s="1710">
        <v>200</v>
      </c>
      <c r="BE30" s="1710">
        <v>200</v>
      </c>
      <c r="BF30" s="1710">
        <v>200</v>
      </c>
      <c r="BG30" s="1710">
        <v>200</v>
      </c>
      <c r="BH30" s="1710">
        <v>200</v>
      </c>
      <c r="BI30" s="1710">
        <v>200</v>
      </c>
      <c r="BJ30" s="1710">
        <v>2600</v>
      </c>
      <c r="BK30" s="1719"/>
      <c r="BL30" s="1719"/>
      <c r="BM30" s="1688"/>
      <c r="BN30" s="2961"/>
      <c r="BO30" s="1719"/>
      <c r="BP30" s="1719"/>
      <c r="BQ30" s="1710"/>
      <c r="BR30" s="2961"/>
      <c r="BS30" s="1719"/>
      <c r="BT30" s="1719"/>
      <c r="BU30" s="1710"/>
      <c r="BV30" s="2961"/>
      <c r="BW30" s="2591">
        <v>8</v>
      </c>
      <c r="BX30" s="2591">
        <v>8</v>
      </c>
      <c r="BY30" s="1688" t="s">
        <v>70</v>
      </c>
      <c r="BZ30" s="1688">
        <v>7738</v>
      </c>
      <c r="CA30" s="2591">
        <v>9</v>
      </c>
      <c r="CB30" s="2591" t="s">
        <v>61</v>
      </c>
      <c r="CC30" s="1688" t="s">
        <v>70</v>
      </c>
      <c r="CD30" s="1688">
        <v>7738</v>
      </c>
      <c r="CE30" s="2591">
        <v>9</v>
      </c>
      <c r="CF30" s="2591" t="s">
        <v>61</v>
      </c>
      <c r="CG30" s="1688" t="s">
        <v>70</v>
      </c>
      <c r="CH30" s="1688">
        <v>7738</v>
      </c>
      <c r="CI30" s="1719">
        <v>9.27</v>
      </c>
      <c r="CJ30" s="1719" t="s">
        <v>1141</v>
      </c>
      <c r="CK30" s="1710" t="s">
        <v>70</v>
      </c>
      <c r="CL30" s="2961" t="s">
        <v>2584</v>
      </c>
      <c r="CM30" s="1719">
        <v>9.5480999999999998</v>
      </c>
      <c r="CN30" s="1719" t="s">
        <v>1141</v>
      </c>
      <c r="CO30" s="2962" t="s">
        <v>70</v>
      </c>
      <c r="CP30" s="2961" t="s">
        <v>2584</v>
      </c>
      <c r="CQ30" s="1719">
        <v>9.834543</v>
      </c>
      <c r="CR30" s="1719" t="s">
        <v>1141</v>
      </c>
      <c r="CS30" s="2962" t="s">
        <v>70</v>
      </c>
      <c r="CT30" s="2961" t="s">
        <v>2584</v>
      </c>
      <c r="CU30" s="1719">
        <v>10.129579290000001</v>
      </c>
      <c r="CV30" s="1719" t="s">
        <v>1141</v>
      </c>
      <c r="CW30" s="2962" t="s">
        <v>70</v>
      </c>
      <c r="CX30" s="2961" t="s">
        <v>2584</v>
      </c>
      <c r="CY30" s="1719">
        <v>10.433466668700001</v>
      </c>
      <c r="CZ30" s="1719" t="s">
        <v>1141</v>
      </c>
      <c r="DA30" s="2962" t="s">
        <v>70</v>
      </c>
      <c r="DB30" s="2961" t="s">
        <v>2584</v>
      </c>
      <c r="DC30" s="1719">
        <v>10.746470668761001</v>
      </c>
      <c r="DD30" s="1719" t="s">
        <v>1141</v>
      </c>
      <c r="DE30" s="2962" t="s">
        <v>70</v>
      </c>
      <c r="DF30" s="2961" t="s">
        <v>2584</v>
      </c>
      <c r="DG30" s="1719">
        <v>11.068864788823831</v>
      </c>
      <c r="DH30" s="1719" t="s">
        <v>1141</v>
      </c>
      <c r="DI30" s="2962" t="s">
        <v>70</v>
      </c>
      <c r="DJ30" s="2961" t="s">
        <v>2584</v>
      </c>
      <c r="DK30" s="1719">
        <v>11.400930732488545</v>
      </c>
      <c r="DL30" s="1719" t="s">
        <v>1141</v>
      </c>
      <c r="DM30" s="2962" t="s">
        <v>70</v>
      </c>
      <c r="DN30" s="2961" t="s">
        <v>2584</v>
      </c>
      <c r="DO30" s="1719">
        <v>11.742958654463202</v>
      </c>
      <c r="DP30" s="1719" t="s">
        <v>1141</v>
      </c>
      <c r="DQ30" s="2962" t="s">
        <v>70</v>
      </c>
      <c r="DR30" s="2961" t="s">
        <v>2584</v>
      </c>
      <c r="DS30" s="1719">
        <v>12.095247414097098</v>
      </c>
      <c r="DT30" s="1719" t="s">
        <v>1141</v>
      </c>
      <c r="DU30" s="1710" t="s">
        <v>70</v>
      </c>
      <c r="DV30" s="2961" t="s">
        <v>2584</v>
      </c>
      <c r="DW30" s="1719">
        <v>132.27016121733368</v>
      </c>
      <c r="DX30" s="1688" t="s">
        <v>237</v>
      </c>
      <c r="DY30" s="1688" t="s">
        <v>238</v>
      </c>
      <c r="DZ30" s="1710" t="s">
        <v>901</v>
      </c>
      <c r="EA30" s="1688" t="s">
        <v>902</v>
      </c>
      <c r="EB30" s="1710" t="s">
        <v>251</v>
      </c>
      <c r="EC30" s="2940" t="s">
        <v>895</v>
      </c>
      <c r="ED30" s="1710" t="s">
        <v>219</v>
      </c>
      <c r="EE30" s="1688" t="s">
        <v>220</v>
      </c>
      <c r="EF30" s="1688" t="s">
        <v>221</v>
      </c>
      <c r="EG30" s="1748" t="s">
        <v>896</v>
      </c>
      <c r="EH30" s="1688">
        <v>3017932069</v>
      </c>
      <c r="EI30" s="1725" t="s">
        <v>897</v>
      </c>
    </row>
    <row r="31" spans="1:139" s="447" customFormat="1" ht="24.95" customHeight="1">
      <c r="A31" s="1706" t="s">
        <v>210</v>
      </c>
      <c r="B31" s="1718"/>
      <c r="C31" s="1628" t="s">
        <v>903</v>
      </c>
      <c r="D31" s="1715">
        <v>5.7999999999999996E-3</v>
      </c>
      <c r="E31" s="1730" t="s">
        <v>904</v>
      </c>
      <c r="F31" s="1730" t="s">
        <v>905</v>
      </c>
      <c r="G31" s="1688" t="s">
        <v>58</v>
      </c>
      <c r="H31" s="1688" t="s">
        <v>68</v>
      </c>
      <c r="I31" s="1688" t="s">
        <v>69</v>
      </c>
      <c r="J31" s="2961">
        <v>408</v>
      </c>
      <c r="K31" s="1750">
        <v>1722</v>
      </c>
      <c r="L31" s="1688">
        <v>2019</v>
      </c>
      <c r="M31" s="1688">
        <v>2019</v>
      </c>
      <c r="N31" s="1710">
        <v>2034</v>
      </c>
      <c r="O31" s="1750">
        <v>1722</v>
      </c>
      <c r="P31" s="1750">
        <v>2478</v>
      </c>
      <c r="Q31" s="1750">
        <v>8921</v>
      </c>
      <c r="R31" s="1750">
        <v>13989</v>
      </c>
      <c r="S31" s="1750">
        <v>18892</v>
      </c>
      <c r="T31" s="1750">
        <v>21934</v>
      </c>
      <c r="U31" s="1750">
        <v>22119</v>
      </c>
      <c r="V31" s="1750">
        <v>22304</v>
      </c>
      <c r="W31" s="1750">
        <v>22489</v>
      </c>
      <c r="X31" s="1750">
        <v>22674</v>
      </c>
      <c r="Y31" s="1750">
        <v>22859</v>
      </c>
      <c r="Z31" s="1750">
        <v>23044</v>
      </c>
      <c r="AA31" s="1750">
        <v>23229</v>
      </c>
      <c r="AB31" s="1750">
        <v>23414</v>
      </c>
      <c r="AC31" s="1750">
        <v>23599</v>
      </c>
      <c r="AD31" s="1750">
        <v>23784</v>
      </c>
      <c r="AE31" s="1750">
        <f>AD31</f>
        <v>23784</v>
      </c>
      <c r="AF31" s="1729" t="s">
        <v>906</v>
      </c>
      <c r="AG31" s="1715">
        <v>5.7999999999999996E-3</v>
      </c>
      <c r="AH31" s="1730" t="s">
        <v>907</v>
      </c>
      <c r="AI31" s="1730" t="s">
        <v>908</v>
      </c>
      <c r="AJ31" s="1710" t="s">
        <v>260</v>
      </c>
      <c r="AK31" s="1730" t="s">
        <v>909</v>
      </c>
      <c r="AL31" s="1688" t="s">
        <v>58</v>
      </c>
      <c r="AM31" s="1688" t="s">
        <v>83</v>
      </c>
      <c r="AN31" s="1710" t="s">
        <v>482</v>
      </c>
      <c r="AO31" s="2961">
        <v>408</v>
      </c>
      <c r="AP31" s="1750">
        <v>2</v>
      </c>
      <c r="AQ31" s="1688">
        <v>2018</v>
      </c>
      <c r="AR31" s="2947">
        <v>43466</v>
      </c>
      <c r="AS31" s="2947">
        <v>49309</v>
      </c>
      <c r="AT31" s="1710">
        <v>2</v>
      </c>
      <c r="AU31" s="1710">
        <v>2</v>
      </c>
      <c r="AV31" s="1710">
        <v>2</v>
      </c>
      <c r="AW31" s="1710">
        <v>2</v>
      </c>
      <c r="AX31" s="1710">
        <v>2</v>
      </c>
      <c r="AY31" s="1710">
        <v>2</v>
      </c>
      <c r="AZ31" s="1710">
        <v>2</v>
      </c>
      <c r="BA31" s="1710">
        <v>2</v>
      </c>
      <c r="BB31" s="1710">
        <v>2</v>
      </c>
      <c r="BC31" s="1710">
        <v>2</v>
      </c>
      <c r="BD31" s="1710">
        <v>2</v>
      </c>
      <c r="BE31" s="1710">
        <v>2</v>
      </c>
      <c r="BF31" s="1710">
        <v>2</v>
      </c>
      <c r="BG31" s="1710">
        <v>2</v>
      </c>
      <c r="BH31" s="1710">
        <v>2</v>
      </c>
      <c r="BI31" s="1710">
        <v>2</v>
      </c>
      <c r="BJ31" s="1710">
        <f>SUM(AT31:BI31)</f>
        <v>32</v>
      </c>
      <c r="BK31" s="1719">
        <v>17390.436000000002</v>
      </c>
      <c r="BL31" s="1719">
        <v>17390.436000000002</v>
      </c>
      <c r="BM31" s="1688" t="s">
        <v>70</v>
      </c>
      <c r="BN31" s="2961"/>
      <c r="BO31" s="1719">
        <v>67681</v>
      </c>
      <c r="BP31" s="1719">
        <v>67681</v>
      </c>
      <c r="BQ31" s="1688" t="s">
        <v>70</v>
      </c>
      <c r="BR31" s="2961"/>
      <c r="BS31" s="1719">
        <v>246750</v>
      </c>
      <c r="BT31" s="1719">
        <v>246750</v>
      </c>
      <c r="BU31" s="1688" t="s">
        <v>70</v>
      </c>
      <c r="BV31" s="2961"/>
      <c r="BW31" s="1719">
        <v>246542</v>
      </c>
      <c r="BX31" s="1719">
        <v>246542</v>
      </c>
      <c r="BY31" s="1688" t="s">
        <v>70</v>
      </c>
      <c r="BZ31" s="2961"/>
      <c r="CA31" s="1719">
        <v>246510</v>
      </c>
      <c r="CB31" s="1719">
        <v>246510</v>
      </c>
      <c r="CC31" s="1688" t="s">
        <v>70</v>
      </c>
      <c r="CD31" s="2961"/>
      <c r="CE31" s="1719">
        <v>209429</v>
      </c>
      <c r="CF31" s="1719">
        <v>209429</v>
      </c>
      <c r="CG31" s="1688" t="s">
        <v>70</v>
      </c>
      <c r="CH31" s="2961"/>
      <c r="CI31" s="1719">
        <v>22004</v>
      </c>
      <c r="CJ31" s="1719"/>
      <c r="CK31" s="1688" t="s">
        <v>70</v>
      </c>
      <c r="CL31" s="2961"/>
      <c r="CM31" s="1719">
        <v>22885</v>
      </c>
      <c r="CN31" s="1719"/>
      <c r="CO31" s="2962" t="s">
        <v>70</v>
      </c>
      <c r="CP31" s="2961"/>
      <c r="CQ31" s="1719">
        <v>23800</v>
      </c>
      <c r="CR31" s="1719"/>
      <c r="CS31" s="2962" t="s">
        <v>70</v>
      </c>
      <c r="CT31" s="2961"/>
      <c r="CU31" s="1719">
        <v>24752</v>
      </c>
      <c r="CV31" s="1719"/>
      <c r="CW31" s="2962" t="s">
        <v>70</v>
      </c>
      <c r="CX31" s="2961"/>
      <c r="CY31" s="1719">
        <v>25742</v>
      </c>
      <c r="CZ31" s="1719"/>
      <c r="DA31" s="2962" t="s">
        <v>70</v>
      </c>
      <c r="DB31" s="2961"/>
      <c r="DC31" s="1719">
        <v>26772</v>
      </c>
      <c r="DD31" s="1719"/>
      <c r="DE31" s="2962" t="s">
        <v>70</v>
      </c>
      <c r="DF31" s="2961"/>
      <c r="DG31" s="1719">
        <v>27843</v>
      </c>
      <c r="DH31" s="1719"/>
      <c r="DI31" s="2962" t="s">
        <v>70</v>
      </c>
      <c r="DJ31" s="2961"/>
      <c r="DK31" s="1719">
        <v>28956</v>
      </c>
      <c r="DL31" s="1719"/>
      <c r="DM31" s="2962" t="s">
        <v>70</v>
      </c>
      <c r="DN31" s="2961"/>
      <c r="DO31" s="1719">
        <v>30115</v>
      </c>
      <c r="DP31" s="1719"/>
      <c r="DQ31" s="2962" t="s">
        <v>70</v>
      </c>
      <c r="DR31" s="2961"/>
      <c r="DS31" s="1719">
        <v>31319</v>
      </c>
      <c r="DT31" s="1719"/>
      <c r="DU31" s="1688" t="s">
        <v>70</v>
      </c>
      <c r="DV31" s="2961"/>
      <c r="DW31" s="2941">
        <v>1298490</v>
      </c>
      <c r="DX31" s="1710" t="s">
        <v>262</v>
      </c>
      <c r="DY31" s="1710" t="s">
        <v>113</v>
      </c>
      <c r="DZ31" s="1710" t="s">
        <v>263</v>
      </c>
      <c r="EA31" s="1710" t="s">
        <v>910</v>
      </c>
      <c r="EB31" s="1710" t="s">
        <v>911</v>
      </c>
      <c r="EC31" s="2939" t="s">
        <v>912</v>
      </c>
      <c r="ED31" s="1688" t="s">
        <v>262</v>
      </c>
      <c r="EE31" s="1688" t="s">
        <v>913</v>
      </c>
      <c r="EF31" s="1688"/>
      <c r="EG31" s="1688"/>
      <c r="EH31" s="1688"/>
      <c r="EI31" s="1688"/>
    </row>
    <row r="32" spans="1:139" s="447" customFormat="1" ht="24.95" customHeight="1">
      <c r="A32" s="1706" t="s">
        <v>210</v>
      </c>
      <c r="B32" s="1718"/>
      <c r="C32" s="1628" t="s">
        <v>267</v>
      </c>
      <c r="D32" s="1715">
        <v>1.66E-2</v>
      </c>
      <c r="E32" s="1730" t="s">
        <v>268</v>
      </c>
      <c r="F32" s="1730" t="s">
        <v>269</v>
      </c>
      <c r="G32" s="1688" t="s">
        <v>58</v>
      </c>
      <c r="H32" s="1688" t="s">
        <v>68</v>
      </c>
      <c r="I32" s="1688" t="s">
        <v>69</v>
      </c>
      <c r="J32" s="2961" t="s">
        <v>914</v>
      </c>
      <c r="K32" s="1688">
        <v>6.95</v>
      </c>
      <c r="L32" s="1688">
        <v>2017</v>
      </c>
      <c r="M32" s="1688">
        <v>2019</v>
      </c>
      <c r="N32" s="1710">
        <v>2034</v>
      </c>
      <c r="O32" s="1688">
        <v>7.08</v>
      </c>
      <c r="P32" s="1688">
        <v>7.21</v>
      </c>
      <c r="Q32" s="1688">
        <v>7.34</v>
      </c>
      <c r="R32" s="1688">
        <v>7.47</v>
      </c>
      <c r="S32" s="1688">
        <v>7.6</v>
      </c>
      <c r="T32" s="1688">
        <v>7.73</v>
      </c>
      <c r="U32" s="1688">
        <v>7.86</v>
      </c>
      <c r="V32" s="1688">
        <v>7.99</v>
      </c>
      <c r="W32" s="1688">
        <v>8.1199999999999992</v>
      </c>
      <c r="X32" s="1688">
        <v>8.25</v>
      </c>
      <c r="Y32" s="1688">
        <v>8.3800000000000008</v>
      </c>
      <c r="Z32" s="1688">
        <v>8.51</v>
      </c>
      <c r="AA32" s="1688">
        <v>8.64</v>
      </c>
      <c r="AB32" s="1688">
        <v>8.77</v>
      </c>
      <c r="AC32" s="1688">
        <v>8.9</v>
      </c>
      <c r="AD32" s="1688">
        <v>9.0299999999999994</v>
      </c>
      <c r="AE32" s="1688">
        <v>9.0299999999999994</v>
      </c>
      <c r="AF32" s="1714" t="s">
        <v>915</v>
      </c>
      <c r="AG32" s="1715">
        <v>1.0800000000000001E-2</v>
      </c>
      <c r="AH32" s="1628" t="s">
        <v>916</v>
      </c>
      <c r="AI32" s="1628" t="s">
        <v>272</v>
      </c>
      <c r="AJ32" s="1710" t="s">
        <v>260</v>
      </c>
      <c r="AK32" s="1730" t="s">
        <v>909</v>
      </c>
      <c r="AL32" s="1688" t="s">
        <v>58</v>
      </c>
      <c r="AM32" s="1688" t="s">
        <v>83</v>
      </c>
      <c r="AN32" s="1710" t="s">
        <v>482</v>
      </c>
      <c r="AO32" s="2961">
        <v>385</v>
      </c>
      <c r="AP32" s="1688">
        <v>1</v>
      </c>
      <c r="AQ32" s="1688">
        <v>2018</v>
      </c>
      <c r="AR32" s="2947">
        <v>43466</v>
      </c>
      <c r="AS32" s="2947">
        <v>49309</v>
      </c>
      <c r="AT32" s="1710">
        <v>1</v>
      </c>
      <c r="AU32" s="1710">
        <v>1</v>
      </c>
      <c r="AV32" s="1710">
        <v>1</v>
      </c>
      <c r="AW32" s="1710">
        <v>1</v>
      </c>
      <c r="AX32" s="1710">
        <v>1</v>
      </c>
      <c r="AY32" s="1710">
        <v>1</v>
      </c>
      <c r="AZ32" s="1710">
        <v>1</v>
      </c>
      <c r="BA32" s="1710">
        <v>1</v>
      </c>
      <c r="BB32" s="1710">
        <v>1</v>
      </c>
      <c r="BC32" s="1710">
        <v>1</v>
      </c>
      <c r="BD32" s="1710">
        <v>1</v>
      </c>
      <c r="BE32" s="1710">
        <v>1</v>
      </c>
      <c r="BF32" s="1710">
        <v>1</v>
      </c>
      <c r="BG32" s="1710">
        <v>1</v>
      </c>
      <c r="BH32" s="1710">
        <v>1</v>
      </c>
      <c r="BI32" s="1710">
        <v>1</v>
      </c>
      <c r="BJ32" s="1710">
        <f>SUBTOTAL(9,AT32:BI32)</f>
        <v>16</v>
      </c>
      <c r="BK32" s="1719">
        <v>80.25</v>
      </c>
      <c r="BL32" s="1719">
        <v>80.25</v>
      </c>
      <c r="BM32" s="1710" t="s">
        <v>70</v>
      </c>
      <c r="BN32" s="2961"/>
      <c r="BO32" s="1719">
        <v>85.867500000000007</v>
      </c>
      <c r="BP32" s="1719">
        <v>85.867500000000007</v>
      </c>
      <c r="BQ32" s="1710" t="s">
        <v>70</v>
      </c>
      <c r="BR32" s="2961"/>
      <c r="BS32" s="1719">
        <v>91.878225000000015</v>
      </c>
      <c r="BT32" s="1719"/>
      <c r="BU32" s="1710" t="s">
        <v>70</v>
      </c>
      <c r="BV32" s="2961"/>
      <c r="BW32" s="1719">
        <v>98.309700750000019</v>
      </c>
      <c r="BX32" s="1719"/>
      <c r="BY32" s="1710" t="s">
        <v>70</v>
      </c>
      <c r="BZ32" s="2961"/>
      <c r="CA32" s="1719">
        <v>105.19137980250002</v>
      </c>
      <c r="CB32" s="1719"/>
      <c r="CC32" s="1710" t="s">
        <v>70</v>
      </c>
      <c r="CD32" s="2961"/>
      <c r="CE32" s="1719">
        <v>112.55477638867502</v>
      </c>
      <c r="CF32" s="1719"/>
      <c r="CG32" s="1710" t="s">
        <v>70</v>
      </c>
      <c r="CH32" s="2961"/>
      <c r="CI32" s="1719">
        <v>120.43361073588227</v>
      </c>
      <c r="CJ32" s="1719"/>
      <c r="CK32" s="1710" t="s">
        <v>70</v>
      </c>
      <c r="CL32" s="2961"/>
      <c r="CM32" s="1719">
        <v>128.86396348739402</v>
      </c>
      <c r="CN32" s="1719"/>
      <c r="CO32" s="2962" t="s">
        <v>70</v>
      </c>
      <c r="CP32" s="2961"/>
      <c r="CQ32" s="1719">
        <v>137.88444093151159</v>
      </c>
      <c r="CR32" s="1719"/>
      <c r="CS32" s="2962" t="s">
        <v>70</v>
      </c>
      <c r="CT32" s="2961"/>
      <c r="CU32" s="1719">
        <v>147.53635179671741</v>
      </c>
      <c r="CV32" s="1719"/>
      <c r="CW32" s="2962" t="s">
        <v>70</v>
      </c>
      <c r="CX32" s="2961"/>
      <c r="CY32" s="1719">
        <v>157.86389642248764</v>
      </c>
      <c r="CZ32" s="1719"/>
      <c r="DA32" s="2962" t="s">
        <v>70</v>
      </c>
      <c r="DB32" s="2961"/>
      <c r="DC32" s="1719">
        <v>168.91436917206178</v>
      </c>
      <c r="DD32" s="1719"/>
      <c r="DE32" s="2962" t="s">
        <v>70</v>
      </c>
      <c r="DF32" s="2961"/>
      <c r="DG32" s="1719">
        <v>180.73837501410611</v>
      </c>
      <c r="DH32" s="1719"/>
      <c r="DI32" s="2962" t="s">
        <v>70</v>
      </c>
      <c r="DJ32" s="2961"/>
      <c r="DK32" s="1719">
        <v>193.39006126509355</v>
      </c>
      <c r="DL32" s="1719"/>
      <c r="DM32" s="2962" t="s">
        <v>70</v>
      </c>
      <c r="DN32" s="2961"/>
      <c r="DO32" s="1719">
        <v>206.92736555365011</v>
      </c>
      <c r="DP32" s="1719"/>
      <c r="DQ32" s="2962" t="s">
        <v>70</v>
      </c>
      <c r="DR32" s="2961"/>
      <c r="DS32" s="1719">
        <v>221.41228114240562</v>
      </c>
      <c r="DT32" s="1719"/>
      <c r="DU32" s="1710" t="s">
        <v>70</v>
      </c>
      <c r="DV32" s="2961"/>
      <c r="DW32" s="2941">
        <v>2238.016297462485</v>
      </c>
      <c r="DX32" s="1710" t="s">
        <v>262</v>
      </c>
      <c r="DY32" s="1710" t="s">
        <v>113</v>
      </c>
      <c r="DZ32" s="1710" t="s">
        <v>274</v>
      </c>
      <c r="EA32" s="1688" t="s">
        <v>275</v>
      </c>
      <c r="EB32" s="1710" t="s">
        <v>276</v>
      </c>
      <c r="EC32" s="1688" t="s">
        <v>277</v>
      </c>
      <c r="ED32" s="1688"/>
      <c r="EE32" s="1688"/>
      <c r="EF32" s="1688"/>
      <c r="EG32" s="1688"/>
      <c r="EH32" s="1688"/>
      <c r="EI32" s="1688"/>
    </row>
    <row r="33" spans="1:139" s="447" customFormat="1" ht="24.95" customHeight="1">
      <c r="A33" s="1706" t="s">
        <v>210</v>
      </c>
      <c r="B33" s="1718"/>
      <c r="C33" s="1628" t="s">
        <v>267</v>
      </c>
      <c r="D33" s="1715"/>
      <c r="E33" s="1730" t="s">
        <v>268</v>
      </c>
      <c r="F33" s="1730" t="s">
        <v>269</v>
      </c>
      <c r="G33" s="1688" t="s">
        <v>58</v>
      </c>
      <c r="H33" s="1688" t="s">
        <v>68</v>
      </c>
      <c r="I33" s="1688" t="s">
        <v>69</v>
      </c>
      <c r="J33" s="2961" t="s">
        <v>914</v>
      </c>
      <c r="K33" s="1688">
        <v>6.95</v>
      </c>
      <c r="L33" s="1688">
        <v>2017</v>
      </c>
      <c r="M33" s="1688">
        <v>2019</v>
      </c>
      <c r="N33" s="1710">
        <v>2034</v>
      </c>
      <c r="O33" s="1688">
        <v>7.08</v>
      </c>
      <c r="P33" s="1688">
        <v>7.21</v>
      </c>
      <c r="Q33" s="1688">
        <v>7.34</v>
      </c>
      <c r="R33" s="1688">
        <v>7.47</v>
      </c>
      <c r="S33" s="1688">
        <v>7.6</v>
      </c>
      <c r="T33" s="1688">
        <v>7.73</v>
      </c>
      <c r="U33" s="1688">
        <v>7.86</v>
      </c>
      <c r="V33" s="1688">
        <v>7.99</v>
      </c>
      <c r="W33" s="1688">
        <v>8.1199999999999992</v>
      </c>
      <c r="X33" s="1688">
        <v>8.25</v>
      </c>
      <c r="Y33" s="1688">
        <v>8.3800000000000008</v>
      </c>
      <c r="Z33" s="1688">
        <v>8.51</v>
      </c>
      <c r="AA33" s="1688">
        <v>8.64</v>
      </c>
      <c r="AB33" s="1688">
        <v>8.77</v>
      </c>
      <c r="AC33" s="1688">
        <v>8.9</v>
      </c>
      <c r="AD33" s="1688">
        <v>9.0299999999999994</v>
      </c>
      <c r="AE33" s="1688">
        <v>9.0299999999999994</v>
      </c>
      <c r="AF33" s="1714" t="s">
        <v>917</v>
      </c>
      <c r="AG33" s="1715">
        <v>5.7999999999999996E-3</v>
      </c>
      <c r="AH33" s="1753" t="s">
        <v>918</v>
      </c>
      <c r="AI33" s="1753" t="s">
        <v>919</v>
      </c>
      <c r="AJ33" s="1710" t="s">
        <v>260</v>
      </c>
      <c r="AK33" s="1730" t="s">
        <v>920</v>
      </c>
      <c r="AL33" s="1688" t="s">
        <v>58</v>
      </c>
      <c r="AM33" s="1688" t="s">
        <v>68</v>
      </c>
      <c r="AN33" s="1710" t="s">
        <v>482</v>
      </c>
      <c r="AO33" s="2961">
        <v>389</v>
      </c>
      <c r="AP33" s="1754">
        <v>1</v>
      </c>
      <c r="AQ33" s="1754">
        <v>2017</v>
      </c>
      <c r="AR33" s="2954">
        <v>43831</v>
      </c>
      <c r="AS33" s="2947">
        <v>49309</v>
      </c>
      <c r="AT33" s="1710"/>
      <c r="AU33" s="1753">
        <v>10</v>
      </c>
      <c r="AV33" s="1753">
        <v>130</v>
      </c>
      <c r="AW33" s="1753">
        <v>264</v>
      </c>
      <c r="AX33" s="1753">
        <v>394</v>
      </c>
      <c r="AY33" s="1753">
        <v>399</v>
      </c>
      <c r="AZ33" s="1753">
        <v>399</v>
      </c>
      <c r="BA33" s="1753">
        <v>399</v>
      </c>
      <c r="BB33" s="1753">
        <v>399</v>
      </c>
      <c r="BC33" s="1753">
        <v>399</v>
      </c>
      <c r="BD33" s="1753">
        <v>399</v>
      </c>
      <c r="BE33" s="1753">
        <v>399</v>
      </c>
      <c r="BF33" s="1753">
        <v>399</v>
      </c>
      <c r="BG33" s="1753">
        <v>399</v>
      </c>
      <c r="BH33" s="1753">
        <v>399</v>
      </c>
      <c r="BI33" s="1753">
        <v>399</v>
      </c>
      <c r="BJ33" s="1753">
        <v>399</v>
      </c>
      <c r="BK33" s="1719"/>
      <c r="BL33" s="1719"/>
      <c r="BM33" s="1710"/>
      <c r="BN33" s="2961"/>
      <c r="BO33" s="1755">
        <v>159</v>
      </c>
      <c r="BP33" s="1755">
        <v>159</v>
      </c>
      <c r="BQ33" s="1710" t="s">
        <v>70</v>
      </c>
      <c r="BR33" s="1753">
        <v>7690</v>
      </c>
      <c r="BS33" s="1755">
        <v>386</v>
      </c>
      <c r="BT33" s="1755">
        <v>386</v>
      </c>
      <c r="BU33" s="1710" t="s">
        <v>70</v>
      </c>
      <c r="BV33" s="1753">
        <v>7690</v>
      </c>
      <c r="BW33" s="1755">
        <v>441</v>
      </c>
      <c r="BX33" s="1755">
        <v>441</v>
      </c>
      <c r="BY33" s="1710" t="s">
        <v>70</v>
      </c>
      <c r="BZ33" s="1753">
        <v>7690</v>
      </c>
      <c r="CA33" s="1755">
        <v>194</v>
      </c>
      <c r="CB33" s="1755">
        <v>194</v>
      </c>
      <c r="CC33" s="1753" t="s">
        <v>70</v>
      </c>
      <c r="CD33" s="1753">
        <v>7690</v>
      </c>
      <c r="CE33" s="1755">
        <v>166</v>
      </c>
      <c r="CF33" s="1755">
        <v>166</v>
      </c>
      <c r="CG33" s="1710" t="s">
        <v>70</v>
      </c>
      <c r="CH33" s="1753"/>
      <c r="CI33" s="1755">
        <v>171</v>
      </c>
      <c r="CJ33" s="1755"/>
      <c r="CK33" s="1710" t="s">
        <v>70</v>
      </c>
      <c r="CL33" s="2961"/>
      <c r="CM33" s="1755">
        <v>176</v>
      </c>
      <c r="CN33" s="1755"/>
      <c r="CO33" s="2962" t="s">
        <v>70</v>
      </c>
      <c r="CP33" s="2961"/>
      <c r="CQ33" s="1755">
        <v>181</v>
      </c>
      <c r="CR33" s="1755"/>
      <c r="CS33" s="2962" t="s">
        <v>70</v>
      </c>
      <c r="CT33" s="2961"/>
      <c r="CU33" s="1755">
        <v>187</v>
      </c>
      <c r="CV33" s="1755"/>
      <c r="CW33" s="2962" t="s">
        <v>70</v>
      </c>
      <c r="CX33" s="2961"/>
      <c r="CY33" s="1755">
        <v>192</v>
      </c>
      <c r="CZ33" s="1755"/>
      <c r="DA33" s="2962" t="s">
        <v>70</v>
      </c>
      <c r="DB33" s="2961"/>
      <c r="DC33" s="1755">
        <v>198</v>
      </c>
      <c r="DD33" s="1755"/>
      <c r="DE33" s="2962" t="s">
        <v>70</v>
      </c>
      <c r="DF33" s="2961"/>
      <c r="DG33" s="1755">
        <v>204</v>
      </c>
      <c r="DH33" s="1755"/>
      <c r="DI33" s="2962" t="s">
        <v>70</v>
      </c>
      <c r="DJ33" s="2961"/>
      <c r="DK33" s="1755">
        <v>210</v>
      </c>
      <c r="DL33" s="1755"/>
      <c r="DM33" s="2962" t="s">
        <v>70</v>
      </c>
      <c r="DN33" s="2961"/>
      <c r="DO33" s="1755">
        <v>216</v>
      </c>
      <c r="DP33" s="1755"/>
      <c r="DQ33" s="2962" t="s">
        <v>70</v>
      </c>
      <c r="DR33" s="2961"/>
      <c r="DS33" s="1755">
        <v>223</v>
      </c>
      <c r="DT33" s="1755"/>
      <c r="DU33" s="1710" t="s">
        <v>70</v>
      </c>
      <c r="DV33" s="2961"/>
      <c r="DW33" s="1755">
        <v>3304</v>
      </c>
      <c r="DX33" s="1710" t="s">
        <v>112</v>
      </c>
      <c r="DY33" s="1710" t="s">
        <v>113</v>
      </c>
      <c r="DZ33" s="1710" t="s">
        <v>283</v>
      </c>
      <c r="EA33" s="1756" t="s">
        <v>921</v>
      </c>
      <c r="EB33" s="1688" t="s">
        <v>922</v>
      </c>
      <c r="EC33" s="1758" t="s">
        <v>923</v>
      </c>
      <c r="ED33" s="1688"/>
      <c r="EE33" s="1688"/>
      <c r="EF33" s="1688"/>
      <c r="EG33" s="1688"/>
      <c r="EH33" s="1688"/>
      <c r="EI33" s="1688"/>
    </row>
    <row r="34" spans="1:139" s="447" customFormat="1" ht="24.95" customHeight="1">
      <c r="A34" s="1706" t="s">
        <v>210</v>
      </c>
      <c r="B34" s="1718"/>
      <c r="C34" s="1628" t="s">
        <v>286</v>
      </c>
      <c r="D34" s="1715">
        <v>1.0800000000000001E-2</v>
      </c>
      <c r="E34" s="1730" t="s">
        <v>287</v>
      </c>
      <c r="F34" s="1730" t="s">
        <v>288</v>
      </c>
      <c r="G34" s="1688" t="s">
        <v>58</v>
      </c>
      <c r="H34" s="1688" t="s">
        <v>59</v>
      </c>
      <c r="I34" s="1688" t="s">
        <v>69</v>
      </c>
      <c r="J34" s="2961">
        <v>397</v>
      </c>
      <c r="K34" s="1732">
        <v>1.6E-2</v>
      </c>
      <c r="L34" s="1688">
        <v>2017</v>
      </c>
      <c r="M34" s="1688">
        <v>2019</v>
      </c>
      <c r="N34" s="1710">
        <v>2034</v>
      </c>
      <c r="O34" s="1741">
        <v>1.55E-2</v>
      </c>
      <c r="P34" s="1741">
        <v>1.4999999999999999E-2</v>
      </c>
      <c r="Q34" s="1741">
        <v>1.4500000000000001E-2</v>
      </c>
      <c r="R34" s="1741">
        <v>1.4E-2</v>
      </c>
      <c r="S34" s="1741">
        <v>1.35E-2</v>
      </c>
      <c r="T34" s="1741">
        <v>1.2999999999999999E-2</v>
      </c>
      <c r="U34" s="1741">
        <v>1.2500000000000001E-2</v>
      </c>
      <c r="V34" s="1741">
        <v>1.2E-2</v>
      </c>
      <c r="W34" s="1741">
        <v>1.15E-2</v>
      </c>
      <c r="X34" s="1741">
        <v>1.0999999999999999E-2</v>
      </c>
      <c r="Y34" s="1741">
        <v>1.0500000000000001E-2</v>
      </c>
      <c r="Z34" s="1741">
        <v>0.01</v>
      </c>
      <c r="AA34" s="1741">
        <v>9.4999999999999998E-3</v>
      </c>
      <c r="AB34" s="1741">
        <v>8.9999999999999993E-3</v>
      </c>
      <c r="AC34" s="1741">
        <v>8.5000000000000006E-3</v>
      </c>
      <c r="AD34" s="1741">
        <v>8.0000000000000002E-3</v>
      </c>
      <c r="AE34" s="1741">
        <v>8.0000000000000002E-3</v>
      </c>
      <c r="AF34" s="1714" t="s">
        <v>289</v>
      </c>
      <c r="AG34" s="1715">
        <v>1.0800000000000001E-2</v>
      </c>
      <c r="AH34" s="1628" t="s">
        <v>290</v>
      </c>
      <c r="AI34" s="1628" t="s">
        <v>291</v>
      </c>
      <c r="AJ34" s="1710" t="s">
        <v>260</v>
      </c>
      <c r="AK34" s="1730" t="s">
        <v>920</v>
      </c>
      <c r="AL34" s="1688" t="s">
        <v>58</v>
      </c>
      <c r="AM34" s="1688" t="s">
        <v>83</v>
      </c>
      <c r="AN34" s="1710" t="s">
        <v>482</v>
      </c>
      <c r="AO34" s="2961">
        <v>398</v>
      </c>
      <c r="AP34" s="1754" t="s">
        <v>61</v>
      </c>
      <c r="AQ34" s="1754" t="s">
        <v>61</v>
      </c>
      <c r="AR34" s="2947">
        <v>43466</v>
      </c>
      <c r="AS34" s="2947">
        <v>49309</v>
      </c>
      <c r="AT34" s="1710">
        <v>10</v>
      </c>
      <c r="AU34" s="1710">
        <v>10</v>
      </c>
      <c r="AV34" s="1710">
        <v>10</v>
      </c>
      <c r="AW34" s="1710">
        <v>10</v>
      </c>
      <c r="AX34" s="1710">
        <v>10</v>
      </c>
      <c r="AY34" s="1710">
        <v>10</v>
      </c>
      <c r="AZ34" s="1710">
        <v>10</v>
      </c>
      <c r="BA34" s="1710">
        <v>10</v>
      </c>
      <c r="BB34" s="1710">
        <v>10</v>
      </c>
      <c r="BC34" s="1710">
        <v>10</v>
      </c>
      <c r="BD34" s="1710">
        <v>10</v>
      </c>
      <c r="BE34" s="1710">
        <v>10</v>
      </c>
      <c r="BF34" s="1710">
        <v>10</v>
      </c>
      <c r="BG34" s="1710">
        <v>10</v>
      </c>
      <c r="BH34" s="1710">
        <v>10</v>
      </c>
      <c r="BI34" s="1710">
        <v>10</v>
      </c>
      <c r="BJ34" s="1710">
        <f>SUM(AT34:BI34)</f>
        <v>160</v>
      </c>
      <c r="BK34" s="1719">
        <v>41.2</v>
      </c>
      <c r="BL34" s="1719">
        <v>0</v>
      </c>
      <c r="BM34" s="1710" t="s">
        <v>70</v>
      </c>
      <c r="BN34" s="2961"/>
      <c r="BO34" s="1719">
        <v>42.436000000000007</v>
      </c>
      <c r="BP34" s="1719">
        <v>3.12</v>
      </c>
      <c r="BQ34" s="1710" t="s">
        <v>70</v>
      </c>
      <c r="BR34" s="2961"/>
      <c r="BS34" s="1719">
        <v>43.709080000000007</v>
      </c>
      <c r="BT34" s="1719"/>
      <c r="BU34" s="1710" t="s">
        <v>70</v>
      </c>
      <c r="BV34" s="2961"/>
      <c r="BW34" s="1719">
        <v>45.020352400000007</v>
      </c>
      <c r="BX34" s="1719"/>
      <c r="BY34" s="1710" t="s">
        <v>70</v>
      </c>
      <c r="BZ34" s="2961"/>
      <c r="CA34" s="1719">
        <v>46.370962972000008</v>
      </c>
      <c r="CB34" s="1719"/>
      <c r="CC34" s="1710" t="s">
        <v>70</v>
      </c>
      <c r="CD34" s="2961"/>
      <c r="CE34" s="1719">
        <v>47.762091861160009</v>
      </c>
      <c r="CF34" s="1719"/>
      <c r="CG34" s="1710" t="s">
        <v>70</v>
      </c>
      <c r="CH34" s="2961"/>
      <c r="CI34" s="1719">
        <v>49.194954616994814</v>
      </c>
      <c r="CJ34" s="1719"/>
      <c r="CK34" s="1710" t="s">
        <v>70</v>
      </c>
      <c r="CL34" s="2961"/>
      <c r="CM34" s="1719">
        <v>50.670803255504659</v>
      </c>
      <c r="CN34" s="1719"/>
      <c r="CO34" s="2962" t="s">
        <v>70</v>
      </c>
      <c r="CP34" s="2961"/>
      <c r="CQ34" s="1719">
        <v>52.190927353169798</v>
      </c>
      <c r="CR34" s="1719"/>
      <c r="CS34" s="2962" t="s">
        <v>70</v>
      </c>
      <c r="CT34" s="2961"/>
      <c r="CU34" s="1719">
        <v>53.756655173764891</v>
      </c>
      <c r="CV34" s="1719"/>
      <c r="CW34" s="2962" t="s">
        <v>70</v>
      </c>
      <c r="CX34" s="2961"/>
      <c r="CY34" s="1719">
        <v>55.369354828977841</v>
      </c>
      <c r="CZ34" s="1719"/>
      <c r="DA34" s="2962" t="s">
        <v>70</v>
      </c>
      <c r="DB34" s="2961"/>
      <c r="DC34" s="1719">
        <v>57.030435473847177</v>
      </c>
      <c r="DD34" s="1719"/>
      <c r="DE34" s="2962" t="s">
        <v>70</v>
      </c>
      <c r="DF34" s="2961"/>
      <c r="DG34" s="1719">
        <v>58.741348538062596</v>
      </c>
      <c r="DH34" s="1719"/>
      <c r="DI34" s="2962" t="s">
        <v>70</v>
      </c>
      <c r="DJ34" s="2961"/>
      <c r="DK34" s="1719">
        <v>60.503588994204478</v>
      </c>
      <c r="DL34" s="1719"/>
      <c r="DM34" s="2962" t="s">
        <v>70</v>
      </c>
      <c r="DN34" s="2961"/>
      <c r="DO34" s="1719">
        <v>62.318696664030611</v>
      </c>
      <c r="DP34" s="1719"/>
      <c r="DQ34" s="2962" t="s">
        <v>70</v>
      </c>
      <c r="DR34" s="2961"/>
      <c r="DS34" s="1719">
        <v>64.188257563951538</v>
      </c>
      <c r="DT34" s="1719"/>
      <c r="DU34" s="1710" t="s">
        <v>70</v>
      </c>
      <c r="DV34" s="2961"/>
      <c r="DW34" s="2941">
        <v>830.46350969566856</v>
      </c>
      <c r="DX34" s="1710" t="s">
        <v>112</v>
      </c>
      <c r="DY34" s="1710" t="s">
        <v>113</v>
      </c>
      <c r="DZ34" s="1710" t="s">
        <v>293</v>
      </c>
      <c r="EA34" s="1688" t="s">
        <v>924</v>
      </c>
      <c r="EB34" s="1710" t="s">
        <v>295</v>
      </c>
      <c r="EC34" s="1758" t="s">
        <v>925</v>
      </c>
      <c r="ED34" s="1758" t="s">
        <v>925</v>
      </c>
      <c r="EE34" s="1688"/>
      <c r="EF34" s="1688"/>
      <c r="EG34" s="1688"/>
      <c r="EH34" s="1688"/>
      <c r="EI34" s="1688"/>
    </row>
    <row r="35" spans="1:139" s="447" customFormat="1" ht="24.95" customHeight="1">
      <c r="A35" s="1706" t="s">
        <v>210</v>
      </c>
      <c r="B35" s="1718"/>
      <c r="C35" s="1628" t="s">
        <v>297</v>
      </c>
      <c r="D35" s="1715">
        <v>6.54E-2</v>
      </c>
      <c r="E35" s="1730" t="s">
        <v>298</v>
      </c>
      <c r="F35" s="1730" t="s">
        <v>299</v>
      </c>
      <c r="G35" s="1688" t="s">
        <v>300</v>
      </c>
      <c r="H35" s="1688" t="s">
        <v>59</v>
      </c>
      <c r="I35" s="1688" t="s">
        <v>69</v>
      </c>
      <c r="J35" s="2961">
        <v>270</v>
      </c>
      <c r="K35" s="1688" t="s">
        <v>301</v>
      </c>
      <c r="L35" s="1688">
        <v>2018</v>
      </c>
      <c r="M35" s="1688">
        <v>2019</v>
      </c>
      <c r="N35" s="1710">
        <v>2032</v>
      </c>
      <c r="O35" s="1741">
        <v>0.40699999999999997</v>
      </c>
      <c r="P35" s="1741">
        <v>0.40200000000000002</v>
      </c>
      <c r="Q35" s="1741">
        <v>0.39700000000000002</v>
      </c>
      <c r="R35" s="1741">
        <v>0.39200000000000002</v>
      </c>
      <c r="S35" s="1741">
        <v>0.38700000000000001</v>
      </c>
      <c r="T35" s="1741">
        <v>0.38200000000000001</v>
      </c>
      <c r="U35" s="1741">
        <v>0.377</v>
      </c>
      <c r="V35" s="1741">
        <v>0.372</v>
      </c>
      <c r="W35" s="1741">
        <v>0.36699999999999999</v>
      </c>
      <c r="X35" s="1741">
        <v>0.36199999999999999</v>
      </c>
      <c r="Y35" s="1741">
        <v>0.35699999999999998</v>
      </c>
      <c r="Z35" s="1741">
        <v>0.35199999999999998</v>
      </c>
      <c r="AA35" s="1741">
        <v>0.34699999999999998</v>
      </c>
      <c r="AB35" s="1741">
        <v>0.34200000000000003</v>
      </c>
      <c r="AC35" s="1688"/>
      <c r="AD35" s="1688"/>
      <c r="AE35" s="1741">
        <v>0.34200000000000003</v>
      </c>
      <c r="AF35" s="1714" t="s">
        <v>302</v>
      </c>
      <c r="AG35" s="1715">
        <v>1.0800000000000001E-2</v>
      </c>
      <c r="AH35" s="1628" t="s">
        <v>303</v>
      </c>
      <c r="AI35" s="1628" t="s">
        <v>304</v>
      </c>
      <c r="AJ35" s="1710" t="s">
        <v>829</v>
      </c>
      <c r="AK35" s="1730" t="s">
        <v>926</v>
      </c>
      <c r="AL35" s="1710" t="s">
        <v>300</v>
      </c>
      <c r="AM35" s="1688" t="s">
        <v>83</v>
      </c>
      <c r="AN35" s="1710" t="s">
        <v>482</v>
      </c>
      <c r="AO35" s="2961">
        <v>290</v>
      </c>
      <c r="AP35" s="1688">
        <v>604</v>
      </c>
      <c r="AQ35" s="1688">
        <v>2018</v>
      </c>
      <c r="AR35" s="2947">
        <v>43466</v>
      </c>
      <c r="AS35" s="2947">
        <v>49309</v>
      </c>
      <c r="AT35" s="1717">
        <v>300</v>
      </c>
      <c r="AU35" s="1717">
        <v>300</v>
      </c>
      <c r="AV35" s="1717">
        <v>300</v>
      </c>
      <c r="AW35" s="1717">
        <v>300</v>
      </c>
      <c r="AX35" s="1717">
        <v>300</v>
      </c>
      <c r="AY35" s="1717">
        <v>300</v>
      </c>
      <c r="AZ35" s="1717">
        <v>300</v>
      </c>
      <c r="BA35" s="1717">
        <v>300</v>
      </c>
      <c r="BB35" s="1717">
        <v>300</v>
      </c>
      <c r="BC35" s="1717">
        <v>300</v>
      </c>
      <c r="BD35" s="1717">
        <v>300</v>
      </c>
      <c r="BE35" s="1717">
        <v>300</v>
      </c>
      <c r="BF35" s="1717">
        <v>300</v>
      </c>
      <c r="BG35" s="1717">
        <v>300</v>
      </c>
      <c r="BH35" s="1717">
        <v>300</v>
      </c>
      <c r="BI35" s="1717">
        <v>300</v>
      </c>
      <c r="BJ35" s="1717">
        <f>SUM(AT35:BI35)</f>
        <v>4800</v>
      </c>
      <c r="BK35" s="1719">
        <v>397</v>
      </c>
      <c r="BL35" s="1719">
        <v>397</v>
      </c>
      <c r="BM35" s="1710" t="s">
        <v>70</v>
      </c>
      <c r="BN35" s="2961">
        <v>1022</v>
      </c>
      <c r="BO35" s="1719">
        <v>391.58800000000002</v>
      </c>
      <c r="BP35" s="1719">
        <v>391.58800000000002</v>
      </c>
      <c r="BQ35" s="1710" t="s">
        <v>70</v>
      </c>
      <c r="BR35" s="2961">
        <v>1022</v>
      </c>
      <c r="BS35" s="1719">
        <v>398.56635199999999</v>
      </c>
      <c r="BT35" s="1719"/>
      <c r="BU35" s="1710" t="s">
        <v>70</v>
      </c>
      <c r="BV35" s="2961"/>
      <c r="BW35" s="1719">
        <v>400.16061740800001</v>
      </c>
      <c r="BX35" s="1719"/>
      <c r="BY35" s="1710" t="s">
        <v>70</v>
      </c>
      <c r="BZ35" s="2961"/>
      <c r="CA35" s="1719">
        <v>401.76125987763203</v>
      </c>
      <c r="CB35" s="1719"/>
      <c r="CC35" s="1710" t="s">
        <v>70</v>
      </c>
      <c r="CD35" s="2961"/>
      <c r="CE35" s="1719">
        <v>403.36830491714255</v>
      </c>
      <c r="CF35" s="1719"/>
      <c r="CG35" s="1710" t="s">
        <v>70</v>
      </c>
      <c r="CH35" s="2961"/>
      <c r="CI35" s="1719">
        <v>404.9817781368111</v>
      </c>
      <c r="CJ35" s="1719"/>
      <c r="CK35" s="1710" t="s">
        <v>70</v>
      </c>
      <c r="CL35" s="2961"/>
      <c r="CM35" s="1719">
        <v>406.60170524935836</v>
      </c>
      <c r="CN35" s="1719"/>
      <c r="CO35" s="2962" t="s">
        <v>70</v>
      </c>
      <c r="CP35" s="2961"/>
      <c r="CQ35" s="1719">
        <v>408.22811207035579</v>
      </c>
      <c r="CR35" s="1719"/>
      <c r="CS35" s="2962" t="s">
        <v>70</v>
      </c>
      <c r="CT35" s="2961"/>
      <c r="CU35" s="1719">
        <v>409.86102451863724</v>
      </c>
      <c r="CV35" s="1719"/>
      <c r="CW35" s="2962" t="s">
        <v>70</v>
      </c>
      <c r="CX35" s="2961"/>
      <c r="CY35" s="1719">
        <v>411.50046861671177</v>
      </c>
      <c r="CZ35" s="1719"/>
      <c r="DA35" s="2962" t="s">
        <v>70</v>
      </c>
      <c r="DB35" s="2961"/>
      <c r="DC35" s="1719">
        <v>413.1464704911786</v>
      </c>
      <c r="DD35" s="1719"/>
      <c r="DE35" s="2962" t="s">
        <v>70</v>
      </c>
      <c r="DF35" s="2961"/>
      <c r="DG35" s="1719">
        <v>414.79905637314334</v>
      </c>
      <c r="DH35" s="1719"/>
      <c r="DI35" s="2962" t="s">
        <v>70</v>
      </c>
      <c r="DJ35" s="2961"/>
      <c r="DK35" s="1719">
        <v>416.45825259863591</v>
      </c>
      <c r="DL35" s="1719"/>
      <c r="DM35" s="2962" t="s">
        <v>70</v>
      </c>
      <c r="DN35" s="2961"/>
      <c r="DO35" s="1719">
        <v>418.12408560903043</v>
      </c>
      <c r="DP35" s="1719"/>
      <c r="DQ35" s="2962" t="s">
        <v>70</v>
      </c>
      <c r="DR35" s="2961"/>
      <c r="DS35" s="1719">
        <v>419.79658195146658</v>
      </c>
      <c r="DT35" s="1719"/>
      <c r="DU35" s="1710" t="s">
        <v>70</v>
      </c>
      <c r="DV35" s="2961"/>
      <c r="DW35" s="2941">
        <v>6515.9420698181057</v>
      </c>
      <c r="DX35" s="1710" t="s">
        <v>307</v>
      </c>
      <c r="DY35" s="1710" t="s">
        <v>308</v>
      </c>
      <c r="DZ35" s="1710" t="s">
        <v>309</v>
      </c>
      <c r="EA35" s="2938" t="s">
        <v>927</v>
      </c>
      <c r="EB35" s="1717" t="s">
        <v>311</v>
      </c>
      <c r="EC35" s="1758" t="s">
        <v>928</v>
      </c>
      <c r="ED35" s="1758" t="s">
        <v>928</v>
      </c>
      <c r="EE35" s="1717"/>
      <c r="EF35" s="1710"/>
      <c r="EG35" s="1710"/>
      <c r="EH35" s="1710"/>
      <c r="EI35" s="1758"/>
    </row>
    <row r="36" spans="1:139" s="447" customFormat="1" ht="24.95" customHeight="1">
      <c r="A36" s="1706" t="s">
        <v>210</v>
      </c>
      <c r="B36" s="1718"/>
      <c r="C36" s="1628" t="s">
        <v>297</v>
      </c>
      <c r="D36" s="1715"/>
      <c r="E36" s="1730" t="s">
        <v>298</v>
      </c>
      <c r="F36" s="1730" t="s">
        <v>299</v>
      </c>
      <c r="G36" s="1688" t="s">
        <v>300</v>
      </c>
      <c r="H36" s="1688" t="s">
        <v>59</v>
      </c>
      <c r="I36" s="1688" t="s">
        <v>69</v>
      </c>
      <c r="J36" s="2961">
        <v>270</v>
      </c>
      <c r="K36" s="1688" t="s">
        <v>301</v>
      </c>
      <c r="L36" s="1688">
        <v>2018</v>
      </c>
      <c r="M36" s="1688">
        <v>2019</v>
      </c>
      <c r="N36" s="1710">
        <v>2032</v>
      </c>
      <c r="O36" s="1741">
        <v>0.40699999999999997</v>
      </c>
      <c r="P36" s="1741">
        <v>0.40200000000000002</v>
      </c>
      <c r="Q36" s="1741">
        <v>0.39700000000000002</v>
      </c>
      <c r="R36" s="1741">
        <v>0.39200000000000002</v>
      </c>
      <c r="S36" s="1741">
        <v>0.38700000000000001</v>
      </c>
      <c r="T36" s="1741">
        <v>0.38200000000000001</v>
      </c>
      <c r="U36" s="1741">
        <v>0.377</v>
      </c>
      <c r="V36" s="1741">
        <v>0.372</v>
      </c>
      <c r="W36" s="1741">
        <v>0.36699999999999999</v>
      </c>
      <c r="X36" s="1741">
        <v>0.36199999999999999</v>
      </c>
      <c r="Y36" s="1741">
        <v>0.35699999999999998</v>
      </c>
      <c r="Z36" s="1741">
        <v>0.35199999999999998</v>
      </c>
      <c r="AA36" s="1741">
        <v>0.34699999999999998</v>
      </c>
      <c r="AB36" s="1741">
        <v>0.34200000000000003</v>
      </c>
      <c r="AC36" s="1688"/>
      <c r="AD36" s="1688"/>
      <c r="AE36" s="1741">
        <v>0.34200000000000003</v>
      </c>
      <c r="AF36" s="1714" t="s">
        <v>313</v>
      </c>
      <c r="AG36" s="1715">
        <v>1.9E-2</v>
      </c>
      <c r="AH36" s="1628" t="s">
        <v>929</v>
      </c>
      <c r="AI36" s="1628" t="s">
        <v>315</v>
      </c>
      <c r="AJ36" s="1710" t="s">
        <v>829</v>
      </c>
      <c r="AK36" s="1759" t="s">
        <v>926</v>
      </c>
      <c r="AL36" s="1710" t="s">
        <v>300</v>
      </c>
      <c r="AM36" s="2961" t="s">
        <v>83</v>
      </c>
      <c r="AN36" s="1710" t="s">
        <v>482</v>
      </c>
      <c r="AO36" s="2961">
        <v>270</v>
      </c>
      <c r="AP36" s="1688">
        <v>1</v>
      </c>
      <c r="AQ36" s="1688">
        <v>2018</v>
      </c>
      <c r="AR36" s="2947">
        <v>43466</v>
      </c>
      <c r="AS36" s="2947">
        <v>49309</v>
      </c>
      <c r="AT36" s="1710">
        <v>2</v>
      </c>
      <c r="AU36" s="1710">
        <v>2</v>
      </c>
      <c r="AV36" s="1710">
        <v>2</v>
      </c>
      <c r="AW36" s="1710">
        <v>2</v>
      </c>
      <c r="AX36" s="1710">
        <v>2</v>
      </c>
      <c r="AY36" s="1710">
        <v>2</v>
      </c>
      <c r="AZ36" s="1710">
        <v>2</v>
      </c>
      <c r="BA36" s="1710">
        <v>2</v>
      </c>
      <c r="BB36" s="1710">
        <v>2</v>
      </c>
      <c r="BC36" s="1710">
        <v>2</v>
      </c>
      <c r="BD36" s="1710">
        <v>2</v>
      </c>
      <c r="BE36" s="1710">
        <v>2</v>
      </c>
      <c r="BF36" s="1710">
        <v>2</v>
      </c>
      <c r="BG36" s="1710">
        <v>2</v>
      </c>
      <c r="BH36" s="1710">
        <v>2</v>
      </c>
      <c r="BI36" s="1710">
        <v>2</v>
      </c>
      <c r="BJ36" s="1710">
        <v>32</v>
      </c>
      <c r="BK36" s="1719">
        <v>572.33333333333337</v>
      </c>
      <c r="BL36" s="1719">
        <v>572.33333333333337</v>
      </c>
      <c r="BM36" s="1710" t="s">
        <v>70</v>
      </c>
      <c r="BN36" s="2961">
        <v>1023</v>
      </c>
      <c r="BO36" s="1719">
        <v>600.66666666666663</v>
      </c>
      <c r="BP36" s="1719">
        <v>600.66666666666663</v>
      </c>
      <c r="BQ36" s="1710" t="s">
        <v>70</v>
      </c>
      <c r="BR36" s="2961">
        <v>1023</v>
      </c>
      <c r="BS36" s="1719">
        <v>631</v>
      </c>
      <c r="BT36" s="1719"/>
      <c r="BU36" s="1710" t="s">
        <v>70</v>
      </c>
      <c r="BV36" s="2961"/>
      <c r="BW36" s="1719">
        <v>662.66666666666663</v>
      </c>
      <c r="BX36" s="1719"/>
      <c r="BY36" s="1710" t="s">
        <v>70</v>
      </c>
      <c r="BZ36" s="2961"/>
      <c r="CA36" s="1719">
        <v>695.66666666666663</v>
      </c>
      <c r="CB36" s="1719"/>
      <c r="CC36" s="1710" t="s">
        <v>70</v>
      </c>
      <c r="CD36" s="2961"/>
      <c r="CE36" s="1719">
        <v>730.33333333333337</v>
      </c>
      <c r="CF36" s="1719"/>
      <c r="CG36" s="1710" t="s">
        <v>70</v>
      </c>
      <c r="CH36" s="2961"/>
      <c r="CI36" s="1719">
        <v>767</v>
      </c>
      <c r="CJ36" s="1719"/>
      <c r="CK36" s="1710" t="s">
        <v>70</v>
      </c>
      <c r="CL36" s="2961"/>
      <c r="CM36" s="1719">
        <v>805.33333333333337</v>
      </c>
      <c r="CN36" s="1719"/>
      <c r="CO36" s="2962" t="s">
        <v>70</v>
      </c>
      <c r="CP36" s="2961"/>
      <c r="CQ36" s="1719">
        <v>845.66666666666663</v>
      </c>
      <c r="CR36" s="1719"/>
      <c r="CS36" s="2962" t="s">
        <v>70</v>
      </c>
      <c r="CT36" s="2961"/>
      <c r="CU36" s="1719">
        <v>888</v>
      </c>
      <c r="CV36" s="1719"/>
      <c r="CW36" s="2962" t="s">
        <v>70</v>
      </c>
      <c r="CX36" s="2961"/>
      <c r="CY36" s="1719">
        <v>932.33333333333337</v>
      </c>
      <c r="CZ36" s="1719"/>
      <c r="DA36" s="2962" t="s">
        <v>70</v>
      </c>
      <c r="DB36" s="2961"/>
      <c r="DC36" s="1719">
        <v>979</v>
      </c>
      <c r="DD36" s="1719"/>
      <c r="DE36" s="2962" t="s">
        <v>70</v>
      </c>
      <c r="DF36" s="2961"/>
      <c r="DG36" s="1719">
        <v>1027.6666666666667</v>
      </c>
      <c r="DH36" s="1719"/>
      <c r="DI36" s="2962" t="s">
        <v>70</v>
      </c>
      <c r="DJ36" s="2961"/>
      <c r="DK36" s="1719">
        <v>1079.3333333333333</v>
      </c>
      <c r="DL36" s="1719"/>
      <c r="DM36" s="2962" t="s">
        <v>70</v>
      </c>
      <c r="DN36" s="2961"/>
      <c r="DO36" s="1719">
        <v>1133</v>
      </c>
      <c r="DP36" s="1719"/>
      <c r="DQ36" s="2962" t="s">
        <v>70</v>
      </c>
      <c r="DR36" s="2961"/>
      <c r="DS36" s="1719">
        <v>1189.6666666666667</v>
      </c>
      <c r="DT36" s="1719"/>
      <c r="DU36" s="1710" t="s">
        <v>70</v>
      </c>
      <c r="DV36" s="2961"/>
      <c r="DW36" s="2941">
        <v>13539.666666666666</v>
      </c>
      <c r="DX36" s="1710" t="s">
        <v>307</v>
      </c>
      <c r="DY36" s="1710" t="s">
        <v>308</v>
      </c>
      <c r="DZ36" s="1710" t="s">
        <v>309</v>
      </c>
      <c r="EA36" s="1710" t="s">
        <v>927</v>
      </c>
      <c r="EB36" s="1717" t="s">
        <v>311</v>
      </c>
      <c r="EC36" s="1725" t="s">
        <v>928</v>
      </c>
      <c r="ED36" s="1725" t="s">
        <v>928</v>
      </c>
      <c r="EE36" s="1717"/>
      <c r="EF36" s="1710"/>
      <c r="EG36" s="1710"/>
      <c r="EH36" s="1710"/>
      <c r="EI36" s="1758"/>
    </row>
    <row r="37" spans="1:139" s="447" customFormat="1" ht="24.95" customHeight="1">
      <c r="A37" s="1706" t="s">
        <v>210</v>
      </c>
      <c r="B37" s="1718"/>
      <c r="C37" s="1628" t="s">
        <v>297</v>
      </c>
      <c r="D37" s="1715"/>
      <c r="E37" s="1730" t="s">
        <v>298</v>
      </c>
      <c r="F37" s="1730" t="s">
        <v>299</v>
      </c>
      <c r="G37" s="1688" t="s">
        <v>58</v>
      </c>
      <c r="H37" s="1688" t="s">
        <v>59</v>
      </c>
      <c r="I37" s="1688" t="s">
        <v>69</v>
      </c>
      <c r="J37" s="2961">
        <v>270</v>
      </c>
      <c r="K37" s="1688" t="s">
        <v>301</v>
      </c>
      <c r="L37" s="1688">
        <v>2018</v>
      </c>
      <c r="M37" s="1688">
        <v>2019</v>
      </c>
      <c r="N37" s="1710">
        <v>2032</v>
      </c>
      <c r="O37" s="1741">
        <v>0.40699999999999997</v>
      </c>
      <c r="P37" s="1741">
        <v>0.40200000000000002</v>
      </c>
      <c r="Q37" s="1741">
        <v>0.39700000000000002</v>
      </c>
      <c r="R37" s="1741">
        <v>0.39200000000000002</v>
      </c>
      <c r="S37" s="1741">
        <v>0.38700000000000001</v>
      </c>
      <c r="T37" s="1741">
        <v>0.38200000000000001</v>
      </c>
      <c r="U37" s="1741">
        <v>0.377</v>
      </c>
      <c r="V37" s="1741">
        <v>0.372</v>
      </c>
      <c r="W37" s="1741">
        <v>0.36699999999999999</v>
      </c>
      <c r="X37" s="1741">
        <v>0.36199999999999999</v>
      </c>
      <c r="Y37" s="1741">
        <v>0.35699999999999998</v>
      </c>
      <c r="Z37" s="1741">
        <v>0.35199999999999998</v>
      </c>
      <c r="AA37" s="1741">
        <v>0.34699999999999998</v>
      </c>
      <c r="AB37" s="1741">
        <v>0.34200000000000003</v>
      </c>
      <c r="AC37" s="1688"/>
      <c r="AD37" s="1688"/>
      <c r="AE37" s="1741">
        <v>0.34200000000000003</v>
      </c>
      <c r="AF37" s="1714" t="s">
        <v>317</v>
      </c>
      <c r="AG37" s="1715">
        <v>1.9E-2</v>
      </c>
      <c r="AH37" s="1628" t="s">
        <v>318</v>
      </c>
      <c r="AI37" s="1628" t="s">
        <v>319</v>
      </c>
      <c r="AJ37" s="1710" t="s">
        <v>829</v>
      </c>
      <c r="AK37" s="1730" t="s">
        <v>926</v>
      </c>
      <c r="AL37" s="1710" t="s">
        <v>300</v>
      </c>
      <c r="AM37" s="1688" t="s">
        <v>83</v>
      </c>
      <c r="AN37" s="1710" t="s">
        <v>482</v>
      </c>
      <c r="AO37" s="2961">
        <v>290</v>
      </c>
      <c r="AP37" s="1688">
        <v>2518</v>
      </c>
      <c r="AQ37" s="1688">
        <v>2018</v>
      </c>
      <c r="AR37" s="2947">
        <v>43466</v>
      </c>
      <c r="AS37" s="2947">
        <v>49309</v>
      </c>
      <c r="AT37" s="1710">
        <v>2500</v>
      </c>
      <c r="AU37" s="1710">
        <v>1000</v>
      </c>
      <c r="AV37" s="1710">
        <v>1000</v>
      </c>
      <c r="AW37" s="1710">
        <v>1000</v>
      </c>
      <c r="AX37" s="1710">
        <v>1000</v>
      </c>
      <c r="AY37" s="1710">
        <v>1000</v>
      </c>
      <c r="AZ37" s="1710">
        <v>1000</v>
      </c>
      <c r="BA37" s="1710">
        <v>1000</v>
      </c>
      <c r="BB37" s="1710">
        <v>1000</v>
      </c>
      <c r="BC37" s="1710">
        <v>1000</v>
      </c>
      <c r="BD37" s="1710">
        <v>1000</v>
      </c>
      <c r="BE37" s="1710">
        <v>1000</v>
      </c>
      <c r="BF37" s="1710">
        <v>1000</v>
      </c>
      <c r="BG37" s="1710">
        <v>1000</v>
      </c>
      <c r="BH37" s="1710">
        <v>1000</v>
      </c>
      <c r="BI37" s="1710">
        <v>1000</v>
      </c>
      <c r="BJ37" s="1710">
        <f>SUM(AT37:BI37)</f>
        <v>17500</v>
      </c>
      <c r="BK37" s="1719">
        <v>390</v>
      </c>
      <c r="BL37" s="1719">
        <v>390</v>
      </c>
      <c r="BM37" s="1760" t="s">
        <v>70</v>
      </c>
      <c r="BN37" s="2961">
        <v>1022</v>
      </c>
      <c r="BO37" s="1719">
        <v>391.56</v>
      </c>
      <c r="BP37" s="1719">
        <v>391.56</v>
      </c>
      <c r="BQ37" s="1760" t="s">
        <v>70</v>
      </c>
      <c r="BR37" s="2961">
        <v>1022</v>
      </c>
      <c r="BS37" s="1719">
        <v>393.56623999999999</v>
      </c>
      <c r="BT37" s="1719"/>
      <c r="BU37" s="1760" t="s">
        <v>70</v>
      </c>
      <c r="BV37" s="2961"/>
      <c r="BW37" s="1719">
        <v>395.14050495999999</v>
      </c>
      <c r="BX37" s="1719"/>
      <c r="BY37" s="1760" t="s">
        <v>70</v>
      </c>
      <c r="BZ37" s="2961"/>
      <c r="CA37" s="1719">
        <v>396.72106697983997</v>
      </c>
      <c r="CB37" s="1719"/>
      <c r="CC37" s="1760" t="s">
        <v>70</v>
      </c>
      <c r="CD37" s="2961"/>
      <c r="CE37" s="1719">
        <v>398.30795124775932</v>
      </c>
      <c r="CF37" s="1719"/>
      <c r="CG37" s="1760" t="s">
        <v>70</v>
      </c>
      <c r="CH37" s="2961"/>
      <c r="CI37" s="1719">
        <v>399.90118305275035</v>
      </c>
      <c r="CJ37" s="1719"/>
      <c r="CK37" s="1760" t="s">
        <v>70</v>
      </c>
      <c r="CL37" s="2961"/>
      <c r="CM37" s="1719">
        <v>401.50078778496135</v>
      </c>
      <c r="CN37" s="1719"/>
      <c r="CO37" s="2962" t="s">
        <v>70</v>
      </c>
      <c r="CP37" s="2961"/>
      <c r="CQ37" s="1719">
        <v>403.10679093610122</v>
      </c>
      <c r="CR37" s="1719"/>
      <c r="CS37" s="2962" t="s">
        <v>70</v>
      </c>
      <c r="CT37" s="2961"/>
      <c r="CU37" s="1719">
        <v>404.71921809984565</v>
      </c>
      <c r="CV37" s="1719"/>
      <c r="CW37" s="2962" t="s">
        <v>70</v>
      </c>
      <c r="CX37" s="2961"/>
      <c r="CY37" s="1719">
        <v>406.33809497224502</v>
      </c>
      <c r="CZ37" s="1719"/>
      <c r="DA37" s="2962" t="s">
        <v>70</v>
      </c>
      <c r="DB37" s="2961"/>
      <c r="DC37" s="1719">
        <v>407.96344735213398</v>
      </c>
      <c r="DD37" s="1719"/>
      <c r="DE37" s="2962" t="s">
        <v>70</v>
      </c>
      <c r="DF37" s="2961"/>
      <c r="DG37" s="1719">
        <v>409.59530114154251</v>
      </c>
      <c r="DH37" s="1719"/>
      <c r="DI37" s="2962" t="s">
        <v>70</v>
      </c>
      <c r="DJ37" s="2961"/>
      <c r="DK37" s="1719">
        <v>411.22715493095103</v>
      </c>
      <c r="DL37" s="1719"/>
      <c r="DM37" s="2962" t="s">
        <v>70</v>
      </c>
      <c r="DN37" s="2961"/>
      <c r="DO37" s="1719">
        <v>412.87206355067485</v>
      </c>
      <c r="DP37" s="1719"/>
      <c r="DQ37" s="2962" t="s">
        <v>70</v>
      </c>
      <c r="DR37" s="2961"/>
      <c r="DS37" s="1719">
        <v>414.52355180487757</v>
      </c>
      <c r="DT37" s="1719"/>
      <c r="DU37" s="1760" t="s">
        <v>70</v>
      </c>
      <c r="DV37" s="2961"/>
      <c r="DW37" s="2941">
        <v>6437.0433568136823</v>
      </c>
      <c r="DX37" s="1710" t="s">
        <v>307</v>
      </c>
      <c r="DY37" s="1710" t="s">
        <v>308</v>
      </c>
      <c r="DZ37" s="1710" t="s">
        <v>309</v>
      </c>
      <c r="EA37" s="1710" t="s">
        <v>927</v>
      </c>
      <c r="EB37" s="1717" t="s">
        <v>311</v>
      </c>
      <c r="EC37" s="1725" t="s">
        <v>928</v>
      </c>
      <c r="ED37" s="1725" t="s">
        <v>928</v>
      </c>
      <c r="EE37" s="1717"/>
      <c r="EF37" s="1717"/>
      <c r="EG37" s="1717"/>
      <c r="EH37" s="1717"/>
      <c r="EI37" s="1761"/>
    </row>
    <row r="38" spans="1:139" s="447" customFormat="1" ht="24.95" customHeight="1">
      <c r="A38" s="1706" t="s">
        <v>210</v>
      </c>
      <c r="B38" s="1718"/>
      <c r="C38" s="1628" t="s">
        <v>297</v>
      </c>
      <c r="D38" s="1715"/>
      <c r="E38" s="1730" t="s">
        <v>298</v>
      </c>
      <c r="F38" s="1730" t="s">
        <v>299</v>
      </c>
      <c r="G38" s="1688" t="s">
        <v>58</v>
      </c>
      <c r="H38" s="1688" t="s">
        <v>59</v>
      </c>
      <c r="I38" s="1688" t="s">
        <v>69</v>
      </c>
      <c r="J38" s="2961">
        <v>270</v>
      </c>
      <c r="K38" s="1688" t="s">
        <v>301</v>
      </c>
      <c r="L38" s="1688">
        <v>2018</v>
      </c>
      <c r="M38" s="1688">
        <v>2019</v>
      </c>
      <c r="N38" s="1710">
        <v>2032</v>
      </c>
      <c r="O38" s="1741">
        <v>0.40699999999999997</v>
      </c>
      <c r="P38" s="1741">
        <v>0.40200000000000002</v>
      </c>
      <c r="Q38" s="1741">
        <v>0.39700000000000002</v>
      </c>
      <c r="R38" s="1741">
        <v>0.39200000000000002</v>
      </c>
      <c r="S38" s="1741">
        <v>0.38700000000000001</v>
      </c>
      <c r="T38" s="1741">
        <v>0.38200000000000001</v>
      </c>
      <c r="U38" s="1741">
        <v>0.377</v>
      </c>
      <c r="V38" s="1741">
        <v>0.372</v>
      </c>
      <c r="W38" s="1741">
        <v>0.36699999999999999</v>
      </c>
      <c r="X38" s="1741">
        <v>0.36199999999999999</v>
      </c>
      <c r="Y38" s="1741">
        <v>0.35699999999999998</v>
      </c>
      <c r="Z38" s="1741">
        <v>0.35199999999999998</v>
      </c>
      <c r="AA38" s="1741">
        <v>0.34699999999999998</v>
      </c>
      <c r="AB38" s="1741">
        <v>0.34200000000000003</v>
      </c>
      <c r="AC38" s="1688"/>
      <c r="AD38" s="1688"/>
      <c r="AE38" s="1741">
        <v>0.34200000000000003</v>
      </c>
      <c r="AF38" s="1714" t="s">
        <v>320</v>
      </c>
      <c r="AG38" s="1715">
        <v>5.7999999999999996E-3</v>
      </c>
      <c r="AH38" s="1628" t="s">
        <v>930</v>
      </c>
      <c r="AI38" s="1628" t="s">
        <v>931</v>
      </c>
      <c r="AJ38" s="1710" t="s">
        <v>932</v>
      </c>
      <c r="AK38" s="1730" t="s">
        <v>926</v>
      </c>
      <c r="AL38" s="1710" t="s">
        <v>300</v>
      </c>
      <c r="AM38" s="1688" t="s">
        <v>68</v>
      </c>
      <c r="AN38" s="1710" t="s">
        <v>482</v>
      </c>
      <c r="AO38" s="2961">
        <v>294</v>
      </c>
      <c r="AP38" s="1740">
        <v>0.25</v>
      </c>
      <c r="AQ38" s="1688">
        <v>2018</v>
      </c>
      <c r="AR38" s="2947">
        <v>43466</v>
      </c>
      <c r="AS38" s="2947">
        <v>44196</v>
      </c>
      <c r="AT38" s="2963">
        <v>0.5</v>
      </c>
      <c r="AU38" s="2963">
        <v>1</v>
      </c>
      <c r="AV38" s="2963"/>
      <c r="AW38" s="2963"/>
      <c r="AX38" s="2963"/>
      <c r="AY38" s="2963"/>
      <c r="AZ38" s="2963"/>
      <c r="BA38" s="2963"/>
      <c r="BB38" s="2963"/>
      <c r="BC38" s="2963"/>
      <c r="BD38" s="2963"/>
      <c r="BE38" s="2963"/>
      <c r="BF38" s="2963"/>
      <c r="BG38" s="2963"/>
      <c r="BH38" s="2963"/>
      <c r="BI38" s="2963"/>
      <c r="BJ38" s="2963">
        <v>1</v>
      </c>
      <c r="BK38" s="1719">
        <v>572.33333333333337</v>
      </c>
      <c r="BL38" s="1719">
        <v>572.33333333333337</v>
      </c>
      <c r="BM38" s="1710" t="s">
        <v>70</v>
      </c>
      <c r="BN38" s="2961">
        <v>1023</v>
      </c>
      <c r="BO38" s="1719">
        <v>600.66666666666663</v>
      </c>
      <c r="BP38" s="1719">
        <v>600.66666666666663</v>
      </c>
      <c r="BQ38" s="1710" t="s">
        <v>70</v>
      </c>
      <c r="BR38" s="2961">
        <v>1023</v>
      </c>
      <c r="BS38" s="1719"/>
      <c r="BT38" s="1719"/>
      <c r="BU38" s="1710"/>
      <c r="BV38" s="2961"/>
      <c r="BW38" s="1719"/>
      <c r="BX38" s="1719"/>
      <c r="BY38" s="1710"/>
      <c r="BZ38" s="2961"/>
      <c r="CA38" s="1719"/>
      <c r="CB38" s="1719"/>
      <c r="CC38" s="1710"/>
      <c r="CD38" s="2961"/>
      <c r="CE38" s="1719"/>
      <c r="CF38" s="1719"/>
      <c r="CG38" s="1710"/>
      <c r="CH38" s="2961"/>
      <c r="CI38" s="1719"/>
      <c r="CJ38" s="1719"/>
      <c r="CK38" s="1710"/>
      <c r="CL38" s="2961"/>
      <c r="CM38" s="1719"/>
      <c r="CN38" s="1719"/>
      <c r="CO38" s="2962"/>
      <c r="CP38" s="2961"/>
      <c r="CQ38" s="1719"/>
      <c r="CR38" s="1719"/>
      <c r="CS38" s="2962"/>
      <c r="CT38" s="2961"/>
      <c r="CU38" s="1719"/>
      <c r="CV38" s="1719"/>
      <c r="CW38" s="2962"/>
      <c r="CX38" s="2961"/>
      <c r="CY38" s="1719"/>
      <c r="CZ38" s="1719"/>
      <c r="DA38" s="2962"/>
      <c r="DB38" s="2961"/>
      <c r="DC38" s="1719"/>
      <c r="DD38" s="1719"/>
      <c r="DE38" s="2962"/>
      <c r="DF38" s="2961"/>
      <c r="DG38" s="1719"/>
      <c r="DH38" s="1719"/>
      <c r="DI38" s="2962"/>
      <c r="DJ38" s="2961"/>
      <c r="DK38" s="1719"/>
      <c r="DL38" s="1719"/>
      <c r="DM38" s="2962"/>
      <c r="DN38" s="2961"/>
      <c r="DO38" s="1719"/>
      <c r="DP38" s="1719"/>
      <c r="DQ38" s="2962"/>
      <c r="DR38" s="2961"/>
      <c r="DS38" s="1719"/>
      <c r="DT38" s="1719"/>
      <c r="DU38" s="1710"/>
      <c r="DV38" s="2961"/>
      <c r="DW38" s="2941">
        <v>1173</v>
      </c>
      <c r="DX38" s="1710" t="s">
        <v>307</v>
      </c>
      <c r="DY38" s="1710" t="s">
        <v>308</v>
      </c>
      <c r="DZ38" s="1710" t="s">
        <v>309</v>
      </c>
      <c r="EA38" s="1688" t="s">
        <v>927</v>
      </c>
      <c r="EB38" s="1717" t="s">
        <v>311</v>
      </c>
      <c r="EC38" s="1725" t="s">
        <v>928</v>
      </c>
      <c r="ED38" s="1725" t="s">
        <v>928</v>
      </c>
      <c r="EE38" s="1717"/>
      <c r="EF38" s="1710"/>
      <c r="EG38" s="1710"/>
      <c r="EH38" s="1710"/>
      <c r="EI38" s="1758"/>
    </row>
    <row r="39" spans="1:139" s="447" customFormat="1" ht="24.95" customHeight="1">
      <c r="A39" s="1706" t="s">
        <v>210</v>
      </c>
      <c r="B39" s="1718"/>
      <c r="C39" s="1628" t="s">
        <v>297</v>
      </c>
      <c r="D39" s="1715"/>
      <c r="E39" s="1730" t="s">
        <v>298</v>
      </c>
      <c r="F39" s="1730" t="s">
        <v>299</v>
      </c>
      <c r="G39" s="1688" t="s">
        <v>58</v>
      </c>
      <c r="H39" s="1688" t="s">
        <v>59</v>
      </c>
      <c r="I39" s="1688" t="s">
        <v>69</v>
      </c>
      <c r="J39" s="2961">
        <v>270</v>
      </c>
      <c r="K39" s="1688" t="s">
        <v>301</v>
      </c>
      <c r="L39" s="1688">
        <v>2018</v>
      </c>
      <c r="M39" s="1688">
        <v>2019</v>
      </c>
      <c r="N39" s="1710">
        <v>2032</v>
      </c>
      <c r="O39" s="1741">
        <v>0.40699999999999997</v>
      </c>
      <c r="P39" s="1741">
        <v>0.40200000000000002</v>
      </c>
      <c r="Q39" s="1741">
        <v>0.39700000000000002</v>
      </c>
      <c r="R39" s="1741">
        <v>0.39200000000000002</v>
      </c>
      <c r="S39" s="1741">
        <v>0.38700000000000001</v>
      </c>
      <c r="T39" s="1741">
        <v>0.38200000000000001</v>
      </c>
      <c r="U39" s="1741">
        <v>0.377</v>
      </c>
      <c r="V39" s="1741">
        <v>0.372</v>
      </c>
      <c r="W39" s="1741">
        <v>0.36699999999999999</v>
      </c>
      <c r="X39" s="1741">
        <v>0.36199999999999999</v>
      </c>
      <c r="Y39" s="1741">
        <v>0.35699999999999998</v>
      </c>
      <c r="Z39" s="1741">
        <v>0.35199999999999998</v>
      </c>
      <c r="AA39" s="1741">
        <v>0.34699999999999998</v>
      </c>
      <c r="AB39" s="1741">
        <v>0.34200000000000003</v>
      </c>
      <c r="AC39" s="1688"/>
      <c r="AD39" s="1688"/>
      <c r="AE39" s="1741">
        <v>0.34200000000000003</v>
      </c>
      <c r="AF39" s="1714" t="s">
        <v>327</v>
      </c>
      <c r="AG39" s="1715">
        <v>1.0800000000000001E-2</v>
      </c>
      <c r="AH39" s="1628" t="s">
        <v>328</v>
      </c>
      <c r="AI39" s="1628" t="s">
        <v>329</v>
      </c>
      <c r="AJ39" s="1710" t="s">
        <v>829</v>
      </c>
      <c r="AK39" s="1730" t="s">
        <v>926</v>
      </c>
      <c r="AL39" s="1710" t="s">
        <v>300</v>
      </c>
      <c r="AM39" s="1688" t="s">
        <v>137</v>
      </c>
      <c r="AN39" s="1710" t="s">
        <v>482</v>
      </c>
      <c r="AO39" s="2961">
        <v>294</v>
      </c>
      <c r="AP39" s="1688">
        <v>0</v>
      </c>
      <c r="AQ39" s="1688">
        <v>2018</v>
      </c>
      <c r="AR39" s="2955">
        <v>44197</v>
      </c>
      <c r="AS39" s="2947">
        <v>49309</v>
      </c>
      <c r="AT39" s="1710"/>
      <c r="AU39" s="1710"/>
      <c r="AV39" s="1710">
        <v>5</v>
      </c>
      <c r="AW39" s="1710">
        <v>5</v>
      </c>
      <c r="AX39" s="1710">
        <v>5</v>
      </c>
      <c r="AY39" s="1710">
        <v>5</v>
      </c>
      <c r="AZ39" s="1710">
        <v>5</v>
      </c>
      <c r="BA39" s="1710">
        <v>5</v>
      </c>
      <c r="BB39" s="1710">
        <v>5</v>
      </c>
      <c r="BC39" s="1710">
        <v>5</v>
      </c>
      <c r="BD39" s="1710">
        <v>5</v>
      </c>
      <c r="BE39" s="1710">
        <v>5</v>
      </c>
      <c r="BF39" s="1710">
        <v>5</v>
      </c>
      <c r="BG39" s="1710">
        <v>5</v>
      </c>
      <c r="BH39" s="1710">
        <v>5</v>
      </c>
      <c r="BI39" s="1710">
        <v>5</v>
      </c>
      <c r="BJ39" s="1710">
        <v>5</v>
      </c>
      <c r="BK39" s="1719"/>
      <c r="BL39" s="1719"/>
      <c r="BM39" s="1760"/>
      <c r="BN39" s="2961"/>
      <c r="BO39" s="1719"/>
      <c r="BP39" s="1719"/>
      <c r="BQ39" s="1710"/>
      <c r="BR39" s="2961"/>
      <c r="BS39" s="1719">
        <v>631</v>
      </c>
      <c r="BT39" s="1719"/>
      <c r="BU39" s="1710" t="s">
        <v>70</v>
      </c>
      <c r="BV39" s="2961"/>
      <c r="BW39" s="1719">
        <v>662.66666666666663</v>
      </c>
      <c r="BX39" s="1719"/>
      <c r="BY39" s="1710" t="s">
        <v>70</v>
      </c>
      <c r="BZ39" s="2961"/>
      <c r="CA39" s="1719">
        <v>695.66666666666663</v>
      </c>
      <c r="CB39" s="1719"/>
      <c r="CC39" s="1710" t="s">
        <v>70</v>
      </c>
      <c r="CD39" s="2961"/>
      <c r="CE39" s="1719">
        <v>730.33333333333337</v>
      </c>
      <c r="CF39" s="1719"/>
      <c r="CG39" s="1710" t="s">
        <v>70</v>
      </c>
      <c r="CH39" s="2961"/>
      <c r="CI39" s="1719">
        <v>767</v>
      </c>
      <c r="CJ39" s="1719"/>
      <c r="CK39" s="1710" t="s">
        <v>70</v>
      </c>
      <c r="CL39" s="2961"/>
      <c r="CM39" s="1719">
        <v>805.33333333333337</v>
      </c>
      <c r="CN39" s="1719"/>
      <c r="CO39" s="2962" t="s">
        <v>70</v>
      </c>
      <c r="CP39" s="2961"/>
      <c r="CQ39" s="1719">
        <v>845.66666666666663</v>
      </c>
      <c r="CR39" s="1719"/>
      <c r="CS39" s="2962" t="s">
        <v>70</v>
      </c>
      <c r="CT39" s="2961"/>
      <c r="CU39" s="1719">
        <v>888</v>
      </c>
      <c r="CV39" s="1719"/>
      <c r="CW39" s="2962" t="s">
        <v>70</v>
      </c>
      <c r="CX39" s="2961"/>
      <c r="CY39" s="1719">
        <v>932.33333333333337</v>
      </c>
      <c r="CZ39" s="1719"/>
      <c r="DA39" s="2962" t="s">
        <v>70</v>
      </c>
      <c r="DB39" s="2961"/>
      <c r="DC39" s="1719">
        <v>979</v>
      </c>
      <c r="DD39" s="1719"/>
      <c r="DE39" s="2962" t="s">
        <v>70</v>
      </c>
      <c r="DF39" s="2961"/>
      <c r="DG39" s="1719">
        <v>1027.6666666666667</v>
      </c>
      <c r="DH39" s="1719"/>
      <c r="DI39" s="2962" t="s">
        <v>70</v>
      </c>
      <c r="DJ39" s="2961"/>
      <c r="DK39" s="1719">
        <v>1079.3333333333333</v>
      </c>
      <c r="DL39" s="1719"/>
      <c r="DM39" s="2962" t="s">
        <v>70</v>
      </c>
      <c r="DN39" s="2961"/>
      <c r="DO39" s="1719">
        <v>1133</v>
      </c>
      <c r="DP39" s="1719"/>
      <c r="DQ39" s="2962" t="s">
        <v>70</v>
      </c>
      <c r="DR39" s="2961"/>
      <c r="DS39" s="1719">
        <v>1189.6666666666667</v>
      </c>
      <c r="DT39" s="1719"/>
      <c r="DU39" s="1710" t="s">
        <v>70</v>
      </c>
      <c r="DV39" s="2961"/>
      <c r="DW39" s="2941">
        <v>12366.666666666666</v>
      </c>
      <c r="DX39" s="1710" t="s">
        <v>307</v>
      </c>
      <c r="DY39" s="1710" t="s">
        <v>308</v>
      </c>
      <c r="DZ39" s="1710" t="s">
        <v>309</v>
      </c>
      <c r="EA39" s="1710" t="s">
        <v>927</v>
      </c>
      <c r="EB39" s="1717" t="s">
        <v>311</v>
      </c>
      <c r="EC39" s="1725" t="s">
        <v>928</v>
      </c>
      <c r="ED39" s="1725" t="s">
        <v>928</v>
      </c>
      <c r="EE39" s="1717"/>
      <c r="EF39" s="1710"/>
      <c r="EG39" s="1710"/>
      <c r="EH39" s="1710"/>
      <c r="EI39" s="1758"/>
    </row>
    <row r="40" spans="1:139" s="447" customFormat="1" ht="24.95" customHeight="1">
      <c r="A40" s="1706" t="s">
        <v>210</v>
      </c>
      <c r="B40" s="1718"/>
      <c r="C40" s="1628" t="s">
        <v>330</v>
      </c>
      <c r="D40" s="1715">
        <v>1.66E-2</v>
      </c>
      <c r="E40" s="1730" t="s">
        <v>331</v>
      </c>
      <c r="F40" s="1730" t="s">
        <v>933</v>
      </c>
      <c r="G40" s="1688" t="s">
        <v>58</v>
      </c>
      <c r="H40" s="1688" t="s">
        <v>59</v>
      </c>
      <c r="I40" s="1688" t="s">
        <v>69</v>
      </c>
      <c r="J40" s="2961">
        <v>173</v>
      </c>
      <c r="K40" s="2701">
        <v>0.14099999999999999</v>
      </c>
      <c r="L40" s="1725">
        <v>2018</v>
      </c>
      <c r="M40" s="1688">
        <v>2020</v>
      </c>
      <c r="N40" s="1710">
        <v>2030</v>
      </c>
      <c r="O40" s="1732"/>
      <c r="P40" s="1732">
        <v>0.13709093725883026</v>
      </c>
      <c r="Q40" s="1732">
        <v>0.13354548271337571</v>
      </c>
      <c r="R40" s="1732">
        <v>0.13000002816792117</v>
      </c>
      <c r="S40" s="1732">
        <v>0.12645457362246662</v>
      </c>
      <c r="T40" s="1732">
        <v>0.12290911907701207</v>
      </c>
      <c r="U40" s="1732">
        <v>0.11936366453155753</v>
      </c>
      <c r="V40" s="1732">
        <v>0.11581820998610298</v>
      </c>
      <c r="W40" s="1732">
        <v>0.11227275544064844</v>
      </c>
      <c r="X40" s="1732">
        <v>0.10872730089519389</v>
      </c>
      <c r="Y40" s="1732">
        <v>0.10518184634973934</v>
      </c>
      <c r="Z40" s="1732">
        <v>0.1016363918042848</v>
      </c>
      <c r="AA40" s="1732"/>
      <c r="AB40" s="1732"/>
      <c r="AC40" s="1732"/>
      <c r="AD40" s="1732"/>
      <c r="AE40" s="1732">
        <v>0.1016363918042848</v>
      </c>
      <c r="AF40" s="1714" t="s">
        <v>333</v>
      </c>
      <c r="AG40" s="1715">
        <v>1.0800000000000001E-2</v>
      </c>
      <c r="AH40" s="1628" t="s">
        <v>934</v>
      </c>
      <c r="AI40" s="1628" t="s">
        <v>935</v>
      </c>
      <c r="AJ40" s="1710" t="s">
        <v>936</v>
      </c>
      <c r="AK40" s="1730" t="s">
        <v>937</v>
      </c>
      <c r="AL40" s="1710" t="s">
        <v>58</v>
      </c>
      <c r="AM40" s="1688" t="s">
        <v>137</v>
      </c>
      <c r="AN40" s="1710" t="s">
        <v>60</v>
      </c>
      <c r="AO40" s="2957"/>
      <c r="AP40" s="2701" t="s">
        <v>61</v>
      </c>
      <c r="AQ40" s="1721" t="s">
        <v>61</v>
      </c>
      <c r="AR40" s="2954">
        <v>43831</v>
      </c>
      <c r="AS40" s="2947">
        <v>47848</v>
      </c>
      <c r="AT40" s="1688"/>
      <c r="AU40" s="1740">
        <v>1</v>
      </c>
      <c r="AV40" s="1740">
        <v>1</v>
      </c>
      <c r="AW40" s="1740">
        <v>1</v>
      </c>
      <c r="AX40" s="1740">
        <v>1</v>
      </c>
      <c r="AY40" s="1740">
        <v>1</v>
      </c>
      <c r="AZ40" s="1740">
        <v>1</v>
      </c>
      <c r="BA40" s="1740">
        <v>1</v>
      </c>
      <c r="BB40" s="1740">
        <v>1</v>
      </c>
      <c r="BC40" s="1740">
        <v>1</v>
      </c>
      <c r="BD40" s="1740">
        <v>1</v>
      </c>
      <c r="BE40" s="1740">
        <v>1</v>
      </c>
      <c r="BF40" s="1737"/>
      <c r="BG40" s="1737"/>
      <c r="BH40" s="1737"/>
      <c r="BI40" s="1737"/>
      <c r="BJ40" s="1737">
        <v>1</v>
      </c>
      <c r="BK40" s="1719"/>
      <c r="BL40" s="1719"/>
      <c r="BM40" s="1763"/>
      <c r="BN40" s="2961"/>
      <c r="BO40" s="1719">
        <v>141</v>
      </c>
      <c r="BP40" s="1719">
        <v>69</v>
      </c>
      <c r="BQ40" s="1764" t="s">
        <v>70</v>
      </c>
      <c r="BR40" s="1688">
        <v>7823</v>
      </c>
      <c r="BS40" s="1719">
        <v>148.05000000000001</v>
      </c>
      <c r="BT40" s="1719">
        <v>130</v>
      </c>
      <c r="BU40" s="1766" t="s">
        <v>70</v>
      </c>
      <c r="BV40" s="2961">
        <v>7823</v>
      </c>
      <c r="BW40" s="1719">
        <v>155.45250000000001</v>
      </c>
      <c r="BX40" s="1719">
        <v>134</v>
      </c>
      <c r="BY40" s="1764" t="s">
        <v>70</v>
      </c>
      <c r="BZ40" s="2961">
        <v>7823</v>
      </c>
      <c r="CA40" s="1719">
        <v>163.22512500000002</v>
      </c>
      <c r="CB40" s="1719">
        <v>138</v>
      </c>
      <c r="CC40" s="1766" t="s">
        <v>938</v>
      </c>
      <c r="CD40" s="2961">
        <v>7823</v>
      </c>
      <c r="CE40" s="1719">
        <v>171.38638125000003</v>
      </c>
      <c r="CF40" s="1719"/>
      <c r="CG40" s="1764" t="s">
        <v>938</v>
      </c>
      <c r="CH40" s="2961"/>
      <c r="CI40" s="1719">
        <v>179.95570031250003</v>
      </c>
      <c r="CJ40" s="1719"/>
      <c r="CK40" s="1764" t="s">
        <v>938</v>
      </c>
      <c r="CL40" s="2961"/>
      <c r="CM40" s="1719">
        <v>188.95348532812503</v>
      </c>
      <c r="CN40" s="1719"/>
      <c r="CO40" s="2962" t="s">
        <v>938</v>
      </c>
      <c r="CP40" s="2961"/>
      <c r="CQ40" s="1719">
        <v>198.40115959453129</v>
      </c>
      <c r="CR40" s="1719"/>
      <c r="CS40" s="2962" t="s">
        <v>938</v>
      </c>
      <c r="CT40" s="2961"/>
      <c r="CU40" s="1719">
        <v>208.32121757425787</v>
      </c>
      <c r="CV40" s="1719"/>
      <c r="CW40" s="2962" t="s">
        <v>938</v>
      </c>
      <c r="CX40" s="2961"/>
      <c r="CY40" s="1719">
        <v>218.73727845297077</v>
      </c>
      <c r="CZ40" s="1719"/>
      <c r="DA40" s="2962" t="s">
        <v>938</v>
      </c>
      <c r="DB40" s="2961"/>
      <c r="DC40" s="1719">
        <v>229.67414237561931</v>
      </c>
      <c r="DD40" s="1719"/>
      <c r="DE40" s="2962" t="s">
        <v>938</v>
      </c>
      <c r="DF40" s="2961"/>
      <c r="DG40" s="1719"/>
      <c r="DH40" s="1719"/>
      <c r="DI40" s="2962"/>
      <c r="DJ40" s="2961"/>
      <c r="DK40" s="1719"/>
      <c r="DL40" s="1719"/>
      <c r="DM40" s="2962"/>
      <c r="DN40" s="2961"/>
      <c r="DO40" s="1719"/>
      <c r="DP40" s="1719"/>
      <c r="DQ40" s="2962"/>
      <c r="DR40" s="2961"/>
      <c r="DS40" s="1719"/>
      <c r="DT40" s="1719"/>
      <c r="DU40" s="1764"/>
      <c r="DV40" s="2961"/>
      <c r="DW40" s="2941">
        <v>2003.1569898880043</v>
      </c>
      <c r="DX40" s="1688" t="s">
        <v>339</v>
      </c>
      <c r="DY40" s="1688" t="s">
        <v>340</v>
      </c>
      <c r="DZ40" s="1710" t="s">
        <v>939</v>
      </c>
      <c r="EA40" s="1710" t="s">
        <v>940</v>
      </c>
      <c r="EB40" s="1710">
        <v>3581600</v>
      </c>
      <c r="EC40" s="2939" t="s">
        <v>941</v>
      </c>
      <c r="ED40" s="2939" t="s">
        <v>941</v>
      </c>
      <c r="EE40" s="1688"/>
      <c r="EF40" s="1688"/>
      <c r="EG40" s="1688"/>
      <c r="EH40" s="1688"/>
      <c r="EI40" s="1688"/>
    </row>
    <row r="41" spans="1:139" s="447" customFormat="1" ht="24.95" customHeight="1">
      <c r="A41" s="1706" t="s">
        <v>210</v>
      </c>
      <c r="B41" s="1718"/>
      <c r="C41" s="1628" t="s">
        <v>330</v>
      </c>
      <c r="D41" s="1715"/>
      <c r="E41" s="1730" t="s">
        <v>331</v>
      </c>
      <c r="F41" s="1730" t="s">
        <v>933</v>
      </c>
      <c r="G41" s="1688" t="s">
        <v>58</v>
      </c>
      <c r="H41" s="1688" t="s">
        <v>59</v>
      </c>
      <c r="I41" s="1688" t="s">
        <v>69</v>
      </c>
      <c r="J41" s="2961">
        <v>173</v>
      </c>
      <c r="K41" s="2701">
        <v>0.14099999999999999</v>
      </c>
      <c r="L41" s="1725">
        <v>2018</v>
      </c>
      <c r="M41" s="1688">
        <v>2020</v>
      </c>
      <c r="N41" s="1710">
        <v>2030</v>
      </c>
      <c r="O41" s="1732"/>
      <c r="P41" s="1732">
        <v>0.13709093725883026</v>
      </c>
      <c r="Q41" s="1732">
        <v>0.13354548271337571</v>
      </c>
      <c r="R41" s="1732">
        <v>0.13000002816792117</v>
      </c>
      <c r="S41" s="1732">
        <v>0.12645457362246662</v>
      </c>
      <c r="T41" s="1732">
        <v>0.12290911907701207</v>
      </c>
      <c r="U41" s="1732">
        <v>0.11936366453155753</v>
      </c>
      <c r="V41" s="1732">
        <v>0.11581820998610298</v>
      </c>
      <c r="W41" s="1732">
        <v>0.11227275544064844</v>
      </c>
      <c r="X41" s="1732">
        <v>0.10872730089519389</v>
      </c>
      <c r="Y41" s="1732">
        <v>0.10518184634973934</v>
      </c>
      <c r="Z41" s="1732">
        <v>0.1016363918042848</v>
      </c>
      <c r="AA41" s="1732"/>
      <c r="AB41" s="1732"/>
      <c r="AC41" s="1732"/>
      <c r="AD41" s="1732"/>
      <c r="AE41" s="1732">
        <v>0.1016363918042848</v>
      </c>
      <c r="AF41" s="2964" t="s">
        <v>942</v>
      </c>
      <c r="AG41" s="1715">
        <v>5.7999999999999996E-3</v>
      </c>
      <c r="AH41" s="1724" t="s">
        <v>943</v>
      </c>
      <c r="AI41" s="1724" t="s">
        <v>944</v>
      </c>
      <c r="AJ41" s="1710" t="s">
        <v>936</v>
      </c>
      <c r="AK41" s="1636" t="s">
        <v>937</v>
      </c>
      <c r="AL41" s="1710" t="s">
        <v>58</v>
      </c>
      <c r="AM41" s="1688" t="s">
        <v>83</v>
      </c>
      <c r="AN41" s="1710" t="s">
        <v>482</v>
      </c>
      <c r="AO41" s="2961">
        <v>516</v>
      </c>
      <c r="AP41" s="1767">
        <v>2560</v>
      </c>
      <c r="AQ41" s="1721">
        <v>2019</v>
      </c>
      <c r="AR41" s="2954">
        <v>43831</v>
      </c>
      <c r="AS41" s="2947">
        <v>47848</v>
      </c>
      <c r="AT41" s="2965"/>
      <c r="AU41" s="2965">
        <v>121</v>
      </c>
      <c r="AV41" s="2965">
        <v>1526</v>
      </c>
      <c r="AW41" s="2965">
        <v>1310</v>
      </c>
      <c r="AX41" s="2965">
        <v>1155</v>
      </c>
      <c r="AY41" s="2965">
        <v>388</v>
      </c>
      <c r="AZ41" s="2965">
        <v>1105</v>
      </c>
      <c r="BA41" s="2965">
        <v>1105</v>
      </c>
      <c r="BB41" s="2965">
        <v>1105</v>
      </c>
      <c r="BC41" s="2965">
        <v>1105</v>
      </c>
      <c r="BD41" s="2965">
        <v>1105</v>
      </c>
      <c r="BE41" s="2965">
        <v>1105</v>
      </c>
      <c r="BF41" s="2965"/>
      <c r="BG41" s="2965"/>
      <c r="BH41" s="2965"/>
      <c r="BI41" s="2965"/>
      <c r="BJ41" s="2965">
        <v>11130</v>
      </c>
      <c r="BK41" s="1719"/>
      <c r="BL41" s="1719"/>
      <c r="BM41" s="1763"/>
      <c r="BN41" s="2961"/>
      <c r="BO41" s="1719">
        <v>10008</v>
      </c>
      <c r="BP41" s="1719">
        <v>10008</v>
      </c>
      <c r="BQ41" s="1764" t="s">
        <v>938</v>
      </c>
      <c r="BR41" s="1688" t="s">
        <v>2620</v>
      </c>
      <c r="BS41" s="2966">
        <v>24000</v>
      </c>
      <c r="BT41" s="2966">
        <v>24000</v>
      </c>
      <c r="BU41" s="1766" t="s">
        <v>938</v>
      </c>
      <c r="BV41" s="1688" t="s">
        <v>2620</v>
      </c>
      <c r="BW41" s="2966">
        <v>28372</v>
      </c>
      <c r="BX41" s="2966">
        <v>23466</v>
      </c>
      <c r="BY41" s="1764" t="s">
        <v>938</v>
      </c>
      <c r="BZ41" s="1688" t="s">
        <v>2620</v>
      </c>
      <c r="CA41" s="2966">
        <v>26343</v>
      </c>
      <c r="CB41" s="2966">
        <v>9720</v>
      </c>
      <c r="CC41" s="1766" t="s">
        <v>938</v>
      </c>
      <c r="CD41" s="1688" t="s">
        <v>2620</v>
      </c>
      <c r="CE41" s="2950">
        <v>9812</v>
      </c>
      <c r="CF41" s="2966">
        <v>3578</v>
      </c>
      <c r="CG41" s="1764" t="s">
        <v>938</v>
      </c>
      <c r="CH41" s="1688" t="s">
        <v>2620</v>
      </c>
      <c r="CI41" s="1719">
        <v>27930</v>
      </c>
      <c r="CJ41" s="1719"/>
      <c r="CK41" s="1764" t="s">
        <v>938</v>
      </c>
      <c r="CL41" s="2961"/>
      <c r="CM41" s="1719">
        <v>29327</v>
      </c>
      <c r="CN41" s="1719"/>
      <c r="CO41" s="2962" t="s">
        <v>938</v>
      </c>
      <c r="CP41" s="2961"/>
      <c r="CQ41" s="1719">
        <v>30793</v>
      </c>
      <c r="CR41" s="1719"/>
      <c r="CS41" s="2962" t="s">
        <v>938</v>
      </c>
      <c r="CT41" s="2961"/>
      <c r="CU41" s="1719">
        <v>32333</v>
      </c>
      <c r="CV41" s="1719"/>
      <c r="CW41" s="2962" t="s">
        <v>70</v>
      </c>
      <c r="CX41" s="2961"/>
      <c r="CY41" s="1719">
        <v>33949</v>
      </c>
      <c r="CZ41" s="1719"/>
      <c r="DA41" s="2962" t="s">
        <v>70</v>
      </c>
      <c r="DB41" s="2961"/>
      <c r="DC41" s="1719">
        <v>35647</v>
      </c>
      <c r="DD41" s="1719"/>
      <c r="DE41" s="2962" t="s">
        <v>70</v>
      </c>
      <c r="DF41" s="2961"/>
      <c r="DG41" s="1719"/>
      <c r="DH41" s="1719"/>
      <c r="DI41" s="2962"/>
      <c r="DJ41" s="2961"/>
      <c r="DK41" s="1719"/>
      <c r="DL41" s="1719"/>
      <c r="DM41" s="2962"/>
      <c r="DN41" s="2961"/>
      <c r="DO41" s="1719"/>
      <c r="DP41" s="1719"/>
      <c r="DQ41" s="2962"/>
      <c r="DR41" s="2961"/>
      <c r="DS41" s="1719"/>
      <c r="DT41" s="1719"/>
      <c r="DU41" s="1764"/>
      <c r="DV41" s="2961"/>
      <c r="DW41" s="2941">
        <v>288514</v>
      </c>
      <c r="DX41" s="1688" t="s">
        <v>339</v>
      </c>
      <c r="DY41" s="1688" t="s">
        <v>340</v>
      </c>
      <c r="DZ41" s="1710" t="s">
        <v>945</v>
      </c>
      <c r="EA41" s="1710" t="s">
        <v>946</v>
      </c>
      <c r="EB41" s="1710">
        <v>3581600</v>
      </c>
      <c r="EC41" s="2939" t="s">
        <v>947</v>
      </c>
      <c r="ED41" s="1688"/>
      <c r="EE41" s="1688"/>
      <c r="EF41" s="1688"/>
      <c r="EG41" s="1688"/>
      <c r="EH41" s="1688"/>
      <c r="EI41" s="1758"/>
    </row>
    <row r="42" spans="1:139" s="447" customFormat="1" ht="24.95" customHeight="1">
      <c r="A42" s="1706" t="s">
        <v>210</v>
      </c>
      <c r="B42" s="1718"/>
      <c r="C42" s="1628" t="s">
        <v>352</v>
      </c>
      <c r="D42" s="1715">
        <v>1.66E-2</v>
      </c>
      <c r="E42" s="1730" t="s">
        <v>948</v>
      </c>
      <c r="F42" s="1730" t="s">
        <v>949</v>
      </c>
      <c r="G42" s="1769" t="s">
        <v>300</v>
      </c>
      <c r="H42" s="1688" t="s">
        <v>68</v>
      </c>
      <c r="I42" s="1688" t="s">
        <v>69</v>
      </c>
      <c r="J42" s="2961"/>
      <c r="K42" s="1741">
        <v>0.223</v>
      </c>
      <c r="L42" s="1710">
        <v>2017</v>
      </c>
      <c r="M42" s="1688">
        <v>2019</v>
      </c>
      <c r="N42" s="1710">
        <v>2033</v>
      </c>
      <c r="O42" s="1741">
        <v>0.23899999999999999</v>
      </c>
      <c r="P42" s="1688"/>
      <c r="Q42" s="1733">
        <f>+O42+0.5%</f>
        <v>0.24399999999999999</v>
      </c>
      <c r="R42" s="1688"/>
      <c r="S42" s="1733">
        <f>+Q42+0.5%</f>
        <v>0.249</v>
      </c>
      <c r="T42" s="1688"/>
      <c r="U42" s="1733">
        <f>+S42+0.5%</f>
        <v>0.254</v>
      </c>
      <c r="V42" s="1688"/>
      <c r="W42" s="1733">
        <f>+U42+0.5%</f>
        <v>0.25900000000000001</v>
      </c>
      <c r="X42" s="1688"/>
      <c r="Y42" s="1733">
        <f>+W42+0.5%</f>
        <v>0.26400000000000001</v>
      </c>
      <c r="Z42" s="1688"/>
      <c r="AA42" s="1733">
        <f>+Y42+0.5%</f>
        <v>0.26900000000000002</v>
      </c>
      <c r="AB42" s="1688"/>
      <c r="AC42" s="1733">
        <f>+AA42+0.5%</f>
        <v>0.27400000000000002</v>
      </c>
      <c r="AD42" s="1688"/>
      <c r="AE42" s="1732">
        <f>+AC42</f>
        <v>0.27400000000000002</v>
      </c>
      <c r="AF42" s="1714" t="s">
        <v>950</v>
      </c>
      <c r="AG42" s="1715">
        <v>5.7999999999999996E-3</v>
      </c>
      <c r="AH42" s="1628" t="s">
        <v>951</v>
      </c>
      <c r="AI42" s="2953" t="s">
        <v>359</v>
      </c>
      <c r="AJ42" s="1710" t="s">
        <v>952</v>
      </c>
      <c r="AK42" s="1730" t="s">
        <v>789</v>
      </c>
      <c r="AL42" s="2953" t="s">
        <v>58</v>
      </c>
      <c r="AM42" s="2953" t="s">
        <v>68</v>
      </c>
      <c r="AN42" s="1710" t="s">
        <v>482</v>
      </c>
      <c r="AO42" s="2961">
        <v>376</v>
      </c>
      <c r="AP42" s="1710" t="s">
        <v>61</v>
      </c>
      <c r="AQ42" s="1710" t="s">
        <v>61</v>
      </c>
      <c r="AR42" s="2947">
        <v>43466</v>
      </c>
      <c r="AS42" s="2955">
        <v>44926</v>
      </c>
      <c r="AT42" s="1771">
        <v>0.25</v>
      </c>
      <c r="AU42" s="1771">
        <v>0.5</v>
      </c>
      <c r="AV42" s="1771">
        <v>0.75</v>
      </c>
      <c r="AW42" s="1771">
        <v>1</v>
      </c>
      <c r="AX42" s="1688"/>
      <c r="AY42" s="1688"/>
      <c r="AZ42" s="1688"/>
      <c r="BA42" s="1688"/>
      <c r="BB42" s="1688"/>
      <c r="BC42" s="1688"/>
      <c r="BD42" s="1688"/>
      <c r="BE42" s="1688"/>
      <c r="BF42" s="1688"/>
      <c r="BG42" s="1688"/>
      <c r="BH42" s="1688"/>
      <c r="BI42" s="1688"/>
      <c r="BJ42" s="1771">
        <v>1</v>
      </c>
      <c r="BK42" s="1760">
        <v>20</v>
      </c>
      <c r="BL42" s="1760">
        <v>20</v>
      </c>
      <c r="BM42" s="1710" t="s">
        <v>70</v>
      </c>
      <c r="BN42" s="1688"/>
      <c r="BO42" s="1760">
        <v>20</v>
      </c>
      <c r="BP42" s="1760">
        <v>20</v>
      </c>
      <c r="BQ42" s="1710" t="s">
        <v>70</v>
      </c>
      <c r="BR42" s="1688">
        <v>7879</v>
      </c>
      <c r="BS42" s="1760">
        <v>20</v>
      </c>
      <c r="BT42" s="1688"/>
      <c r="BU42" s="1710" t="s">
        <v>70</v>
      </c>
      <c r="BV42" s="2961"/>
      <c r="BW42" s="1760">
        <v>20</v>
      </c>
      <c r="BX42" s="1688"/>
      <c r="BY42" s="1710" t="s">
        <v>70</v>
      </c>
      <c r="BZ42" s="2961"/>
      <c r="CA42" s="1719"/>
      <c r="CB42" s="1719"/>
      <c r="CC42" s="1688"/>
      <c r="CD42" s="2961"/>
      <c r="CE42" s="1719"/>
      <c r="CF42" s="1719"/>
      <c r="CG42" s="1688"/>
      <c r="CH42" s="2961"/>
      <c r="CI42" s="1719"/>
      <c r="CJ42" s="1719"/>
      <c r="CK42" s="1688"/>
      <c r="CL42" s="2961"/>
      <c r="CM42" s="1719"/>
      <c r="CN42" s="1719"/>
      <c r="CO42" s="2962"/>
      <c r="CP42" s="2961"/>
      <c r="CQ42" s="1719"/>
      <c r="CR42" s="1719"/>
      <c r="CS42" s="2962"/>
      <c r="CT42" s="2961"/>
      <c r="CU42" s="1719"/>
      <c r="CV42" s="1719"/>
      <c r="CW42" s="2962"/>
      <c r="CX42" s="2961"/>
      <c r="CY42" s="1719"/>
      <c r="CZ42" s="1719"/>
      <c r="DA42" s="2962"/>
      <c r="DB42" s="2961"/>
      <c r="DC42" s="1719"/>
      <c r="DD42" s="1719"/>
      <c r="DE42" s="2962"/>
      <c r="DF42" s="2961"/>
      <c r="DG42" s="1719"/>
      <c r="DH42" s="1719"/>
      <c r="DI42" s="2962"/>
      <c r="DJ42" s="2961"/>
      <c r="DK42" s="1719"/>
      <c r="DL42" s="1719"/>
      <c r="DM42" s="2962"/>
      <c r="DN42" s="2961"/>
      <c r="DO42" s="1719"/>
      <c r="DP42" s="1719"/>
      <c r="DQ42" s="2962"/>
      <c r="DR42" s="2961"/>
      <c r="DS42" s="1719"/>
      <c r="DT42" s="1719"/>
      <c r="DU42" s="1688"/>
      <c r="DV42" s="2961"/>
      <c r="DW42" s="2941">
        <v>80</v>
      </c>
      <c r="DX42" s="1764" t="s">
        <v>361</v>
      </c>
      <c r="DY42" s="1710" t="s">
        <v>362</v>
      </c>
      <c r="DZ42" s="1710" t="s">
        <v>363</v>
      </c>
      <c r="EA42" s="1756" t="s">
        <v>953</v>
      </c>
      <c r="EB42" s="1710" t="s">
        <v>365</v>
      </c>
      <c r="EC42" s="2942" t="s">
        <v>954</v>
      </c>
      <c r="ED42" s="1688" t="s">
        <v>361</v>
      </c>
      <c r="EE42" s="1688" t="s">
        <v>367</v>
      </c>
      <c r="EF42" s="1688" t="s">
        <v>955</v>
      </c>
      <c r="EG42" s="1688" t="s">
        <v>956</v>
      </c>
      <c r="EH42" s="1688" t="s">
        <v>957</v>
      </c>
      <c r="EI42" s="1688" t="s">
        <v>958</v>
      </c>
    </row>
    <row r="43" spans="1:139" s="447" customFormat="1" ht="24.95" customHeight="1">
      <c r="A43" s="1706" t="s">
        <v>210</v>
      </c>
      <c r="B43" s="1718"/>
      <c r="C43" s="1628" t="s">
        <v>352</v>
      </c>
      <c r="D43" s="1715"/>
      <c r="E43" s="1730" t="s">
        <v>959</v>
      </c>
      <c r="F43" s="1730" t="s">
        <v>949</v>
      </c>
      <c r="G43" s="1769" t="s">
        <v>300</v>
      </c>
      <c r="H43" s="1688" t="s">
        <v>68</v>
      </c>
      <c r="I43" s="1688" t="s">
        <v>69</v>
      </c>
      <c r="J43" s="2961"/>
      <c r="K43" s="1741">
        <v>0.223</v>
      </c>
      <c r="L43" s="1710">
        <v>2017</v>
      </c>
      <c r="M43" s="1688">
        <v>2019</v>
      </c>
      <c r="N43" s="1710">
        <v>2033</v>
      </c>
      <c r="O43" s="1741">
        <v>0.23899999999999999</v>
      </c>
      <c r="P43" s="1688"/>
      <c r="Q43" s="1733">
        <f>+O43+0.5%</f>
        <v>0.24399999999999999</v>
      </c>
      <c r="R43" s="1688"/>
      <c r="S43" s="1733">
        <f>+Q43+0.5%</f>
        <v>0.249</v>
      </c>
      <c r="T43" s="1688"/>
      <c r="U43" s="1733">
        <f>+S43+0.5%</f>
        <v>0.254</v>
      </c>
      <c r="V43" s="1688"/>
      <c r="W43" s="1733">
        <f>+U43+0.5%</f>
        <v>0.25900000000000001</v>
      </c>
      <c r="X43" s="1688"/>
      <c r="Y43" s="1733">
        <f>+W43+0.5%</f>
        <v>0.26400000000000001</v>
      </c>
      <c r="Z43" s="1688"/>
      <c r="AA43" s="1733">
        <f>+Y43+0.5%</f>
        <v>0.26900000000000002</v>
      </c>
      <c r="AB43" s="1688"/>
      <c r="AC43" s="1733">
        <f>+AA43+0.5%</f>
        <v>0.27400000000000002</v>
      </c>
      <c r="AD43" s="1688"/>
      <c r="AE43" s="1732">
        <f>+AC43</f>
        <v>0.27400000000000002</v>
      </c>
      <c r="AF43" s="1714" t="s">
        <v>369</v>
      </c>
      <c r="AG43" s="1715">
        <v>1.0800000000000001E-2</v>
      </c>
      <c r="AH43" s="1628" t="s">
        <v>2585</v>
      </c>
      <c r="AI43" s="1628" t="s">
        <v>2586</v>
      </c>
      <c r="AJ43" s="1710" t="s">
        <v>952</v>
      </c>
      <c r="AK43" s="1730" t="s">
        <v>789</v>
      </c>
      <c r="AL43" s="1710" t="s">
        <v>58</v>
      </c>
      <c r="AM43" s="1688" t="s">
        <v>83</v>
      </c>
      <c r="AN43" s="1710" t="s">
        <v>482</v>
      </c>
      <c r="AO43" s="2961">
        <v>375</v>
      </c>
      <c r="AP43" s="1710" t="s">
        <v>61</v>
      </c>
      <c r="AQ43" s="1710" t="s">
        <v>61</v>
      </c>
      <c r="AR43" s="2947">
        <v>44927</v>
      </c>
      <c r="AS43" s="2947">
        <v>48944</v>
      </c>
      <c r="AT43" s="1771"/>
      <c r="AU43" s="1771"/>
      <c r="AV43" s="1771"/>
      <c r="AW43" s="1789"/>
      <c r="AX43" s="1789">
        <v>1</v>
      </c>
      <c r="AY43" s="1789"/>
      <c r="AZ43" s="1789">
        <v>1</v>
      </c>
      <c r="BA43" s="1789"/>
      <c r="BB43" s="1789">
        <v>1</v>
      </c>
      <c r="BC43" s="1789"/>
      <c r="BD43" s="1789">
        <v>1</v>
      </c>
      <c r="BE43" s="1789"/>
      <c r="BF43" s="1789">
        <v>1</v>
      </c>
      <c r="BG43" s="1789"/>
      <c r="BH43" s="1789">
        <v>1</v>
      </c>
      <c r="BI43" s="1789"/>
      <c r="BJ43" s="1789">
        <v>6</v>
      </c>
      <c r="BK43" s="1719"/>
      <c r="BL43" s="1719"/>
      <c r="BM43" s="1710"/>
      <c r="BN43" s="2961"/>
      <c r="BO43" s="1719"/>
      <c r="BP43" s="1719"/>
      <c r="BQ43" s="1710"/>
      <c r="BR43" s="2961"/>
      <c r="BS43" s="1719"/>
      <c r="BT43" s="1719"/>
      <c r="BU43" s="1710"/>
      <c r="BV43" s="2961"/>
      <c r="BW43" s="1719"/>
      <c r="BX43" s="1719"/>
      <c r="BY43" s="1688"/>
      <c r="BZ43" s="2961"/>
      <c r="CA43" s="2967">
        <v>10</v>
      </c>
      <c r="CB43" s="2967"/>
      <c r="CC43" s="2968" t="s">
        <v>70</v>
      </c>
      <c r="CD43" s="2969"/>
      <c r="CE43" s="2967"/>
      <c r="CF43" s="2967"/>
      <c r="CG43" s="2968"/>
      <c r="CH43" s="2969"/>
      <c r="CI43" s="2967">
        <v>10</v>
      </c>
      <c r="CJ43" s="2967"/>
      <c r="CK43" s="2968" t="s">
        <v>70</v>
      </c>
      <c r="CL43" s="2969"/>
      <c r="CM43" s="2967"/>
      <c r="CN43" s="2967"/>
      <c r="CO43" s="2970"/>
      <c r="CP43" s="2969"/>
      <c r="CQ43" s="2967">
        <v>10</v>
      </c>
      <c r="CR43" s="2967"/>
      <c r="CS43" s="2970" t="s">
        <v>70</v>
      </c>
      <c r="CT43" s="2969"/>
      <c r="CU43" s="2967"/>
      <c r="CV43" s="2967"/>
      <c r="CW43" s="2970"/>
      <c r="CX43" s="2969"/>
      <c r="CY43" s="2967">
        <v>10</v>
      </c>
      <c r="CZ43" s="2967"/>
      <c r="DA43" s="2970" t="s">
        <v>70</v>
      </c>
      <c r="DB43" s="2969"/>
      <c r="DC43" s="2967"/>
      <c r="DD43" s="2967"/>
      <c r="DE43" s="2970"/>
      <c r="DF43" s="2969"/>
      <c r="DG43" s="2967">
        <v>10</v>
      </c>
      <c r="DH43" s="2967"/>
      <c r="DI43" s="2970" t="s">
        <v>70</v>
      </c>
      <c r="DJ43" s="2969"/>
      <c r="DK43" s="2967"/>
      <c r="DL43" s="2967"/>
      <c r="DM43" s="2970"/>
      <c r="DN43" s="2969"/>
      <c r="DO43" s="2967">
        <v>10</v>
      </c>
      <c r="DP43" s="2967"/>
      <c r="DQ43" s="2970" t="s">
        <v>70</v>
      </c>
      <c r="DR43" s="2969"/>
      <c r="DS43" s="2967"/>
      <c r="DT43" s="2967"/>
      <c r="DU43" s="2971"/>
      <c r="DV43" s="2969"/>
      <c r="DW43" s="2972">
        <v>60</v>
      </c>
      <c r="DX43" s="1764" t="s">
        <v>361</v>
      </c>
      <c r="DY43" s="1710" t="s">
        <v>362</v>
      </c>
      <c r="DZ43" s="1710" t="s">
        <v>363</v>
      </c>
      <c r="EA43" s="1710" t="s">
        <v>953</v>
      </c>
      <c r="EB43" s="1710" t="s">
        <v>365</v>
      </c>
      <c r="EC43" s="1758" t="s">
        <v>954</v>
      </c>
      <c r="ED43" s="1688"/>
      <c r="EE43" s="1688"/>
      <c r="EF43" s="1688"/>
      <c r="EG43" s="1688"/>
      <c r="EH43" s="1688"/>
      <c r="EI43" s="1688"/>
    </row>
    <row r="44" spans="1:139" s="447" customFormat="1" ht="24.95" customHeight="1">
      <c r="A44" s="1706" t="s">
        <v>210</v>
      </c>
      <c r="B44" s="1718"/>
      <c r="C44" s="1628" t="s">
        <v>962</v>
      </c>
      <c r="D44" s="1715">
        <v>2.98E-2</v>
      </c>
      <c r="E44" s="1730" t="s">
        <v>963</v>
      </c>
      <c r="F44" s="1730" t="s">
        <v>964</v>
      </c>
      <c r="G44" s="1688" t="s">
        <v>375</v>
      </c>
      <c r="H44" s="1688" t="s">
        <v>376</v>
      </c>
      <c r="I44" s="1634" t="s">
        <v>60</v>
      </c>
      <c r="J44" s="2957"/>
      <c r="K44" s="2973">
        <v>0.56999999999999995</v>
      </c>
      <c r="L44" s="1710">
        <v>2017</v>
      </c>
      <c r="M44" s="1688">
        <v>2020</v>
      </c>
      <c r="N44" s="1688">
        <v>2034</v>
      </c>
      <c r="O44" s="1688"/>
      <c r="P44" s="1688"/>
      <c r="Q44" s="1732">
        <f>+K44+0.5%</f>
        <v>0.57499999999999996</v>
      </c>
      <c r="R44" s="1688"/>
      <c r="S44" s="1732">
        <f>+Q44+0.5%</f>
        <v>0.57999999999999996</v>
      </c>
      <c r="T44" s="1688"/>
      <c r="U44" s="1732">
        <f>+S44+0.5%</f>
        <v>0.58499999999999996</v>
      </c>
      <c r="V44" s="1688"/>
      <c r="W44" s="1732">
        <f>+U44+0.5%</f>
        <v>0.59</v>
      </c>
      <c r="X44" s="1688"/>
      <c r="Y44" s="1732">
        <f>+W44+0.5%</f>
        <v>0.59499999999999997</v>
      </c>
      <c r="Z44" s="1688"/>
      <c r="AA44" s="1732">
        <f>+Y44+0.5%</f>
        <v>0.6</v>
      </c>
      <c r="AB44" s="1688"/>
      <c r="AC44" s="1732">
        <f>+AA44+0.5%</f>
        <v>0.60499999999999998</v>
      </c>
      <c r="AD44" s="1688"/>
      <c r="AE44" s="1732">
        <f>+AC44</f>
        <v>0.60499999999999998</v>
      </c>
      <c r="AF44" s="1714" t="s">
        <v>379</v>
      </c>
      <c r="AG44" s="1715">
        <v>1.9E-2</v>
      </c>
      <c r="AH44" s="1628" t="s">
        <v>380</v>
      </c>
      <c r="AI44" s="1628" t="s">
        <v>381</v>
      </c>
      <c r="AJ44" s="1710" t="s">
        <v>965</v>
      </c>
      <c r="AK44" s="1730" t="s">
        <v>966</v>
      </c>
      <c r="AL44" s="1710" t="s">
        <v>375</v>
      </c>
      <c r="AM44" s="1688" t="s">
        <v>83</v>
      </c>
      <c r="AN44" s="1710" t="s">
        <v>482</v>
      </c>
      <c r="AO44" s="2961">
        <v>455</v>
      </c>
      <c r="AP44" s="1710">
        <v>80000</v>
      </c>
      <c r="AQ44" s="1710">
        <v>2018</v>
      </c>
      <c r="AR44" s="2954">
        <v>43831</v>
      </c>
      <c r="AS44" s="2947">
        <v>49309</v>
      </c>
      <c r="AT44" s="1688"/>
      <c r="AU44" s="1688">
        <v>10000</v>
      </c>
      <c r="AV44" s="1688">
        <v>10000</v>
      </c>
      <c r="AW44" s="1688">
        <v>10000</v>
      </c>
      <c r="AX44" s="1688">
        <v>11000</v>
      </c>
      <c r="AY44" s="1688">
        <v>12000</v>
      </c>
      <c r="AZ44" s="1688">
        <v>13000</v>
      </c>
      <c r="BA44" s="1688">
        <f t="shared" ref="BA44:BI44" si="0">+AZ44+1000</f>
        <v>14000</v>
      </c>
      <c r="BB44" s="1688">
        <f t="shared" si="0"/>
        <v>15000</v>
      </c>
      <c r="BC44" s="1688">
        <f t="shared" si="0"/>
        <v>16000</v>
      </c>
      <c r="BD44" s="1688">
        <f t="shared" si="0"/>
        <v>17000</v>
      </c>
      <c r="BE44" s="1688">
        <f t="shared" si="0"/>
        <v>18000</v>
      </c>
      <c r="BF44" s="1688">
        <f t="shared" si="0"/>
        <v>19000</v>
      </c>
      <c r="BG44" s="1688">
        <f t="shared" si="0"/>
        <v>20000</v>
      </c>
      <c r="BH44" s="1688">
        <f t="shared" si="0"/>
        <v>21000</v>
      </c>
      <c r="BI44" s="1688">
        <f t="shared" si="0"/>
        <v>22000</v>
      </c>
      <c r="BJ44" s="1688">
        <v>228000</v>
      </c>
      <c r="BK44" s="1719"/>
      <c r="BL44" s="1719"/>
      <c r="BM44" s="1750"/>
      <c r="BN44" s="1773"/>
      <c r="BO44" s="1719">
        <v>2671</v>
      </c>
      <c r="BP44" s="1719" t="s">
        <v>967</v>
      </c>
      <c r="BQ44" s="1750" t="s">
        <v>70</v>
      </c>
      <c r="BR44" s="1688" t="s">
        <v>968</v>
      </c>
      <c r="BS44" s="1719">
        <v>5350</v>
      </c>
      <c r="BT44" s="1719"/>
      <c r="BU44" s="1750" t="s">
        <v>70</v>
      </c>
      <c r="BV44" s="1688">
        <v>7657</v>
      </c>
      <c r="BW44" s="1719">
        <v>5450</v>
      </c>
      <c r="BX44" s="1719"/>
      <c r="BY44" s="1750" t="s">
        <v>70</v>
      </c>
      <c r="BZ44" s="1688">
        <v>7657</v>
      </c>
      <c r="CA44" s="1719">
        <v>5600</v>
      </c>
      <c r="CB44" s="1719"/>
      <c r="CC44" s="1750" t="s">
        <v>70</v>
      </c>
      <c r="CD44" s="1688">
        <v>7657</v>
      </c>
      <c r="CE44" s="1719">
        <v>5700</v>
      </c>
      <c r="CF44" s="1719"/>
      <c r="CG44" s="1750" t="s">
        <v>70</v>
      </c>
      <c r="CH44" s="1688"/>
      <c r="CI44" s="1719">
        <v>5800</v>
      </c>
      <c r="CJ44" s="1719"/>
      <c r="CK44" s="1750" t="s">
        <v>70</v>
      </c>
      <c r="CL44" s="1688"/>
      <c r="CM44" s="1719">
        <v>5900</v>
      </c>
      <c r="CN44" s="1719"/>
      <c r="CO44" s="1634" t="s">
        <v>70</v>
      </c>
      <c r="CP44" s="1688"/>
      <c r="CQ44" s="1719">
        <v>6000</v>
      </c>
      <c r="CR44" s="1719"/>
      <c r="CS44" s="1634" t="s">
        <v>70</v>
      </c>
      <c r="CT44" s="1688"/>
      <c r="CU44" s="1719">
        <v>6100</v>
      </c>
      <c r="CV44" s="1719"/>
      <c r="CW44" s="1634" t="s">
        <v>70</v>
      </c>
      <c r="CX44" s="1688"/>
      <c r="CY44" s="1719">
        <v>6200</v>
      </c>
      <c r="CZ44" s="1719"/>
      <c r="DA44" s="1634" t="s">
        <v>70</v>
      </c>
      <c r="DB44" s="1688"/>
      <c r="DC44" s="1719">
        <v>6300</v>
      </c>
      <c r="DD44" s="1719"/>
      <c r="DE44" s="1634" t="s">
        <v>70</v>
      </c>
      <c r="DF44" s="1688"/>
      <c r="DG44" s="1719">
        <v>6400</v>
      </c>
      <c r="DH44" s="1719"/>
      <c r="DI44" s="1634" t="s">
        <v>70</v>
      </c>
      <c r="DJ44" s="1688"/>
      <c r="DK44" s="1719">
        <v>6500</v>
      </c>
      <c r="DL44" s="1719"/>
      <c r="DM44" s="1634" t="s">
        <v>70</v>
      </c>
      <c r="DN44" s="1688"/>
      <c r="DO44" s="1719">
        <v>6600</v>
      </c>
      <c r="DP44" s="1719"/>
      <c r="DQ44" s="1634" t="s">
        <v>70</v>
      </c>
      <c r="DR44" s="1688"/>
      <c r="DS44" s="1719">
        <v>6700</v>
      </c>
      <c r="DT44" s="1719"/>
      <c r="DU44" s="1750" t="s">
        <v>70</v>
      </c>
      <c r="DV44" s="1688"/>
      <c r="DW44" s="1719">
        <v>87271</v>
      </c>
      <c r="DX44" s="1688" t="s">
        <v>384</v>
      </c>
      <c r="DY44" s="1688" t="s">
        <v>385</v>
      </c>
      <c r="DZ44" s="1710" t="s">
        <v>386</v>
      </c>
      <c r="EA44" s="1710" t="s">
        <v>969</v>
      </c>
      <c r="EB44" s="1710" t="s">
        <v>970</v>
      </c>
      <c r="EC44" s="1688" t="s">
        <v>388</v>
      </c>
      <c r="ED44" s="1710"/>
      <c r="EE44" s="1710"/>
      <c r="EF44" s="1710"/>
      <c r="EG44" s="1710"/>
      <c r="EH44" s="1710"/>
      <c r="EI44" s="1710"/>
    </row>
    <row r="45" spans="1:139" s="447" customFormat="1" ht="24.95" customHeight="1">
      <c r="A45" s="1706" t="s">
        <v>210</v>
      </c>
      <c r="B45" s="1718"/>
      <c r="C45" s="1628" t="s">
        <v>962</v>
      </c>
      <c r="D45" s="1715"/>
      <c r="E45" s="1730" t="s">
        <v>963</v>
      </c>
      <c r="F45" s="1730" t="s">
        <v>964</v>
      </c>
      <c r="G45" s="1688" t="s">
        <v>375</v>
      </c>
      <c r="H45" s="1688" t="s">
        <v>376</v>
      </c>
      <c r="I45" s="1634" t="s">
        <v>60</v>
      </c>
      <c r="J45" s="2957"/>
      <c r="K45" s="2973">
        <v>0.56999999999999995</v>
      </c>
      <c r="L45" s="1710">
        <v>2017</v>
      </c>
      <c r="M45" s="1688">
        <v>2020</v>
      </c>
      <c r="N45" s="1688">
        <v>2034</v>
      </c>
      <c r="O45" s="1688"/>
      <c r="P45" s="1688"/>
      <c r="Q45" s="1732">
        <f>+K45+0.5%</f>
        <v>0.57499999999999996</v>
      </c>
      <c r="R45" s="1688"/>
      <c r="S45" s="1732">
        <f>+Q45+0.5%</f>
        <v>0.57999999999999996</v>
      </c>
      <c r="T45" s="1688"/>
      <c r="U45" s="1732">
        <f>+S45+0.5%</f>
        <v>0.58499999999999996</v>
      </c>
      <c r="V45" s="1688"/>
      <c r="W45" s="1732">
        <f>+U45+0.5%</f>
        <v>0.59</v>
      </c>
      <c r="X45" s="1688"/>
      <c r="Y45" s="1732">
        <f>+W45+0.5%</f>
        <v>0.59499999999999997</v>
      </c>
      <c r="Z45" s="1688"/>
      <c r="AA45" s="1732">
        <f>+Y45+0.5%</f>
        <v>0.6</v>
      </c>
      <c r="AB45" s="1688"/>
      <c r="AC45" s="1732">
        <f>+AA45+0.5%</f>
        <v>0.60499999999999998</v>
      </c>
      <c r="AD45" s="1688"/>
      <c r="AE45" s="1732">
        <f>+AC45</f>
        <v>0.60499999999999998</v>
      </c>
      <c r="AF45" s="1714" t="s">
        <v>971</v>
      </c>
      <c r="AG45" s="1715">
        <v>1.0800000000000001E-2</v>
      </c>
      <c r="AH45" s="1628" t="s">
        <v>391</v>
      </c>
      <c r="AI45" s="1628" t="s">
        <v>392</v>
      </c>
      <c r="AJ45" s="1710" t="s">
        <v>965</v>
      </c>
      <c r="AK45" s="1730" t="s">
        <v>966</v>
      </c>
      <c r="AL45" s="1710" t="s">
        <v>375</v>
      </c>
      <c r="AM45" s="1688" t="s">
        <v>83</v>
      </c>
      <c r="AN45" s="1710" t="s">
        <v>482</v>
      </c>
      <c r="AO45" s="2961">
        <v>455</v>
      </c>
      <c r="AP45" s="1710">
        <v>13000</v>
      </c>
      <c r="AQ45" s="1710">
        <v>2018</v>
      </c>
      <c r="AR45" s="2954">
        <v>43831</v>
      </c>
      <c r="AS45" s="2947">
        <v>49309</v>
      </c>
      <c r="AT45" s="1688"/>
      <c r="AU45" s="1688">
        <v>10000</v>
      </c>
      <c r="AV45" s="1688">
        <v>10000</v>
      </c>
      <c r="AW45" s="1688">
        <v>10000</v>
      </c>
      <c r="AX45" s="1688">
        <v>11000</v>
      </c>
      <c r="AY45" s="1688">
        <v>12000</v>
      </c>
      <c r="AZ45" s="1688">
        <v>13000</v>
      </c>
      <c r="BA45" s="1688">
        <f t="shared" ref="BA45:BI45" si="1">+AZ45+1000</f>
        <v>14000</v>
      </c>
      <c r="BB45" s="1688">
        <f t="shared" si="1"/>
        <v>15000</v>
      </c>
      <c r="BC45" s="1688">
        <f t="shared" si="1"/>
        <v>16000</v>
      </c>
      <c r="BD45" s="1688">
        <f t="shared" si="1"/>
        <v>17000</v>
      </c>
      <c r="BE45" s="1688">
        <f t="shared" si="1"/>
        <v>18000</v>
      </c>
      <c r="BF45" s="1688">
        <f t="shared" si="1"/>
        <v>19000</v>
      </c>
      <c r="BG45" s="1688">
        <f t="shared" si="1"/>
        <v>20000</v>
      </c>
      <c r="BH45" s="1688">
        <f t="shared" si="1"/>
        <v>21000</v>
      </c>
      <c r="BI45" s="1688">
        <f t="shared" si="1"/>
        <v>22000</v>
      </c>
      <c r="BJ45" s="1688">
        <v>228000</v>
      </c>
      <c r="BK45" s="1719"/>
      <c r="BL45" s="1719"/>
      <c r="BM45" s="1750"/>
      <c r="BN45" s="2961"/>
      <c r="BO45" s="1719">
        <v>2671</v>
      </c>
      <c r="BP45" s="1719" t="s">
        <v>972</v>
      </c>
      <c r="BQ45" s="1750" t="s">
        <v>70</v>
      </c>
      <c r="BR45" s="1688" t="s">
        <v>968</v>
      </c>
      <c r="BS45" s="1719">
        <v>5350</v>
      </c>
      <c r="BT45" s="1719"/>
      <c r="BU45" s="1750" t="s">
        <v>70</v>
      </c>
      <c r="BV45" s="1688">
        <v>7657</v>
      </c>
      <c r="BW45" s="1719">
        <v>5450</v>
      </c>
      <c r="BX45" s="1719"/>
      <c r="BY45" s="1750" t="s">
        <v>70</v>
      </c>
      <c r="BZ45" s="1688">
        <v>7657</v>
      </c>
      <c r="CA45" s="1719">
        <v>5600</v>
      </c>
      <c r="CB45" s="1719"/>
      <c r="CC45" s="1750" t="s">
        <v>70</v>
      </c>
      <c r="CD45" s="1688">
        <v>7657</v>
      </c>
      <c r="CE45" s="1719">
        <v>5700</v>
      </c>
      <c r="CF45" s="1719"/>
      <c r="CG45" s="1750" t="s">
        <v>70</v>
      </c>
      <c r="CH45" s="1688"/>
      <c r="CI45" s="1719">
        <v>5800</v>
      </c>
      <c r="CJ45" s="1719"/>
      <c r="CK45" s="1750" t="s">
        <v>70</v>
      </c>
      <c r="CL45" s="1688"/>
      <c r="CM45" s="1719">
        <v>5900</v>
      </c>
      <c r="CN45" s="1719"/>
      <c r="CO45" s="1634" t="s">
        <v>70</v>
      </c>
      <c r="CP45" s="1688"/>
      <c r="CQ45" s="1719">
        <v>6000</v>
      </c>
      <c r="CR45" s="1719"/>
      <c r="CS45" s="1634" t="s">
        <v>70</v>
      </c>
      <c r="CT45" s="1688"/>
      <c r="CU45" s="1719">
        <v>6100</v>
      </c>
      <c r="CV45" s="1719"/>
      <c r="CW45" s="1634" t="s">
        <v>70</v>
      </c>
      <c r="CX45" s="1688"/>
      <c r="CY45" s="1719">
        <v>6200</v>
      </c>
      <c r="CZ45" s="1719"/>
      <c r="DA45" s="1634" t="s">
        <v>70</v>
      </c>
      <c r="DB45" s="1688"/>
      <c r="DC45" s="1719">
        <v>6300</v>
      </c>
      <c r="DD45" s="1719"/>
      <c r="DE45" s="1634" t="s">
        <v>70</v>
      </c>
      <c r="DF45" s="1688"/>
      <c r="DG45" s="1719">
        <v>6400</v>
      </c>
      <c r="DH45" s="1719"/>
      <c r="DI45" s="1634" t="s">
        <v>70</v>
      </c>
      <c r="DJ45" s="1688"/>
      <c r="DK45" s="1719">
        <v>6500</v>
      </c>
      <c r="DL45" s="1719"/>
      <c r="DM45" s="1634" t="s">
        <v>70</v>
      </c>
      <c r="DN45" s="1688"/>
      <c r="DO45" s="1719">
        <v>6600</v>
      </c>
      <c r="DP45" s="1719"/>
      <c r="DQ45" s="1634" t="s">
        <v>70</v>
      </c>
      <c r="DR45" s="1688"/>
      <c r="DS45" s="1719">
        <v>6700</v>
      </c>
      <c r="DT45" s="1719"/>
      <c r="DU45" s="1750" t="s">
        <v>70</v>
      </c>
      <c r="DV45" s="1688"/>
      <c r="DW45" s="1719">
        <v>87271</v>
      </c>
      <c r="DX45" s="1688" t="s">
        <v>384</v>
      </c>
      <c r="DY45" s="1688" t="s">
        <v>385</v>
      </c>
      <c r="DZ45" s="1710" t="s">
        <v>386</v>
      </c>
      <c r="EA45" s="1688" t="s">
        <v>969</v>
      </c>
      <c r="EB45" s="1710" t="s">
        <v>970</v>
      </c>
      <c r="EC45" s="1725" t="s">
        <v>388</v>
      </c>
      <c r="ED45" s="1710"/>
      <c r="EE45" s="1710"/>
      <c r="EF45" s="1710"/>
      <c r="EG45" s="1710"/>
      <c r="EH45" s="1710"/>
      <c r="EI45" s="1710"/>
    </row>
    <row r="46" spans="1:139" s="447" customFormat="1" ht="24.95" customHeight="1">
      <c r="A46" s="1706" t="s">
        <v>210</v>
      </c>
      <c r="B46" s="1718"/>
      <c r="C46" s="1730" t="s">
        <v>393</v>
      </c>
      <c r="D46" s="1715">
        <v>1.9E-2</v>
      </c>
      <c r="E46" s="1730" t="s">
        <v>394</v>
      </c>
      <c r="F46" s="1730" t="s">
        <v>395</v>
      </c>
      <c r="G46" s="1688" t="s">
        <v>375</v>
      </c>
      <c r="H46" s="1688" t="s">
        <v>68</v>
      </c>
      <c r="I46" s="1688" t="s">
        <v>60</v>
      </c>
      <c r="J46" s="2957"/>
      <c r="K46" s="1712">
        <v>77565</v>
      </c>
      <c r="L46" s="1710">
        <v>2018</v>
      </c>
      <c r="M46" s="1688">
        <v>2019</v>
      </c>
      <c r="N46" s="1710">
        <v>2034</v>
      </c>
      <c r="O46" s="2171">
        <v>77565</v>
      </c>
      <c r="P46" s="2171" t="s">
        <v>396</v>
      </c>
      <c r="Q46" s="2171" t="s">
        <v>397</v>
      </c>
      <c r="R46" s="2171" t="s">
        <v>398</v>
      </c>
      <c r="S46" s="2171" t="s">
        <v>399</v>
      </c>
      <c r="T46" s="2171" t="s">
        <v>400</v>
      </c>
      <c r="U46" s="2171" t="s">
        <v>401</v>
      </c>
      <c r="V46" s="2171" t="s">
        <v>402</v>
      </c>
      <c r="W46" s="2171" t="s">
        <v>403</v>
      </c>
      <c r="X46" s="2171" t="s">
        <v>404</v>
      </c>
      <c r="Y46" s="2171" t="s">
        <v>405</v>
      </c>
      <c r="Z46" s="2171">
        <v>221302</v>
      </c>
      <c r="AA46" s="2171" t="s">
        <v>406</v>
      </c>
      <c r="AB46" s="2171" t="s">
        <v>407</v>
      </c>
      <c r="AC46" s="2171" t="s">
        <v>408</v>
      </c>
      <c r="AD46" s="2171">
        <v>324008.25</v>
      </c>
      <c r="AE46" s="2171">
        <v>324008.25</v>
      </c>
      <c r="AF46" s="1714" t="s">
        <v>974</v>
      </c>
      <c r="AG46" s="1715">
        <v>1.9E-2</v>
      </c>
      <c r="AH46" s="1628" t="s">
        <v>975</v>
      </c>
      <c r="AI46" s="1628" t="s">
        <v>976</v>
      </c>
      <c r="AJ46" s="1710" t="s">
        <v>965</v>
      </c>
      <c r="AK46" s="1730" t="s">
        <v>966</v>
      </c>
      <c r="AL46" s="1710" t="s">
        <v>375</v>
      </c>
      <c r="AM46" s="1688" t="s">
        <v>83</v>
      </c>
      <c r="AN46" s="1710" t="s">
        <v>60</v>
      </c>
      <c r="AO46" s="2961" t="s">
        <v>60</v>
      </c>
      <c r="AP46" s="1712">
        <v>17785</v>
      </c>
      <c r="AQ46" s="1710">
        <v>2018</v>
      </c>
      <c r="AR46" s="2947">
        <v>43466</v>
      </c>
      <c r="AS46" s="2947">
        <v>49309</v>
      </c>
      <c r="AT46" s="1727">
        <v>20453</v>
      </c>
      <c r="AU46" s="1727">
        <v>23521</v>
      </c>
      <c r="AV46" s="1727">
        <v>27049</v>
      </c>
      <c r="AW46" s="1727">
        <v>31106</v>
      </c>
      <c r="AX46" s="1727">
        <v>35772</v>
      </c>
      <c r="AY46" s="1727">
        <v>41138</v>
      </c>
      <c r="AZ46" s="1727">
        <v>47308</v>
      </c>
      <c r="BA46" s="1727">
        <v>54405</v>
      </c>
      <c r="BB46" s="1727">
        <v>62565</v>
      </c>
      <c r="BC46" s="1727">
        <v>71950</v>
      </c>
      <c r="BD46" s="1727">
        <v>82743</v>
      </c>
      <c r="BE46" s="1727">
        <v>95154</v>
      </c>
      <c r="BF46" s="1727">
        <v>109427</v>
      </c>
      <c r="BG46" s="1727">
        <v>125841</v>
      </c>
      <c r="BH46" s="1727">
        <v>144718</v>
      </c>
      <c r="BI46" s="1727">
        <v>166425</v>
      </c>
      <c r="BJ46" s="1727">
        <f>SUM(AT46:BI46)</f>
        <v>1139575</v>
      </c>
      <c r="BK46" s="1719">
        <v>197</v>
      </c>
      <c r="BL46" s="1719">
        <v>197</v>
      </c>
      <c r="BM46" s="1760" t="s">
        <v>70</v>
      </c>
      <c r="BN46" s="2961">
        <v>1109</v>
      </c>
      <c r="BO46" s="1719">
        <v>230</v>
      </c>
      <c r="BP46" s="1719">
        <v>230</v>
      </c>
      <c r="BQ46" s="1760" t="s">
        <v>70</v>
      </c>
      <c r="BR46" s="1688">
        <v>1109</v>
      </c>
      <c r="BS46" s="1719">
        <v>299</v>
      </c>
      <c r="BT46" s="1719">
        <v>569</v>
      </c>
      <c r="BU46" s="1760" t="s">
        <v>70</v>
      </c>
      <c r="BV46" s="2961">
        <v>7569</v>
      </c>
      <c r="BW46" s="1719">
        <v>389</v>
      </c>
      <c r="BX46" s="1719">
        <v>1232</v>
      </c>
      <c r="BY46" s="1760" t="s">
        <v>70</v>
      </c>
      <c r="BZ46" s="2961">
        <v>7569</v>
      </c>
      <c r="CA46" s="1719">
        <v>505</v>
      </c>
      <c r="CB46" s="1719"/>
      <c r="CC46" s="1760" t="s">
        <v>70</v>
      </c>
      <c r="CD46" s="2961">
        <v>7569</v>
      </c>
      <c r="CE46" s="1719">
        <v>657</v>
      </c>
      <c r="CF46" s="1719"/>
      <c r="CG46" s="1760" t="s">
        <v>70</v>
      </c>
      <c r="CH46" s="2961">
        <v>7569</v>
      </c>
      <c r="CI46" s="1719">
        <v>854</v>
      </c>
      <c r="CJ46" s="1719"/>
      <c r="CK46" s="1760" t="s">
        <v>70</v>
      </c>
      <c r="CL46" s="2961"/>
      <c r="CM46" s="1719">
        <v>1110</v>
      </c>
      <c r="CN46" s="1719"/>
      <c r="CO46" s="2962" t="s">
        <v>70</v>
      </c>
      <c r="CP46" s="2961"/>
      <c r="CQ46" s="1719">
        <v>1443</v>
      </c>
      <c r="CR46" s="1719"/>
      <c r="CS46" s="2962" t="s">
        <v>70</v>
      </c>
      <c r="CT46" s="2961"/>
      <c r="CU46" s="1719">
        <v>1876</v>
      </c>
      <c r="CV46" s="1719"/>
      <c r="CW46" s="2962" t="s">
        <v>70</v>
      </c>
      <c r="CX46" s="2961"/>
      <c r="CY46" s="1719">
        <v>2439</v>
      </c>
      <c r="CZ46" s="1719"/>
      <c r="DA46" s="2962" t="s">
        <v>70</v>
      </c>
      <c r="DB46" s="2961"/>
      <c r="DC46" s="1719">
        <v>3171</v>
      </c>
      <c r="DD46" s="1719"/>
      <c r="DE46" s="2962" t="s">
        <v>70</v>
      </c>
      <c r="DF46" s="2961"/>
      <c r="DG46" s="1719">
        <v>4122</v>
      </c>
      <c r="DH46" s="1719"/>
      <c r="DI46" s="2962" t="s">
        <v>70</v>
      </c>
      <c r="DJ46" s="2961"/>
      <c r="DK46" s="1719">
        <v>5359</v>
      </c>
      <c r="DL46" s="1719"/>
      <c r="DM46" s="2962" t="s">
        <v>70</v>
      </c>
      <c r="DN46" s="2961"/>
      <c r="DO46" s="1719">
        <v>6966</v>
      </c>
      <c r="DP46" s="1719"/>
      <c r="DQ46" s="2962" t="s">
        <v>70</v>
      </c>
      <c r="DR46" s="2961"/>
      <c r="DS46" s="1719">
        <v>9056</v>
      </c>
      <c r="DT46" s="1719"/>
      <c r="DU46" s="1760" t="s">
        <v>70</v>
      </c>
      <c r="DV46" s="2961"/>
      <c r="DW46" s="2941">
        <v>38673</v>
      </c>
      <c r="DX46" s="1688" t="s">
        <v>339</v>
      </c>
      <c r="DY46" s="1710" t="s">
        <v>413</v>
      </c>
      <c r="DZ46" s="1710" t="s">
        <v>977</v>
      </c>
      <c r="EA46" s="1710" t="s">
        <v>978</v>
      </c>
      <c r="EB46" s="1710" t="s">
        <v>416</v>
      </c>
      <c r="EC46" s="1758" t="s">
        <v>979</v>
      </c>
      <c r="ED46" s="1688"/>
      <c r="EE46" s="1688"/>
      <c r="EF46" s="1688"/>
      <c r="EG46" s="1688"/>
      <c r="EH46" s="1688"/>
      <c r="EI46" s="1688"/>
    </row>
    <row r="47" spans="1:139" s="447" customFormat="1" ht="24.95" customHeight="1">
      <c r="A47" s="2974" t="s">
        <v>418</v>
      </c>
      <c r="B47" s="1733">
        <v>8.2000000000000003E-2</v>
      </c>
      <c r="C47" s="1628" t="s">
        <v>980</v>
      </c>
      <c r="D47" s="1715">
        <v>4.3799999999999999E-2</v>
      </c>
      <c r="E47" s="1730" t="s">
        <v>420</v>
      </c>
      <c r="F47" s="1730" t="s">
        <v>421</v>
      </c>
      <c r="G47" s="1688" t="s">
        <v>58</v>
      </c>
      <c r="H47" s="1688" t="s">
        <v>68</v>
      </c>
      <c r="I47" s="1688" t="s">
        <v>422</v>
      </c>
      <c r="J47" s="2957"/>
      <c r="K47" s="1688">
        <v>5.93</v>
      </c>
      <c r="L47" s="1688">
        <v>2017</v>
      </c>
      <c r="M47" s="1688">
        <v>2019</v>
      </c>
      <c r="N47" s="1688">
        <v>2034</v>
      </c>
      <c r="O47" s="1777">
        <v>5.93</v>
      </c>
      <c r="P47" s="1777">
        <v>6.23</v>
      </c>
      <c r="Q47" s="1777">
        <v>6.23</v>
      </c>
      <c r="R47" s="1777">
        <v>6.43</v>
      </c>
      <c r="S47" s="1777">
        <v>6.43</v>
      </c>
      <c r="T47" s="1777">
        <v>6.63</v>
      </c>
      <c r="U47" s="1777">
        <v>6.63</v>
      </c>
      <c r="V47" s="1777">
        <v>6.83</v>
      </c>
      <c r="W47" s="1777">
        <v>6.83</v>
      </c>
      <c r="X47" s="1777">
        <v>7.03</v>
      </c>
      <c r="Y47" s="1777">
        <v>7.03</v>
      </c>
      <c r="Z47" s="1777">
        <v>7.23</v>
      </c>
      <c r="AA47" s="1777">
        <v>7.23</v>
      </c>
      <c r="AB47" s="1777">
        <v>7.43</v>
      </c>
      <c r="AC47" s="1777">
        <v>7.43</v>
      </c>
      <c r="AD47" s="1777">
        <v>7.53</v>
      </c>
      <c r="AE47" s="1688">
        <v>7.53</v>
      </c>
      <c r="AF47" s="1628" t="s">
        <v>423</v>
      </c>
      <c r="AG47" s="1715">
        <v>1.9E-2</v>
      </c>
      <c r="AH47" s="1628" t="s">
        <v>424</v>
      </c>
      <c r="AI47" s="1628" t="s">
        <v>981</v>
      </c>
      <c r="AJ47" s="1710" t="s">
        <v>788</v>
      </c>
      <c r="AK47" s="1730" t="s">
        <v>982</v>
      </c>
      <c r="AL47" s="1710" t="s">
        <v>58</v>
      </c>
      <c r="AM47" s="1688" t="s">
        <v>68</v>
      </c>
      <c r="AN47" s="1710" t="s">
        <v>60</v>
      </c>
      <c r="AO47" s="2957"/>
      <c r="AP47" s="1688">
        <v>5.93</v>
      </c>
      <c r="AQ47" s="1688">
        <v>2017</v>
      </c>
      <c r="AR47" s="2947">
        <v>43466</v>
      </c>
      <c r="AS47" s="2947">
        <v>49309</v>
      </c>
      <c r="AT47" s="1734">
        <v>0.2</v>
      </c>
      <c r="AU47" s="1734">
        <v>0.5</v>
      </c>
      <c r="AV47" s="1734">
        <v>0.75</v>
      </c>
      <c r="AW47" s="1734">
        <v>1</v>
      </c>
      <c r="AX47" s="1734">
        <v>1</v>
      </c>
      <c r="AY47" s="1734">
        <v>1</v>
      </c>
      <c r="AZ47" s="1734">
        <v>1</v>
      </c>
      <c r="BA47" s="1734">
        <v>1</v>
      </c>
      <c r="BB47" s="1734">
        <v>1</v>
      </c>
      <c r="BC47" s="1734">
        <v>1</v>
      </c>
      <c r="BD47" s="1734">
        <v>1</v>
      </c>
      <c r="BE47" s="1734">
        <v>1</v>
      </c>
      <c r="BF47" s="1734">
        <v>1</v>
      </c>
      <c r="BG47" s="1734">
        <v>1</v>
      </c>
      <c r="BH47" s="1734">
        <v>1</v>
      </c>
      <c r="BI47" s="1734">
        <v>1</v>
      </c>
      <c r="BJ47" s="1734">
        <v>1</v>
      </c>
      <c r="BK47" s="1719">
        <v>227.328</v>
      </c>
      <c r="BL47" s="1719">
        <v>0</v>
      </c>
      <c r="BM47" s="1710" t="s">
        <v>70</v>
      </c>
      <c r="BN47" s="2961"/>
      <c r="BO47" s="1719">
        <v>234.14784</v>
      </c>
      <c r="BP47" s="1719">
        <v>0</v>
      </c>
      <c r="BQ47" s="1710" t="s">
        <v>70</v>
      </c>
      <c r="BR47" s="2961"/>
      <c r="BS47" s="1719">
        <v>241.1722752</v>
      </c>
      <c r="BT47" s="1719"/>
      <c r="BU47" s="1710" t="s">
        <v>70</v>
      </c>
      <c r="BV47" s="2961"/>
      <c r="BW47" s="1719">
        <v>165.71913801000002</v>
      </c>
      <c r="BX47" s="1719"/>
      <c r="BY47" s="1710" t="s">
        <v>70</v>
      </c>
      <c r="BZ47" s="2961"/>
      <c r="CA47" s="1719">
        <v>170.69071215030002</v>
      </c>
      <c r="CB47" s="1719"/>
      <c r="CC47" s="1710" t="s">
        <v>70</v>
      </c>
      <c r="CD47" s="2961"/>
      <c r="CE47" s="1719">
        <v>175.81143351480901</v>
      </c>
      <c r="CF47" s="1719"/>
      <c r="CG47" s="1710" t="s">
        <v>70</v>
      </c>
      <c r="CH47" s="2961"/>
      <c r="CI47" s="1719">
        <v>181.08577652025329</v>
      </c>
      <c r="CJ47" s="1719"/>
      <c r="CK47" s="1710" t="s">
        <v>70</v>
      </c>
      <c r="CL47" s="2961"/>
      <c r="CM47" s="1719">
        <v>186.51834981586089</v>
      </c>
      <c r="CN47" s="1719"/>
      <c r="CO47" s="2962" t="s">
        <v>70</v>
      </c>
      <c r="CP47" s="2961"/>
      <c r="CQ47" s="1719">
        <v>192.11390031033673</v>
      </c>
      <c r="CR47" s="1719"/>
      <c r="CS47" s="2962" t="s">
        <v>70</v>
      </c>
      <c r="CT47" s="2961"/>
      <c r="CU47" s="1719">
        <v>197.87731731964683</v>
      </c>
      <c r="CV47" s="1719"/>
      <c r="CW47" s="2962" t="s">
        <v>70</v>
      </c>
      <c r="CX47" s="2961"/>
      <c r="CY47" s="1719">
        <v>203.81363683923624</v>
      </c>
      <c r="CZ47" s="1719"/>
      <c r="DA47" s="2962" t="s">
        <v>70</v>
      </c>
      <c r="DB47" s="2961"/>
      <c r="DC47" s="1719">
        <v>209.92804594441333</v>
      </c>
      <c r="DD47" s="1719"/>
      <c r="DE47" s="2962" t="s">
        <v>70</v>
      </c>
      <c r="DF47" s="2961"/>
      <c r="DG47" s="1719">
        <v>216.22588732274573</v>
      </c>
      <c r="DH47" s="1719"/>
      <c r="DI47" s="2962" t="s">
        <v>70</v>
      </c>
      <c r="DJ47" s="2961"/>
      <c r="DK47" s="1719">
        <v>222.71266394242812</v>
      </c>
      <c r="DL47" s="1719"/>
      <c r="DM47" s="2962" t="s">
        <v>70</v>
      </c>
      <c r="DN47" s="2961"/>
      <c r="DO47" s="1719">
        <v>229.39404386070098</v>
      </c>
      <c r="DP47" s="1719"/>
      <c r="DQ47" s="2962" t="s">
        <v>70</v>
      </c>
      <c r="DR47" s="2961"/>
      <c r="DS47" s="1719">
        <v>236.27586517652202</v>
      </c>
      <c r="DT47" s="1719"/>
      <c r="DU47" s="1710" t="s">
        <v>70</v>
      </c>
      <c r="DV47" s="2961"/>
      <c r="DW47" s="2941">
        <v>3290.8148859272537</v>
      </c>
      <c r="DX47" s="1688" t="s">
        <v>100</v>
      </c>
      <c r="DY47" s="1710" t="s">
        <v>101</v>
      </c>
      <c r="DZ47" s="1710" t="s">
        <v>983</v>
      </c>
      <c r="EA47" s="1688" t="s">
        <v>984</v>
      </c>
      <c r="EB47" s="1710" t="s">
        <v>429</v>
      </c>
      <c r="EC47" s="1725" t="s">
        <v>985</v>
      </c>
      <c r="ED47" s="1688"/>
      <c r="EE47" s="1688"/>
      <c r="EF47" s="1688"/>
      <c r="EG47" s="1688"/>
      <c r="EH47" s="1688"/>
      <c r="EI47" s="1688"/>
    </row>
    <row r="48" spans="1:139" s="447" customFormat="1" ht="24.95" customHeight="1">
      <c r="A48" s="1706" t="s">
        <v>418</v>
      </c>
      <c r="B48" s="1718"/>
      <c r="C48" s="1628" t="s">
        <v>980</v>
      </c>
      <c r="D48" s="1715"/>
      <c r="E48" s="1730" t="s">
        <v>420</v>
      </c>
      <c r="F48" s="1730" t="s">
        <v>421</v>
      </c>
      <c r="G48" s="1688" t="s">
        <v>58</v>
      </c>
      <c r="H48" s="1688" t="s">
        <v>68</v>
      </c>
      <c r="I48" s="1688" t="s">
        <v>422</v>
      </c>
      <c r="J48" s="2957"/>
      <c r="K48" s="1688">
        <v>5.93</v>
      </c>
      <c r="L48" s="1688">
        <v>2017</v>
      </c>
      <c r="M48" s="1688">
        <v>2019</v>
      </c>
      <c r="N48" s="1688">
        <v>2034</v>
      </c>
      <c r="O48" s="1777">
        <v>5.93</v>
      </c>
      <c r="P48" s="1777">
        <v>6.23</v>
      </c>
      <c r="Q48" s="1777">
        <v>6.23</v>
      </c>
      <c r="R48" s="1777">
        <v>6.43</v>
      </c>
      <c r="S48" s="1777">
        <v>6.43</v>
      </c>
      <c r="T48" s="1777">
        <v>6.63</v>
      </c>
      <c r="U48" s="1777">
        <v>6.63</v>
      </c>
      <c r="V48" s="1777">
        <v>6.83</v>
      </c>
      <c r="W48" s="1777">
        <v>6.83</v>
      </c>
      <c r="X48" s="1777">
        <v>7.03</v>
      </c>
      <c r="Y48" s="1777">
        <v>7.03</v>
      </c>
      <c r="Z48" s="1777">
        <v>7.23</v>
      </c>
      <c r="AA48" s="1777">
        <v>7.23</v>
      </c>
      <c r="AB48" s="1777">
        <v>7.43</v>
      </c>
      <c r="AC48" s="1777">
        <v>7.43</v>
      </c>
      <c r="AD48" s="1777">
        <v>7.53</v>
      </c>
      <c r="AE48" s="1688">
        <v>7.53</v>
      </c>
      <c r="AF48" s="1714" t="s">
        <v>431</v>
      </c>
      <c r="AG48" s="1715">
        <v>1.9E-2</v>
      </c>
      <c r="AH48" s="1628" t="s">
        <v>986</v>
      </c>
      <c r="AI48" s="1628" t="s">
        <v>987</v>
      </c>
      <c r="AJ48" s="1710" t="s">
        <v>788</v>
      </c>
      <c r="AK48" s="1730" t="s">
        <v>988</v>
      </c>
      <c r="AL48" s="1710" t="s">
        <v>58</v>
      </c>
      <c r="AM48" s="1688" t="s">
        <v>68</v>
      </c>
      <c r="AN48" s="1710" t="s">
        <v>60</v>
      </c>
      <c r="AO48" s="2957"/>
      <c r="AP48" s="1754" t="s">
        <v>61</v>
      </c>
      <c r="AQ48" s="1754" t="s">
        <v>61</v>
      </c>
      <c r="AR48" s="2947">
        <v>43466</v>
      </c>
      <c r="AS48" s="2947">
        <v>49309</v>
      </c>
      <c r="AT48" s="1734">
        <v>0.1</v>
      </c>
      <c r="AU48" s="1734">
        <v>0.25</v>
      </c>
      <c r="AV48" s="1734">
        <v>0.5</v>
      </c>
      <c r="AW48" s="1734">
        <v>0.75</v>
      </c>
      <c r="AX48" s="1734">
        <f t="shared" ref="AX48:BH48" si="2">AW48+2.08%</f>
        <v>0.77080000000000004</v>
      </c>
      <c r="AY48" s="1734">
        <f t="shared" si="2"/>
        <v>0.79160000000000008</v>
      </c>
      <c r="AZ48" s="1734">
        <f t="shared" si="2"/>
        <v>0.81240000000000012</v>
      </c>
      <c r="BA48" s="1734">
        <f t="shared" si="2"/>
        <v>0.83320000000000016</v>
      </c>
      <c r="BB48" s="1734">
        <f t="shared" si="2"/>
        <v>0.8540000000000002</v>
      </c>
      <c r="BC48" s="1734">
        <f t="shared" si="2"/>
        <v>0.87480000000000024</v>
      </c>
      <c r="BD48" s="1734">
        <f t="shared" si="2"/>
        <v>0.89560000000000028</v>
      </c>
      <c r="BE48" s="1734">
        <f t="shared" si="2"/>
        <v>0.91640000000000033</v>
      </c>
      <c r="BF48" s="1734">
        <f t="shared" si="2"/>
        <v>0.93720000000000037</v>
      </c>
      <c r="BG48" s="1734">
        <f t="shared" si="2"/>
        <v>0.95800000000000041</v>
      </c>
      <c r="BH48" s="1734">
        <f t="shared" si="2"/>
        <v>0.97880000000000045</v>
      </c>
      <c r="BI48" s="1734">
        <v>1</v>
      </c>
      <c r="BJ48" s="1734">
        <v>1</v>
      </c>
      <c r="BK48" s="1719">
        <v>86.182000000000002</v>
      </c>
      <c r="BL48" s="1719">
        <v>86.182000000000002</v>
      </c>
      <c r="BM48" s="1710" t="s">
        <v>70</v>
      </c>
      <c r="BN48" s="2961"/>
      <c r="BO48" s="1719">
        <v>88.76746</v>
      </c>
      <c r="BP48" s="1719">
        <v>0</v>
      </c>
      <c r="BQ48" s="1710" t="s">
        <v>70</v>
      </c>
      <c r="BR48" s="2961"/>
      <c r="BS48" s="1719">
        <v>91.430483800000005</v>
      </c>
      <c r="BT48" s="1719"/>
      <c r="BU48" s="1710" t="s">
        <v>70</v>
      </c>
      <c r="BV48" s="2961"/>
      <c r="BW48" s="1719">
        <v>94.173398314000011</v>
      </c>
      <c r="BX48" s="1719"/>
      <c r="BY48" s="1710" t="s">
        <v>70</v>
      </c>
      <c r="BZ48" s="2961"/>
      <c r="CA48" s="1719">
        <v>96.998600263420016</v>
      </c>
      <c r="CB48" s="1719"/>
      <c r="CC48" s="1710" t="s">
        <v>70</v>
      </c>
      <c r="CD48" s="2961"/>
      <c r="CE48" s="1719">
        <v>99.908558271322619</v>
      </c>
      <c r="CF48" s="1719"/>
      <c r="CG48" s="1710" t="s">
        <v>70</v>
      </c>
      <c r="CH48" s="2961"/>
      <c r="CI48" s="1719">
        <v>102.9058150194623</v>
      </c>
      <c r="CJ48" s="1719"/>
      <c r="CK48" s="1710" t="s">
        <v>70</v>
      </c>
      <c r="CL48" s="2961"/>
      <c r="CM48" s="1719">
        <v>105.99298947004617</v>
      </c>
      <c r="CN48" s="1719"/>
      <c r="CO48" s="2962" t="s">
        <v>70</v>
      </c>
      <c r="CP48" s="2961"/>
      <c r="CQ48" s="1719">
        <v>109.17277915414756</v>
      </c>
      <c r="CR48" s="1719"/>
      <c r="CS48" s="2962" t="s">
        <v>70</v>
      </c>
      <c r="CT48" s="2961"/>
      <c r="CU48" s="1719">
        <v>112.447962528772</v>
      </c>
      <c r="CV48" s="1719"/>
      <c r="CW48" s="2962" t="s">
        <v>70</v>
      </c>
      <c r="CX48" s="2961"/>
      <c r="CY48" s="1719">
        <v>115.82140140463515</v>
      </c>
      <c r="CZ48" s="1719"/>
      <c r="DA48" s="2962" t="s">
        <v>70</v>
      </c>
      <c r="DB48" s="2961"/>
      <c r="DC48" s="1719">
        <v>119.29604344677421</v>
      </c>
      <c r="DD48" s="1719"/>
      <c r="DE48" s="2962" t="s">
        <v>70</v>
      </c>
      <c r="DF48" s="2961"/>
      <c r="DG48" s="1719">
        <v>122.87492475017744</v>
      </c>
      <c r="DH48" s="1719"/>
      <c r="DI48" s="2962" t="s">
        <v>70</v>
      </c>
      <c r="DJ48" s="2961"/>
      <c r="DK48" s="1719">
        <v>126.56117249268277</v>
      </c>
      <c r="DL48" s="1719"/>
      <c r="DM48" s="2962" t="s">
        <v>70</v>
      </c>
      <c r="DN48" s="2961"/>
      <c r="DO48" s="1719">
        <v>130.35800766746326</v>
      </c>
      <c r="DP48" s="1719"/>
      <c r="DQ48" s="2962" t="s">
        <v>70</v>
      </c>
      <c r="DR48" s="2961"/>
      <c r="DS48" s="1719">
        <v>134.26874789748715</v>
      </c>
      <c r="DT48" s="1719"/>
      <c r="DU48" s="1710" t="s">
        <v>70</v>
      </c>
      <c r="DV48" s="2961"/>
      <c r="DW48" s="2941">
        <v>1737.1603444803904</v>
      </c>
      <c r="DX48" s="1688" t="s">
        <v>100</v>
      </c>
      <c r="DY48" s="1710" t="s">
        <v>101</v>
      </c>
      <c r="DZ48" s="1710" t="s">
        <v>434</v>
      </c>
      <c r="EA48" s="1688" t="s">
        <v>984</v>
      </c>
      <c r="EB48" s="1710" t="s">
        <v>429</v>
      </c>
      <c r="EC48" s="1725" t="s">
        <v>985</v>
      </c>
      <c r="ED48" s="1710"/>
      <c r="EE48" s="1688"/>
      <c r="EF48" s="1710"/>
      <c r="EG48" s="1710"/>
      <c r="EH48" s="1688"/>
      <c r="EI48" s="1688"/>
    </row>
    <row r="49" spans="1:139" s="447" customFormat="1" ht="24.95" customHeight="1">
      <c r="A49" s="1706" t="s">
        <v>418</v>
      </c>
      <c r="B49" s="1718"/>
      <c r="C49" s="1628" t="s">
        <v>980</v>
      </c>
      <c r="D49" s="1715"/>
      <c r="E49" s="1730" t="s">
        <v>420</v>
      </c>
      <c r="F49" s="1730" t="s">
        <v>421</v>
      </c>
      <c r="G49" s="1688" t="s">
        <v>58</v>
      </c>
      <c r="H49" s="1688" t="s">
        <v>68</v>
      </c>
      <c r="I49" s="1688" t="s">
        <v>422</v>
      </c>
      <c r="J49" s="2957"/>
      <c r="K49" s="1688">
        <v>5.93</v>
      </c>
      <c r="L49" s="1688">
        <v>2017</v>
      </c>
      <c r="M49" s="1688">
        <v>2019</v>
      </c>
      <c r="N49" s="1688">
        <v>2034</v>
      </c>
      <c r="O49" s="1777">
        <v>5.93</v>
      </c>
      <c r="P49" s="1777">
        <v>6.23</v>
      </c>
      <c r="Q49" s="1777">
        <v>6.23</v>
      </c>
      <c r="R49" s="1777">
        <v>6.43</v>
      </c>
      <c r="S49" s="1777">
        <v>6.43</v>
      </c>
      <c r="T49" s="1777">
        <v>6.63</v>
      </c>
      <c r="U49" s="1777">
        <v>6.63</v>
      </c>
      <c r="V49" s="1777">
        <v>6.83</v>
      </c>
      <c r="W49" s="1777">
        <v>6.83</v>
      </c>
      <c r="X49" s="1777">
        <v>7.03</v>
      </c>
      <c r="Y49" s="1777">
        <v>7.03</v>
      </c>
      <c r="Z49" s="1777">
        <v>7.23</v>
      </c>
      <c r="AA49" s="1777">
        <v>7.23</v>
      </c>
      <c r="AB49" s="1777">
        <v>7.43</v>
      </c>
      <c r="AC49" s="1777">
        <v>7.43</v>
      </c>
      <c r="AD49" s="1777">
        <v>7.53</v>
      </c>
      <c r="AE49" s="1688">
        <v>7.53</v>
      </c>
      <c r="AF49" s="1714" t="s">
        <v>436</v>
      </c>
      <c r="AG49" s="1715">
        <v>5.7999999999999996E-3</v>
      </c>
      <c r="AH49" s="1628" t="s">
        <v>437</v>
      </c>
      <c r="AI49" s="1628" t="s">
        <v>438</v>
      </c>
      <c r="AJ49" s="1710" t="s">
        <v>788</v>
      </c>
      <c r="AK49" s="1730" t="s">
        <v>988</v>
      </c>
      <c r="AL49" s="1710" t="s">
        <v>58</v>
      </c>
      <c r="AM49" s="1688" t="s">
        <v>83</v>
      </c>
      <c r="AN49" s="1710" t="s">
        <v>60</v>
      </c>
      <c r="AO49" s="2957"/>
      <c r="AP49" s="1754" t="s">
        <v>61</v>
      </c>
      <c r="AQ49" s="1754" t="s">
        <v>61</v>
      </c>
      <c r="AR49" s="2947">
        <v>43466</v>
      </c>
      <c r="AS49" s="2947">
        <v>49309</v>
      </c>
      <c r="AT49" s="1710">
        <v>2</v>
      </c>
      <c r="AU49" s="1710">
        <v>2</v>
      </c>
      <c r="AV49" s="1710">
        <v>2</v>
      </c>
      <c r="AW49" s="1710">
        <v>2</v>
      </c>
      <c r="AX49" s="1710">
        <v>2</v>
      </c>
      <c r="AY49" s="1710">
        <v>2</v>
      </c>
      <c r="AZ49" s="1710">
        <v>2</v>
      </c>
      <c r="BA49" s="1710">
        <v>2</v>
      </c>
      <c r="BB49" s="1710">
        <v>2</v>
      </c>
      <c r="BC49" s="1710">
        <v>2</v>
      </c>
      <c r="BD49" s="1710">
        <v>2</v>
      </c>
      <c r="BE49" s="1710">
        <v>2</v>
      </c>
      <c r="BF49" s="1710">
        <v>2</v>
      </c>
      <c r="BG49" s="1710">
        <v>2</v>
      </c>
      <c r="BH49" s="1710">
        <v>2</v>
      </c>
      <c r="BI49" s="1710">
        <v>2</v>
      </c>
      <c r="BJ49" s="1710">
        <v>32</v>
      </c>
      <c r="BK49" s="1719">
        <v>230</v>
      </c>
      <c r="BL49" s="1719">
        <v>230</v>
      </c>
      <c r="BM49" s="1710" t="s">
        <v>70</v>
      </c>
      <c r="BN49" s="2961"/>
      <c r="BO49" s="1719">
        <v>236.9</v>
      </c>
      <c r="BP49" s="1719">
        <v>0</v>
      </c>
      <c r="BQ49" s="1710" t="s">
        <v>70</v>
      </c>
      <c r="BR49" s="2961"/>
      <c r="BS49" s="1719">
        <v>244.00700000000001</v>
      </c>
      <c r="BT49" s="1719"/>
      <c r="BU49" s="1710" t="s">
        <v>70</v>
      </c>
      <c r="BV49" s="2961"/>
      <c r="BW49" s="1719">
        <v>251.32721000000001</v>
      </c>
      <c r="BX49" s="1719"/>
      <c r="BY49" s="1710" t="s">
        <v>70</v>
      </c>
      <c r="BZ49" s="2961"/>
      <c r="CA49" s="1719">
        <v>258.86702630000002</v>
      </c>
      <c r="CB49" s="1719"/>
      <c r="CC49" s="1710" t="s">
        <v>70</v>
      </c>
      <c r="CD49" s="2961"/>
      <c r="CE49" s="1719">
        <v>266.63303708900003</v>
      </c>
      <c r="CF49" s="1719"/>
      <c r="CG49" s="1710" t="s">
        <v>70</v>
      </c>
      <c r="CH49" s="2961"/>
      <c r="CI49" s="1719">
        <v>274.63202820167004</v>
      </c>
      <c r="CJ49" s="1719"/>
      <c r="CK49" s="1710" t="s">
        <v>70</v>
      </c>
      <c r="CL49" s="2961"/>
      <c r="CM49" s="1719">
        <v>282.87098904772017</v>
      </c>
      <c r="CN49" s="1719"/>
      <c r="CO49" s="2962" t="s">
        <v>70</v>
      </c>
      <c r="CP49" s="2961"/>
      <c r="CQ49" s="1719">
        <v>291.3571187191518</v>
      </c>
      <c r="CR49" s="1719"/>
      <c r="CS49" s="2962" t="s">
        <v>70</v>
      </c>
      <c r="CT49" s="2961"/>
      <c r="CU49" s="1719">
        <v>300.09783228072638</v>
      </c>
      <c r="CV49" s="1719"/>
      <c r="CW49" s="2962" t="s">
        <v>70</v>
      </c>
      <c r="CX49" s="2961"/>
      <c r="CY49" s="1719">
        <v>309.10076724914819</v>
      </c>
      <c r="CZ49" s="1719"/>
      <c r="DA49" s="2962" t="s">
        <v>70</v>
      </c>
      <c r="DB49" s="2961"/>
      <c r="DC49" s="1719">
        <v>318.37379026662262</v>
      </c>
      <c r="DD49" s="1719"/>
      <c r="DE49" s="2962" t="s">
        <v>70</v>
      </c>
      <c r="DF49" s="2961"/>
      <c r="DG49" s="1719">
        <v>327.92500397462129</v>
      </c>
      <c r="DH49" s="1719"/>
      <c r="DI49" s="2962" t="s">
        <v>70</v>
      </c>
      <c r="DJ49" s="2961"/>
      <c r="DK49" s="1719">
        <v>337.76275409385994</v>
      </c>
      <c r="DL49" s="1719"/>
      <c r="DM49" s="2962" t="s">
        <v>70</v>
      </c>
      <c r="DN49" s="2961"/>
      <c r="DO49" s="1719">
        <v>347.89563671667577</v>
      </c>
      <c r="DP49" s="1719"/>
      <c r="DQ49" s="2962" t="s">
        <v>70</v>
      </c>
      <c r="DR49" s="2961"/>
      <c r="DS49" s="1719">
        <v>358.33250581817606</v>
      </c>
      <c r="DT49" s="1719"/>
      <c r="DU49" s="1710" t="s">
        <v>70</v>
      </c>
      <c r="DV49" s="2961"/>
      <c r="DW49" s="2941">
        <v>4636.0826997573722</v>
      </c>
      <c r="DX49" s="1688" t="s">
        <v>100</v>
      </c>
      <c r="DY49" s="1710" t="s">
        <v>101</v>
      </c>
      <c r="DZ49" s="1710" t="s">
        <v>434</v>
      </c>
      <c r="EA49" s="1688" t="s">
        <v>984</v>
      </c>
      <c r="EB49" s="1710" t="s">
        <v>429</v>
      </c>
      <c r="EC49" s="1725" t="s">
        <v>985</v>
      </c>
      <c r="ED49" s="1688"/>
      <c r="EE49" s="1688"/>
      <c r="EF49" s="1688"/>
      <c r="EG49" s="1688"/>
      <c r="EH49" s="1688"/>
      <c r="EI49" s="1688"/>
    </row>
    <row r="50" spans="1:139" s="447" customFormat="1" ht="24.95" customHeight="1">
      <c r="A50" s="1706" t="s">
        <v>418</v>
      </c>
      <c r="B50" s="1718"/>
      <c r="C50" s="1628" t="s">
        <v>439</v>
      </c>
      <c r="D50" s="1715">
        <v>1.66E-2</v>
      </c>
      <c r="E50" s="1730" t="s">
        <v>440</v>
      </c>
      <c r="F50" s="1730" t="s">
        <v>441</v>
      </c>
      <c r="G50" s="1688" t="s">
        <v>58</v>
      </c>
      <c r="H50" s="1688" t="s">
        <v>68</v>
      </c>
      <c r="I50" s="1710" t="s">
        <v>60</v>
      </c>
      <c r="J50" s="2957"/>
      <c r="K50" s="1740">
        <v>0.43</v>
      </c>
      <c r="L50" s="1688">
        <v>2018</v>
      </c>
      <c r="M50" s="1688">
        <v>2019</v>
      </c>
      <c r="N50" s="1710">
        <v>2034</v>
      </c>
      <c r="O50" s="1778">
        <v>0.43</v>
      </c>
      <c r="P50" s="1778">
        <f t="shared" ref="P50:AD50" si="3">O50+0.1%</f>
        <v>0.43099999999999999</v>
      </c>
      <c r="Q50" s="1778">
        <f t="shared" si="3"/>
        <v>0.432</v>
      </c>
      <c r="R50" s="1778">
        <f t="shared" si="3"/>
        <v>0.433</v>
      </c>
      <c r="S50" s="1778">
        <f t="shared" si="3"/>
        <v>0.434</v>
      </c>
      <c r="T50" s="1778">
        <f t="shared" si="3"/>
        <v>0.435</v>
      </c>
      <c r="U50" s="1778">
        <f t="shared" si="3"/>
        <v>0.436</v>
      </c>
      <c r="V50" s="1778">
        <f t="shared" si="3"/>
        <v>0.437</v>
      </c>
      <c r="W50" s="1778">
        <f t="shared" si="3"/>
        <v>0.438</v>
      </c>
      <c r="X50" s="1778">
        <f t="shared" si="3"/>
        <v>0.439</v>
      </c>
      <c r="Y50" s="1778">
        <f t="shared" si="3"/>
        <v>0.44</v>
      </c>
      <c r="Z50" s="1778">
        <f t="shared" si="3"/>
        <v>0.441</v>
      </c>
      <c r="AA50" s="1778">
        <f t="shared" si="3"/>
        <v>0.442</v>
      </c>
      <c r="AB50" s="1778">
        <f t="shared" si="3"/>
        <v>0.443</v>
      </c>
      <c r="AC50" s="1778">
        <f t="shared" si="3"/>
        <v>0.44400000000000001</v>
      </c>
      <c r="AD50" s="1778">
        <f t="shared" si="3"/>
        <v>0.44500000000000001</v>
      </c>
      <c r="AE50" s="1778">
        <v>0.44500000000000001</v>
      </c>
      <c r="AF50" s="1714" t="s">
        <v>989</v>
      </c>
      <c r="AG50" s="1715">
        <v>5.7999999999999996E-3</v>
      </c>
      <c r="AH50" s="1628" t="s">
        <v>990</v>
      </c>
      <c r="AI50" s="1628" t="s">
        <v>991</v>
      </c>
      <c r="AJ50" s="1710" t="s">
        <v>66</v>
      </c>
      <c r="AK50" s="1730" t="s">
        <v>992</v>
      </c>
      <c r="AL50" s="1710" t="s">
        <v>58</v>
      </c>
      <c r="AM50" s="1688" t="s">
        <v>137</v>
      </c>
      <c r="AN50" s="1710" t="s">
        <v>60</v>
      </c>
      <c r="AO50" s="2961" t="s">
        <v>60</v>
      </c>
      <c r="AP50" s="1740">
        <v>1</v>
      </c>
      <c r="AQ50" s="1688">
        <v>2018</v>
      </c>
      <c r="AR50" s="2947">
        <v>43466</v>
      </c>
      <c r="AS50" s="2947">
        <v>49309</v>
      </c>
      <c r="AT50" s="1740">
        <v>1</v>
      </c>
      <c r="AU50" s="1740">
        <v>1</v>
      </c>
      <c r="AV50" s="1740">
        <v>1</v>
      </c>
      <c r="AW50" s="1740">
        <v>1</v>
      </c>
      <c r="AX50" s="1740">
        <v>1</v>
      </c>
      <c r="AY50" s="1740">
        <v>1</v>
      </c>
      <c r="AZ50" s="1740">
        <v>1</v>
      </c>
      <c r="BA50" s="1740">
        <v>1</v>
      </c>
      <c r="BB50" s="1740">
        <v>1</v>
      </c>
      <c r="BC50" s="1740">
        <v>1</v>
      </c>
      <c r="BD50" s="1740">
        <v>1</v>
      </c>
      <c r="BE50" s="1740">
        <v>1</v>
      </c>
      <c r="BF50" s="1740">
        <v>1</v>
      </c>
      <c r="BG50" s="1740">
        <v>1</v>
      </c>
      <c r="BH50" s="1740">
        <v>1</v>
      </c>
      <c r="BI50" s="1740">
        <v>1</v>
      </c>
      <c r="BJ50" s="1740">
        <v>1</v>
      </c>
      <c r="BK50" s="1719">
        <v>86.449746000000005</v>
      </c>
      <c r="BL50" s="1719">
        <v>86.449746000000005</v>
      </c>
      <c r="BM50" s="1710" t="s">
        <v>70</v>
      </c>
      <c r="BN50" s="2961">
        <v>1131</v>
      </c>
      <c r="BO50" s="1719">
        <v>90.132505179600003</v>
      </c>
      <c r="BP50" s="1719">
        <v>25.6</v>
      </c>
      <c r="BQ50" s="1710" t="s">
        <v>445</v>
      </c>
      <c r="BR50" s="2961">
        <v>1131</v>
      </c>
      <c r="BS50" s="1719">
        <v>93.972149900250969</v>
      </c>
      <c r="BT50" s="1719"/>
      <c r="BU50" s="1710" t="s">
        <v>70</v>
      </c>
      <c r="BV50" s="2961"/>
      <c r="BW50" s="1719">
        <v>97.975363486001655</v>
      </c>
      <c r="BX50" s="1719"/>
      <c r="BY50" s="1710" t="s">
        <v>70</v>
      </c>
      <c r="BZ50" s="2961"/>
      <c r="CA50" s="1719">
        <v>102.14911397050533</v>
      </c>
      <c r="CB50" s="1719"/>
      <c r="CC50" s="1710" t="s">
        <v>70</v>
      </c>
      <c r="CD50" s="2961"/>
      <c r="CE50" s="1719">
        <v>106.50066622564886</v>
      </c>
      <c r="CF50" s="1719"/>
      <c r="CG50" s="1710" t="s">
        <v>70</v>
      </c>
      <c r="CH50" s="2961"/>
      <c r="CI50" s="1719">
        <v>111.0375946068615</v>
      </c>
      <c r="CJ50" s="1719"/>
      <c r="CK50" s="1710" t="s">
        <v>70</v>
      </c>
      <c r="CL50" s="2961"/>
      <c r="CM50" s="1719">
        <v>115.76779613711381</v>
      </c>
      <c r="CN50" s="1719"/>
      <c r="CO50" s="2962" t="s">
        <v>70</v>
      </c>
      <c r="CP50" s="2961"/>
      <c r="CQ50" s="1719">
        <v>120.69950425255486</v>
      </c>
      <c r="CR50" s="1719"/>
      <c r="CS50" s="2962" t="s">
        <v>70</v>
      </c>
      <c r="CT50" s="2961"/>
      <c r="CU50" s="1719">
        <v>125.84130313371369</v>
      </c>
      <c r="CV50" s="1719"/>
      <c r="CW50" s="2962" t="s">
        <v>70</v>
      </c>
      <c r="CX50" s="2961"/>
      <c r="CY50" s="1719">
        <v>131.20214264720991</v>
      </c>
      <c r="CZ50" s="1719"/>
      <c r="DA50" s="2962" t="s">
        <v>70</v>
      </c>
      <c r="DB50" s="2961"/>
      <c r="DC50" s="1719">
        <v>136.79135392398106</v>
      </c>
      <c r="DD50" s="1719"/>
      <c r="DE50" s="2962" t="s">
        <v>70</v>
      </c>
      <c r="DF50" s="2961"/>
      <c r="DG50" s="1719">
        <v>142.61866560114265</v>
      </c>
      <c r="DH50" s="1719"/>
      <c r="DI50" s="2962" t="s">
        <v>70</v>
      </c>
      <c r="DJ50" s="2961"/>
      <c r="DK50" s="1719">
        <v>148.69422075575133</v>
      </c>
      <c r="DL50" s="1719"/>
      <c r="DM50" s="2962" t="s">
        <v>70</v>
      </c>
      <c r="DN50" s="2961"/>
      <c r="DO50" s="1719">
        <v>155.02859455994633</v>
      </c>
      <c r="DP50" s="1719"/>
      <c r="DQ50" s="2962" t="s">
        <v>70</v>
      </c>
      <c r="DR50" s="2961"/>
      <c r="DS50" s="1719">
        <v>161.63281268820003</v>
      </c>
      <c r="DT50" s="1719"/>
      <c r="DU50" s="1710" t="s">
        <v>70</v>
      </c>
      <c r="DV50" s="2961"/>
      <c r="DW50" s="2941">
        <v>1926.4935330684816</v>
      </c>
      <c r="DX50" s="1688" t="s">
        <v>71</v>
      </c>
      <c r="DY50" s="1688" t="s">
        <v>72</v>
      </c>
      <c r="DZ50" s="1721" t="s">
        <v>73</v>
      </c>
      <c r="EA50" s="1717" t="s">
        <v>790</v>
      </c>
      <c r="EB50" s="1688" t="s">
        <v>227</v>
      </c>
      <c r="EC50" s="1722" t="s">
        <v>791</v>
      </c>
      <c r="ED50" s="1688" t="s">
        <v>446</v>
      </c>
      <c r="EE50" s="1688" t="s">
        <v>169</v>
      </c>
      <c r="EF50" s="1688" t="s">
        <v>170</v>
      </c>
      <c r="EG50" s="1710" t="s">
        <v>171</v>
      </c>
      <c r="EH50" s="1710">
        <v>5159111</v>
      </c>
      <c r="EI50" s="1688" t="s">
        <v>172</v>
      </c>
    </row>
    <row r="51" spans="1:139" s="447" customFormat="1" ht="24.95" customHeight="1">
      <c r="A51" s="1706" t="s">
        <v>418</v>
      </c>
      <c r="B51" s="1718"/>
      <c r="C51" s="1628" t="s">
        <v>439</v>
      </c>
      <c r="D51" s="1715"/>
      <c r="E51" s="1730" t="s">
        <v>440</v>
      </c>
      <c r="F51" s="1730" t="s">
        <v>441</v>
      </c>
      <c r="G51" s="1688" t="s">
        <v>58</v>
      </c>
      <c r="H51" s="1688" t="s">
        <v>68</v>
      </c>
      <c r="I51" s="1710" t="s">
        <v>60</v>
      </c>
      <c r="J51" s="2957"/>
      <c r="K51" s="1740">
        <v>0.46</v>
      </c>
      <c r="L51" s="1688">
        <v>2018</v>
      </c>
      <c r="M51" s="1688">
        <v>2019</v>
      </c>
      <c r="N51" s="1710">
        <v>2034</v>
      </c>
      <c r="O51" s="1778">
        <v>0.43</v>
      </c>
      <c r="P51" s="1778">
        <f t="shared" ref="P51:AD51" si="4">O51+0.1%</f>
        <v>0.43099999999999999</v>
      </c>
      <c r="Q51" s="1778">
        <f t="shared" si="4"/>
        <v>0.432</v>
      </c>
      <c r="R51" s="1778">
        <f t="shared" si="4"/>
        <v>0.433</v>
      </c>
      <c r="S51" s="1778">
        <f t="shared" si="4"/>
        <v>0.434</v>
      </c>
      <c r="T51" s="1778">
        <f t="shared" si="4"/>
        <v>0.435</v>
      </c>
      <c r="U51" s="1778">
        <f t="shared" si="4"/>
        <v>0.436</v>
      </c>
      <c r="V51" s="1778">
        <f t="shared" si="4"/>
        <v>0.437</v>
      </c>
      <c r="W51" s="1778">
        <f t="shared" si="4"/>
        <v>0.438</v>
      </c>
      <c r="X51" s="1778">
        <f t="shared" si="4"/>
        <v>0.439</v>
      </c>
      <c r="Y51" s="1778">
        <f t="shared" si="4"/>
        <v>0.44</v>
      </c>
      <c r="Z51" s="1778">
        <f t="shared" si="4"/>
        <v>0.441</v>
      </c>
      <c r="AA51" s="1778">
        <f t="shared" si="4"/>
        <v>0.442</v>
      </c>
      <c r="AB51" s="1778">
        <f t="shared" si="4"/>
        <v>0.443</v>
      </c>
      <c r="AC51" s="1778">
        <f t="shared" si="4"/>
        <v>0.44400000000000001</v>
      </c>
      <c r="AD51" s="1778">
        <f t="shared" si="4"/>
        <v>0.44500000000000001</v>
      </c>
      <c r="AE51" s="1778">
        <v>0.44500000000000001</v>
      </c>
      <c r="AF51" s="1714" t="s">
        <v>447</v>
      </c>
      <c r="AG51" s="1715">
        <v>1.0800000000000001E-2</v>
      </c>
      <c r="AH51" s="1628" t="s">
        <v>448</v>
      </c>
      <c r="AI51" s="1628" t="s">
        <v>449</v>
      </c>
      <c r="AJ51" s="1710" t="s">
        <v>788</v>
      </c>
      <c r="AK51" s="1730" t="s">
        <v>988</v>
      </c>
      <c r="AL51" s="1710" t="s">
        <v>58</v>
      </c>
      <c r="AM51" s="1688" t="s">
        <v>83</v>
      </c>
      <c r="AN51" s="1710" t="s">
        <v>60</v>
      </c>
      <c r="AO51" s="2957"/>
      <c r="AP51" s="1754" t="s">
        <v>61</v>
      </c>
      <c r="AQ51" s="1754" t="s">
        <v>61</v>
      </c>
      <c r="AR51" s="2947">
        <v>43466</v>
      </c>
      <c r="AS51" s="2947">
        <v>49309</v>
      </c>
      <c r="AT51" s="1710">
        <v>1</v>
      </c>
      <c r="AU51" s="1710">
        <v>1</v>
      </c>
      <c r="AV51" s="1710">
        <v>1</v>
      </c>
      <c r="AW51" s="1710">
        <v>1</v>
      </c>
      <c r="AX51" s="1710">
        <v>1</v>
      </c>
      <c r="AY51" s="1710">
        <v>1</v>
      </c>
      <c r="AZ51" s="1710">
        <v>1</v>
      </c>
      <c r="BA51" s="1710">
        <v>1</v>
      </c>
      <c r="BB51" s="1710">
        <v>1</v>
      </c>
      <c r="BC51" s="1710">
        <v>1</v>
      </c>
      <c r="BD51" s="1710">
        <v>1</v>
      </c>
      <c r="BE51" s="1710">
        <v>1</v>
      </c>
      <c r="BF51" s="1710">
        <v>1</v>
      </c>
      <c r="BG51" s="1710">
        <v>1</v>
      </c>
      <c r="BH51" s="1710">
        <v>1</v>
      </c>
      <c r="BI51" s="1710">
        <v>1</v>
      </c>
      <c r="BJ51" s="1710">
        <v>16</v>
      </c>
      <c r="BK51" s="1719">
        <v>60</v>
      </c>
      <c r="BL51" s="1719">
        <v>60</v>
      </c>
      <c r="BM51" s="1710" t="s">
        <v>451</v>
      </c>
      <c r="BN51" s="2961">
        <v>1131</v>
      </c>
      <c r="BO51" s="1719">
        <v>62.555999999999997</v>
      </c>
      <c r="BP51" s="1719">
        <v>62.555999999999997</v>
      </c>
      <c r="BQ51" s="1710" t="s">
        <v>451</v>
      </c>
      <c r="BR51" s="2961">
        <v>1131</v>
      </c>
      <c r="BS51" s="1719">
        <v>65.220885600000003</v>
      </c>
      <c r="BT51" s="1719"/>
      <c r="BU51" s="1710" t="s">
        <v>451</v>
      </c>
      <c r="BV51" s="2961"/>
      <c r="BW51" s="1719">
        <v>67.999295326560002</v>
      </c>
      <c r="BX51" s="1719"/>
      <c r="BY51" s="1710" t="s">
        <v>451</v>
      </c>
      <c r="BZ51" s="2961"/>
      <c r="CA51" s="1719">
        <v>70.89606530747146</v>
      </c>
      <c r="CB51" s="1719"/>
      <c r="CC51" s="1710" t="s">
        <v>451</v>
      </c>
      <c r="CD51" s="2961"/>
      <c r="CE51" s="1719">
        <v>73.916237689569741</v>
      </c>
      <c r="CF51" s="1719"/>
      <c r="CG51" s="1710" t="s">
        <v>451</v>
      </c>
      <c r="CH51" s="2961"/>
      <c r="CI51" s="1719">
        <v>77.065069415145416</v>
      </c>
      <c r="CJ51" s="1719"/>
      <c r="CK51" s="1710" t="s">
        <v>451</v>
      </c>
      <c r="CL51" s="2961"/>
      <c r="CM51" s="1719">
        <v>80.348041372230611</v>
      </c>
      <c r="CN51" s="1719"/>
      <c r="CO51" s="2962" t="s">
        <v>451</v>
      </c>
      <c r="CP51" s="2961"/>
      <c r="CQ51" s="1719">
        <v>83.770867934687629</v>
      </c>
      <c r="CR51" s="1719"/>
      <c r="CS51" s="2962" t="s">
        <v>451</v>
      </c>
      <c r="CT51" s="2961"/>
      <c r="CU51" s="1719">
        <v>87.339506908705317</v>
      </c>
      <c r="CV51" s="1719"/>
      <c r="CW51" s="2962" t="s">
        <v>451</v>
      </c>
      <c r="CX51" s="2961"/>
      <c r="CY51" s="1719">
        <v>91.06016990301616</v>
      </c>
      <c r="CZ51" s="1719"/>
      <c r="DA51" s="2962" t="s">
        <v>451</v>
      </c>
      <c r="DB51" s="2961"/>
      <c r="DC51" s="1719">
        <v>94.939333140884642</v>
      </c>
      <c r="DD51" s="1719"/>
      <c r="DE51" s="2962" t="s">
        <v>451</v>
      </c>
      <c r="DF51" s="2961"/>
      <c r="DG51" s="1719">
        <v>98.983748732686323</v>
      </c>
      <c r="DH51" s="1719"/>
      <c r="DI51" s="2962" t="s">
        <v>451</v>
      </c>
      <c r="DJ51" s="2961"/>
      <c r="DK51" s="1719">
        <v>103.20045642869876</v>
      </c>
      <c r="DL51" s="1719"/>
      <c r="DM51" s="2962" t="s">
        <v>451</v>
      </c>
      <c r="DN51" s="2961"/>
      <c r="DO51" s="1719">
        <v>107.59679587256133</v>
      </c>
      <c r="DP51" s="1719"/>
      <c r="DQ51" s="2962" t="s">
        <v>451</v>
      </c>
      <c r="DR51" s="2961"/>
      <c r="DS51" s="1719">
        <v>112.18041937673244</v>
      </c>
      <c r="DT51" s="1719"/>
      <c r="DU51" s="1710" t="s">
        <v>451</v>
      </c>
      <c r="DV51" s="2961"/>
      <c r="DW51" s="2941">
        <v>1337.0728930089499</v>
      </c>
      <c r="DX51" s="1688" t="s">
        <v>71</v>
      </c>
      <c r="DY51" s="1688" t="s">
        <v>72</v>
      </c>
      <c r="DZ51" s="1688" t="s">
        <v>452</v>
      </c>
      <c r="EA51" s="1717" t="s">
        <v>993</v>
      </c>
      <c r="EB51" s="1688" t="s">
        <v>994</v>
      </c>
      <c r="EC51" s="1725" t="s">
        <v>995</v>
      </c>
      <c r="ED51" s="1688" t="s">
        <v>446</v>
      </c>
      <c r="EE51" s="1688" t="s">
        <v>169</v>
      </c>
      <c r="EF51" s="1688" t="s">
        <v>170</v>
      </c>
      <c r="EG51" s="1710" t="s">
        <v>171</v>
      </c>
      <c r="EH51" s="1710">
        <v>5159111</v>
      </c>
      <c r="EI51" s="1688" t="s">
        <v>172</v>
      </c>
    </row>
    <row r="52" spans="1:139" s="447" customFormat="1" ht="24.95" customHeight="1">
      <c r="A52" s="1706" t="s">
        <v>418</v>
      </c>
      <c r="B52" s="1718"/>
      <c r="C52" s="1628" t="s">
        <v>456</v>
      </c>
      <c r="D52" s="1715">
        <v>1.0800000000000001E-2</v>
      </c>
      <c r="E52" s="1730" t="s">
        <v>457</v>
      </c>
      <c r="F52" s="1730" t="s">
        <v>458</v>
      </c>
      <c r="G52" s="1688" t="s">
        <v>58</v>
      </c>
      <c r="H52" s="1688" t="s">
        <v>68</v>
      </c>
      <c r="I52" s="1688" t="s">
        <v>69</v>
      </c>
      <c r="J52" s="2961">
        <v>127</v>
      </c>
      <c r="K52" s="1740" t="s">
        <v>459</v>
      </c>
      <c r="L52" s="1688">
        <v>2018</v>
      </c>
      <c r="M52" s="1688">
        <v>2019</v>
      </c>
      <c r="N52" s="1688">
        <v>2034</v>
      </c>
      <c r="O52" s="1737">
        <v>0.83</v>
      </c>
      <c r="P52" s="1737">
        <v>0.83</v>
      </c>
      <c r="Q52" s="1737">
        <v>0.84</v>
      </c>
      <c r="R52" s="1737">
        <v>0.84</v>
      </c>
      <c r="S52" s="1737">
        <v>0.84</v>
      </c>
      <c r="T52" s="1737">
        <v>0.85</v>
      </c>
      <c r="U52" s="1737">
        <v>0.85</v>
      </c>
      <c r="V52" s="1737">
        <v>0.85</v>
      </c>
      <c r="W52" s="1737">
        <v>0.85</v>
      </c>
      <c r="X52" s="1737">
        <v>0.85</v>
      </c>
      <c r="Y52" s="1737">
        <v>0.85</v>
      </c>
      <c r="Z52" s="1737">
        <v>0.85</v>
      </c>
      <c r="AA52" s="1737">
        <v>0.85</v>
      </c>
      <c r="AB52" s="1737">
        <v>0.85</v>
      </c>
      <c r="AC52" s="1737">
        <v>0.85</v>
      </c>
      <c r="AD52" s="1737">
        <v>0.85</v>
      </c>
      <c r="AE52" s="1737">
        <v>0.85</v>
      </c>
      <c r="AF52" s="1628" t="s">
        <v>460</v>
      </c>
      <c r="AG52" s="1715">
        <v>1.0800000000000001E-2</v>
      </c>
      <c r="AH52" s="1628" t="s">
        <v>461</v>
      </c>
      <c r="AI52" s="1628" t="s">
        <v>462</v>
      </c>
      <c r="AJ52" s="1710" t="s">
        <v>996</v>
      </c>
      <c r="AK52" s="1730" t="s">
        <v>997</v>
      </c>
      <c r="AL52" s="1710" t="s">
        <v>58</v>
      </c>
      <c r="AM52" s="1688" t="s">
        <v>83</v>
      </c>
      <c r="AN52" s="1710" t="s">
        <v>69</v>
      </c>
      <c r="AO52" s="2961">
        <v>127</v>
      </c>
      <c r="AP52" s="1740" t="s">
        <v>459</v>
      </c>
      <c r="AQ52" s="1688">
        <v>2018</v>
      </c>
      <c r="AR52" s="2947">
        <v>43466</v>
      </c>
      <c r="AS52" s="2947">
        <v>49309</v>
      </c>
      <c r="AT52" s="1710">
        <v>120</v>
      </c>
      <c r="AU52" s="1710">
        <v>120</v>
      </c>
      <c r="AV52" s="1710">
        <v>120</v>
      </c>
      <c r="AW52" s="1710">
        <v>120</v>
      </c>
      <c r="AX52" s="1710">
        <v>120</v>
      </c>
      <c r="AY52" s="1710">
        <v>120</v>
      </c>
      <c r="AZ52" s="1710">
        <v>120</v>
      </c>
      <c r="BA52" s="1710">
        <v>120</v>
      </c>
      <c r="BB52" s="1710">
        <v>120</v>
      </c>
      <c r="BC52" s="1710">
        <v>120</v>
      </c>
      <c r="BD52" s="1710">
        <v>120</v>
      </c>
      <c r="BE52" s="1710">
        <v>120</v>
      </c>
      <c r="BF52" s="1710">
        <v>120</v>
      </c>
      <c r="BG52" s="1710">
        <v>120</v>
      </c>
      <c r="BH52" s="1710">
        <v>120</v>
      </c>
      <c r="BI52" s="1710">
        <v>120</v>
      </c>
      <c r="BJ52" s="1710">
        <f>SUM(AT52:BI52)</f>
        <v>1920</v>
      </c>
      <c r="BK52" s="1760">
        <v>930</v>
      </c>
      <c r="BL52" s="1760">
        <v>930</v>
      </c>
      <c r="BM52" s="1710" t="s">
        <v>70</v>
      </c>
      <c r="BN52" s="2961"/>
      <c r="BO52" s="1760">
        <v>958</v>
      </c>
      <c r="BP52" s="1760">
        <v>958</v>
      </c>
      <c r="BQ52" s="1710" t="s">
        <v>70</v>
      </c>
      <c r="BR52" s="2961"/>
      <c r="BS52" s="1760">
        <v>987</v>
      </c>
      <c r="BT52" s="1760"/>
      <c r="BU52" s="1710" t="s">
        <v>70</v>
      </c>
      <c r="BV52" s="2961"/>
      <c r="BW52" s="1760">
        <v>1017</v>
      </c>
      <c r="BX52" s="1760"/>
      <c r="BY52" s="1710" t="s">
        <v>70</v>
      </c>
      <c r="BZ52" s="2961"/>
      <c r="CA52" s="1760">
        <v>1048</v>
      </c>
      <c r="CB52" s="1760"/>
      <c r="CC52" s="1710" t="s">
        <v>70</v>
      </c>
      <c r="CD52" s="2961"/>
      <c r="CE52" s="1760">
        <v>1079</v>
      </c>
      <c r="CF52" s="1760"/>
      <c r="CG52" s="1710" t="s">
        <v>70</v>
      </c>
      <c r="CH52" s="2961"/>
      <c r="CI52" s="1760">
        <v>1111</v>
      </c>
      <c r="CJ52" s="1760"/>
      <c r="CK52" s="1710" t="s">
        <v>70</v>
      </c>
      <c r="CL52" s="2961"/>
      <c r="CM52" s="2962">
        <v>1144</v>
      </c>
      <c r="CN52" s="2962"/>
      <c r="CO52" s="2962" t="s">
        <v>70</v>
      </c>
      <c r="CP52" s="2961"/>
      <c r="CQ52" s="2962">
        <v>1178</v>
      </c>
      <c r="CR52" s="2962"/>
      <c r="CS52" s="2962" t="s">
        <v>70</v>
      </c>
      <c r="CT52" s="2961"/>
      <c r="CU52" s="2962">
        <v>1213</v>
      </c>
      <c r="CV52" s="2962"/>
      <c r="CW52" s="2962" t="s">
        <v>70</v>
      </c>
      <c r="CX52" s="2961"/>
      <c r="CY52" s="2962">
        <v>1249</v>
      </c>
      <c r="CZ52" s="2962"/>
      <c r="DA52" s="2962" t="s">
        <v>70</v>
      </c>
      <c r="DB52" s="2961"/>
      <c r="DC52" s="2962">
        <v>1286</v>
      </c>
      <c r="DD52" s="2962"/>
      <c r="DE52" s="2962" t="s">
        <v>70</v>
      </c>
      <c r="DF52" s="2961"/>
      <c r="DG52" s="2962">
        <v>1325</v>
      </c>
      <c r="DH52" s="2962"/>
      <c r="DI52" s="2962" t="s">
        <v>70</v>
      </c>
      <c r="DJ52" s="2961"/>
      <c r="DK52" s="2962">
        <v>1365</v>
      </c>
      <c r="DL52" s="2962"/>
      <c r="DM52" s="2962" t="s">
        <v>70</v>
      </c>
      <c r="DN52" s="2961"/>
      <c r="DO52" s="2962">
        <v>1406</v>
      </c>
      <c r="DP52" s="2962"/>
      <c r="DQ52" s="2962" t="s">
        <v>70</v>
      </c>
      <c r="DR52" s="2961"/>
      <c r="DS52" s="1760">
        <v>1448</v>
      </c>
      <c r="DT52" s="1710"/>
      <c r="DU52" s="1710" t="s">
        <v>70</v>
      </c>
      <c r="DV52" s="2961"/>
      <c r="DW52" s="2941">
        <v>18744</v>
      </c>
      <c r="DX52" s="1688" t="s">
        <v>100</v>
      </c>
      <c r="DY52" s="1710" t="s">
        <v>101</v>
      </c>
      <c r="DZ52" s="1688" t="s">
        <v>464</v>
      </c>
      <c r="EA52" s="1710" t="s">
        <v>998</v>
      </c>
      <c r="EB52" s="1688" t="s">
        <v>466</v>
      </c>
      <c r="EC52" s="1725" t="s">
        <v>999</v>
      </c>
      <c r="ED52" s="1710"/>
      <c r="EE52" s="1688"/>
      <c r="EF52" s="1688"/>
      <c r="EG52" s="1688"/>
      <c r="EH52" s="1688"/>
      <c r="EI52" s="1688"/>
    </row>
    <row r="53" spans="1:139" s="447" customFormat="1" ht="24.95" customHeight="1">
      <c r="A53" s="1706" t="s">
        <v>418</v>
      </c>
      <c r="B53" s="1718"/>
      <c r="C53" s="1628" t="s">
        <v>1000</v>
      </c>
      <c r="D53" s="1715">
        <v>1.0800000000000001E-2</v>
      </c>
      <c r="E53" s="1730" t="s">
        <v>1001</v>
      </c>
      <c r="F53" s="1730" t="s">
        <v>1002</v>
      </c>
      <c r="G53" s="1688" t="s">
        <v>58</v>
      </c>
      <c r="H53" s="1688" t="s">
        <v>68</v>
      </c>
      <c r="I53" s="1688" t="s">
        <v>69</v>
      </c>
      <c r="J53" s="2961" t="s">
        <v>1003</v>
      </c>
      <c r="K53" s="1688" t="s">
        <v>61</v>
      </c>
      <c r="L53" s="1688" t="s">
        <v>61</v>
      </c>
      <c r="M53" s="1688">
        <v>2023</v>
      </c>
      <c r="N53" s="1688">
        <v>2034</v>
      </c>
      <c r="O53" s="1737"/>
      <c r="P53" s="1737"/>
      <c r="Q53" s="1737"/>
      <c r="R53" s="1737"/>
      <c r="S53" s="1737">
        <v>0.74</v>
      </c>
      <c r="T53" s="1737">
        <v>0.75</v>
      </c>
      <c r="U53" s="1737">
        <v>0.76</v>
      </c>
      <c r="V53" s="1737">
        <v>0.77</v>
      </c>
      <c r="W53" s="1737">
        <v>0.78</v>
      </c>
      <c r="X53" s="1737">
        <v>0.79</v>
      </c>
      <c r="Y53" s="1737">
        <v>0.8</v>
      </c>
      <c r="Z53" s="1737">
        <v>0.81</v>
      </c>
      <c r="AA53" s="1737">
        <v>0.82000000000000006</v>
      </c>
      <c r="AB53" s="1737">
        <v>0.83000000000000007</v>
      </c>
      <c r="AC53" s="1737">
        <v>0.84000000000000008</v>
      </c>
      <c r="AD53" s="1737">
        <v>0.85000000000000009</v>
      </c>
      <c r="AE53" s="1737">
        <v>0.85</v>
      </c>
      <c r="AF53" s="1714" t="s">
        <v>1004</v>
      </c>
      <c r="AG53" s="1715">
        <v>1.0800000000000001E-2</v>
      </c>
      <c r="AH53" s="1628" t="s">
        <v>1005</v>
      </c>
      <c r="AI53" s="1628" t="s">
        <v>1006</v>
      </c>
      <c r="AJ53" s="1710" t="s">
        <v>796</v>
      </c>
      <c r="AK53" s="1730" t="s">
        <v>997</v>
      </c>
      <c r="AL53" s="1710" t="s">
        <v>58</v>
      </c>
      <c r="AM53" s="1688" t="s">
        <v>137</v>
      </c>
      <c r="AN53" s="1710" t="s">
        <v>482</v>
      </c>
      <c r="AO53" s="2961" t="s">
        <v>1003</v>
      </c>
      <c r="AP53" s="1688" t="s">
        <v>61</v>
      </c>
      <c r="AQ53" s="1688" t="s">
        <v>61</v>
      </c>
      <c r="AR53" s="2947">
        <v>44927</v>
      </c>
      <c r="AS53" s="2947">
        <v>49309</v>
      </c>
      <c r="AT53" s="1713"/>
      <c r="AU53" s="1713"/>
      <c r="AV53" s="1713"/>
      <c r="AW53" s="1713"/>
      <c r="AX53" s="1713">
        <v>5</v>
      </c>
      <c r="AY53" s="1713">
        <v>5</v>
      </c>
      <c r="AZ53" s="1713">
        <v>5</v>
      </c>
      <c r="BA53" s="1713">
        <v>5</v>
      </c>
      <c r="BB53" s="1713">
        <v>5</v>
      </c>
      <c r="BC53" s="1713">
        <v>5</v>
      </c>
      <c r="BD53" s="1713">
        <v>5</v>
      </c>
      <c r="BE53" s="1713">
        <v>5</v>
      </c>
      <c r="BF53" s="1713">
        <v>5</v>
      </c>
      <c r="BG53" s="1713">
        <v>5</v>
      </c>
      <c r="BH53" s="1713">
        <v>5</v>
      </c>
      <c r="BI53" s="1713">
        <v>5</v>
      </c>
      <c r="BJ53" s="1713">
        <v>5</v>
      </c>
      <c r="BK53" s="1719"/>
      <c r="BL53" s="1719"/>
      <c r="BM53" s="1710"/>
      <c r="BN53" s="2961"/>
      <c r="BO53" s="1719"/>
      <c r="BP53" s="1719"/>
      <c r="BQ53" s="1710"/>
      <c r="BR53" s="2961"/>
      <c r="BS53" s="1719"/>
      <c r="BT53" s="1719"/>
      <c r="BU53" s="1710"/>
      <c r="BV53" s="2961"/>
      <c r="BW53" s="1719"/>
      <c r="BX53" s="1719"/>
      <c r="BY53" s="1710"/>
      <c r="BZ53" s="2961"/>
      <c r="CA53" s="1719">
        <v>5429</v>
      </c>
      <c r="CB53" s="1719"/>
      <c r="CC53" s="1710" t="s">
        <v>70</v>
      </c>
      <c r="CD53" s="2961">
        <v>7640</v>
      </c>
      <c r="CE53" s="1719">
        <v>5734.1098000000002</v>
      </c>
      <c r="CF53" s="1719"/>
      <c r="CG53" s="1710" t="s">
        <v>70</v>
      </c>
      <c r="CH53" s="2961">
        <v>7640</v>
      </c>
      <c r="CI53" s="1719">
        <v>6056.3667707600007</v>
      </c>
      <c r="CJ53" s="1719"/>
      <c r="CK53" s="1710" t="s">
        <v>70</v>
      </c>
      <c r="CL53" s="2961"/>
      <c r="CM53" s="1719">
        <v>6396.7345832767132</v>
      </c>
      <c r="CN53" s="1719"/>
      <c r="CO53" s="2962" t="s">
        <v>70</v>
      </c>
      <c r="CP53" s="2961"/>
      <c r="CQ53" s="1719">
        <v>6756.2310668568643</v>
      </c>
      <c r="CR53" s="1719"/>
      <c r="CS53" s="2962" t="s">
        <v>70</v>
      </c>
      <c r="CT53" s="2961"/>
      <c r="CU53" s="1719">
        <v>7135.93125281422</v>
      </c>
      <c r="CV53" s="1719"/>
      <c r="CW53" s="2962" t="s">
        <v>70</v>
      </c>
      <c r="CX53" s="2961"/>
      <c r="CY53" s="1719">
        <v>7536.9705892223792</v>
      </c>
      <c r="CZ53" s="1719"/>
      <c r="DA53" s="2962" t="s">
        <v>70</v>
      </c>
      <c r="DB53" s="2961"/>
      <c r="DC53" s="1719">
        <v>7960.5483363366775</v>
      </c>
      <c r="DD53" s="1719"/>
      <c r="DE53" s="2962" t="s">
        <v>70</v>
      </c>
      <c r="DF53" s="2961"/>
      <c r="DG53" s="1719">
        <v>8407.9311528387989</v>
      </c>
      <c r="DH53" s="1719"/>
      <c r="DI53" s="2962" t="s">
        <v>70</v>
      </c>
      <c r="DJ53" s="2961"/>
      <c r="DK53" s="1719">
        <v>8880.4568836283397</v>
      </c>
      <c r="DL53" s="1719"/>
      <c r="DM53" s="2962" t="s">
        <v>70</v>
      </c>
      <c r="DN53" s="2961"/>
      <c r="DO53" s="1719">
        <v>9379.5385604882522</v>
      </c>
      <c r="DP53" s="1719"/>
      <c r="DQ53" s="2962" t="s">
        <v>70</v>
      </c>
      <c r="DR53" s="2961"/>
      <c r="DS53" s="1719">
        <v>9906.6686275876928</v>
      </c>
      <c r="DT53" s="1719"/>
      <c r="DU53" s="1710" t="s">
        <v>70</v>
      </c>
      <c r="DV53" s="2961"/>
      <c r="DW53" s="2941">
        <v>81619.939287473244</v>
      </c>
      <c r="DX53" s="1688" t="s">
        <v>100</v>
      </c>
      <c r="DY53" s="1710" t="s">
        <v>101</v>
      </c>
      <c r="DZ53" s="1688" t="s">
        <v>464</v>
      </c>
      <c r="EA53" s="1710" t="s">
        <v>998</v>
      </c>
      <c r="EB53" s="1688" t="s">
        <v>466</v>
      </c>
      <c r="EC53" s="1725" t="s">
        <v>999</v>
      </c>
      <c r="ED53" s="1688"/>
      <c r="EE53" s="1688"/>
      <c r="EF53" s="1688"/>
      <c r="EG53" s="1688"/>
      <c r="EH53" s="1688"/>
      <c r="EI53" s="1688"/>
    </row>
    <row r="54" spans="1:139" s="447" customFormat="1" ht="24.95" customHeight="1">
      <c r="A54" s="1706" t="s">
        <v>474</v>
      </c>
      <c r="B54" s="2172">
        <v>0.18099999999999999</v>
      </c>
      <c r="C54" s="1628" t="s">
        <v>475</v>
      </c>
      <c r="D54" s="1715">
        <v>5.1400000000000001E-2</v>
      </c>
      <c r="E54" s="1730" t="s">
        <v>476</v>
      </c>
      <c r="F54" s="1628" t="s">
        <v>477</v>
      </c>
      <c r="G54" s="1688" t="s">
        <v>58</v>
      </c>
      <c r="H54" s="1688" t="s">
        <v>478</v>
      </c>
      <c r="I54" s="1688" t="s">
        <v>60</v>
      </c>
      <c r="J54" s="2957"/>
      <c r="K54" s="1780">
        <v>0.48</v>
      </c>
      <c r="L54" s="1725">
        <v>2017</v>
      </c>
      <c r="M54" s="1688">
        <v>2019</v>
      </c>
      <c r="N54" s="1710">
        <v>2034</v>
      </c>
      <c r="O54" s="1718">
        <f>K54-2%</f>
        <v>0.45999999999999996</v>
      </c>
      <c r="P54" s="1718"/>
      <c r="Q54" s="1718">
        <v>0.44</v>
      </c>
      <c r="R54" s="1718"/>
      <c r="S54" s="1718">
        <v>0.42</v>
      </c>
      <c r="T54" s="1718"/>
      <c r="U54" s="1718">
        <v>0.4</v>
      </c>
      <c r="V54" s="1718"/>
      <c r="W54" s="1718">
        <v>0.38</v>
      </c>
      <c r="X54" s="1718"/>
      <c r="Y54" s="1718">
        <v>0.36</v>
      </c>
      <c r="Z54" s="1718"/>
      <c r="AA54" s="1718">
        <v>0.34</v>
      </c>
      <c r="AB54" s="1718"/>
      <c r="AC54" s="1718">
        <v>0.32</v>
      </c>
      <c r="AD54" s="1718"/>
      <c r="AE54" s="1718">
        <v>0.32</v>
      </c>
      <c r="AF54" s="1714" t="s">
        <v>1007</v>
      </c>
      <c r="AG54" s="1715">
        <v>1.0800000000000001E-2</v>
      </c>
      <c r="AH54" s="1628" t="s">
        <v>480</v>
      </c>
      <c r="AI54" s="1628" t="s">
        <v>1008</v>
      </c>
      <c r="AJ54" s="1710" t="s">
        <v>1009</v>
      </c>
      <c r="AK54" s="1730" t="s">
        <v>1010</v>
      </c>
      <c r="AL54" s="1710" t="s">
        <v>58</v>
      </c>
      <c r="AM54" s="1688" t="s">
        <v>68</v>
      </c>
      <c r="AN54" s="1710" t="s">
        <v>482</v>
      </c>
      <c r="AO54" s="2961">
        <v>417</v>
      </c>
      <c r="AP54" s="1754" t="s">
        <v>61</v>
      </c>
      <c r="AQ54" s="1754" t="s">
        <v>61</v>
      </c>
      <c r="AR54" s="2947">
        <v>43466</v>
      </c>
      <c r="AS54" s="2947">
        <v>49309</v>
      </c>
      <c r="AT54" s="1734">
        <v>0.25</v>
      </c>
      <c r="AU54" s="1734">
        <v>0.5</v>
      </c>
      <c r="AV54" s="1734">
        <v>0.75</v>
      </c>
      <c r="AW54" s="1734">
        <v>1</v>
      </c>
      <c r="AX54" s="1734">
        <v>1</v>
      </c>
      <c r="AY54" s="1734">
        <v>1</v>
      </c>
      <c r="AZ54" s="1734">
        <v>1</v>
      </c>
      <c r="BA54" s="1734">
        <v>1</v>
      </c>
      <c r="BB54" s="1734">
        <v>1</v>
      </c>
      <c r="BC54" s="1734">
        <v>1</v>
      </c>
      <c r="BD54" s="1734">
        <v>1</v>
      </c>
      <c r="BE54" s="1734">
        <v>1</v>
      </c>
      <c r="BF54" s="1734">
        <v>1</v>
      </c>
      <c r="BG54" s="1734">
        <v>1</v>
      </c>
      <c r="BH54" s="1734">
        <v>1</v>
      </c>
      <c r="BI54" s="1734">
        <v>1</v>
      </c>
      <c r="BJ54" s="1734">
        <v>1</v>
      </c>
      <c r="BK54" s="1719">
        <v>884.76099999999997</v>
      </c>
      <c r="BL54" s="1719">
        <v>884.76099999999997</v>
      </c>
      <c r="BM54" s="1710" t="s">
        <v>70</v>
      </c>
      <c r="BN54" s="2961"/>
      <c r="BO54" s="1719">
        <v>118</v>
      </c>
      <c r="BP54" s="1719">
        <v>118</v>
      </c>
      <c r="BQ54" s="1710" t="s">
        <v>70</v>
      </c>
      <c r="BR54" s="1710">
        <v>7643</v>
      </c>
      <c r="BS54" s="1719">
        <v>147</v>
      </c>
      <c r="BT54" s="1719">
        <v>147</v>
      </c>
      <c r="BU54" s="1710" t="s">
        <v>70</v>
      </c>
      <c r="BV54" s="1710">
        <v>7643</v>
      </c>
      <c r="BW54" s="1719">
        <f>BS54*1.04</f>
        <v>152.88</v>
      </c>
      <c r="BX54" s="1719">
        <f>BT54*1.04</f>
        <v>152.88</v>
      </c>
      <c r="BY54" s="1710" t="s">
        <v>70</v>
      </c>
      <c r="BZ54" s="1710">
        <v>7643</v>
      </c>
      <c r="CA54" s="1719">
        <f>BW54*1.04</f>
        <v>158.99520000000001</v>
      </c>
      <c r="CB54" s="1719">
        <f>BX54*1.04</f>
        <v>158.99520000000001</v>
      </c>
      <c r="CC54" s="1710" t="s">
        <v>70</v>
      </c>
      <c r="CD54" s="1710">
        <v>7643</v>
      </c>
      <c r="CE54" s="1719">
        <f>CA54*1.04</f>
        <v>165.35500800000003</v>
      </c>
      <c r="CF54" s="1719">
        <f>CB54*1.04</f>
        <v>165.35500800000003</v>
      </c>
      <c r="CG54" s="1710" t="s">
        <v>70</v>
      </c>
      <c r="CH54" s="2961"/>
      <c r="CI54" s="1719">
        <v>170</v>
      </c>
      <c r="CJ54" s="1719"/>
      <c r="CK54" s="1710" t="s">
        <v>70</v>
      </c>
      <c r="CL54" s="2961"/>
      <c r="CM54" s="1719">
        <v>175</v>
      </c>
      <c r="CN54" s="1719"/>
      <c r="CO54" s="2962" t="s">
        <v>70</v>
      </c>
      <c r="CP54" s="2961"/>
      <c r="CQ54" s="1719">
        <v>180</v>
      </c>
      <c r="CR54" s="1719"/>
      <c r="CS54" s="2962" t="s">
        <v>70</v>
      </c>
      <c r="CT54" s="2961"/>
      <c r="CU54" s="1719">
        <v>185</v>
      </c>
      <c r="CV54" s="1719"/>
      <c r="CW54" s="2962" t="s">
        <v>70</v>
      </c>
      <c r="CX54" s="2961"/>
      <c r="CY54" s="1719">
        <v>190</v>
      </c>
      <c r="CZ54" s="1719"/>
      <c r="DA54" s="2962" t="s">
        <v>70</v>
      </c>
      <c r="DB54" s="2961"/>
      <c r="DC54" s="1719">
        <v>196</v>
      </c>
      <c r="DD54" s="1719"/>
      <c r="DE54" s="2962" t="s">
        <v>70</v>
      </c>
      <c r="DF54" s="2961"/>
      <c r="DG54" s="1719">
        <v>202</v>
      </c>
      <c r="DH54" s="1719"/>
      <c r="DI54" s="2962" t="s">
        <v>70</v>
      </c>
      <c r="DJ54" s="2961"/>
      <c r="DK54" s="1719">
        <v>208</v>
      </c>
      <c r="DL54" s="1719"/>
      <c r="DM54" s="2962" t="s">
        <v>70</v>
      </c>
      <c r="DN54" s="2961"/>
      <c r="DO54" s="1719">
        <v>214</v>
      </c>
      <c r="DP54" s="1719"/>
      <c r="DQ54" s="2962" t="s">
        <v>70</v>
      </c>
      <c r="DR54" s="2961"/>
      <c r="DS54" s="1719">
        <v>220</v>
      </c>
      <c r="DT54" s="1719"/>
      <c r="DU54" s="1710" t="s">
        <v>70</v>
      </c>
      <c r="DV54" s="2961"/>
      <c r="DW54" s="1719">
        <v>3566.9912079999999</v>
      </c>
      <c r="DX54" s="1710" t="s">
        <v>262</v>
      </c>
      <c r="DY54" s="1710" t="s">
        <v>113</v>
      </c>
      <c r="DZ54" s="1710" t="s">
        <v>1011</v>
      </c>
      <c r="EA54" s="1688" t="s">
        <v>1012</v>
      </c>
      <c r="EB54" s="1710" t="s">
        <v>1013</v>
      </c>
      <c r="EC54" s="2939" t="s">
        <v>1014</v>
      </c>
      <c r="ED54" s="1688"/>
      <c r="EE54" s="1688"/>
      <c r="EF54" s="1688"/>
      <c r="EG54" s="1688"/>
      <c r="EH54" s="1688"/>
      <c r="EI54" s="1688"/>
    </row>
    <row r="55" spans="1:139" s="447" customFormat="1" ht="24.95" customHeight="1">
      <c r="A55" s="1706" t="s">
        <v>474</v>
      </c>
      <c r="B55" s="2173"/>
      <c r="C55" s="1628" t="s">
        <v>1015</v>
      </c>
      <c r="D55" s="1715"/>
      <c r="E55" s="1730" t="s">
        <v>476</v>
      </c>
      <c r="F55" s="1628" t="s">
        <v>477</v>
      </c>
      <c r="G55" s="1688" t="s">
        <v>58</v>
      </c>
      <c r="H55" s="1688" t="s">
        <v>478</v>
      </c>
      <c r="I55" s="1688" t="s">
        <v>60</v>
      </c>
      <c r="J55" s="2957"/>
      <c r="K55" s="1780">
        <v>0.48</v>
      </c>
      <c r="L55" s="1725">
        <v>2017</v>
      </c>
      <c r="M55" s="1688">
        <v>2019</v>
      </c>
      <c r="N55" s="1710">
        <v>2034</v>
      </c>
      <c r="O55" s="1718">
        <v>0.46</v>
      </c>
      <c r="P55" s="1718"/>
      <c r="Q55" s="1718">
        <v>0.44</v>
      </c>
      <c r="R55" s="1718"/>
      <c r="S55" s="1718">
        <v>0.42</v>
      </c>
      <c r="T55" s="1718"/>
      <c r="U55" s="1718">
        <v>0.4</v>
      </c>
      <c r="V55" s="1718"/>
      <c r="W55" s="1718">
        <v>0.38</v>
      </c>
      <c r="X55" s="1718"/>
      <c r="Y55" s="1718">
        <v>0.36</v>
      </c>
      <c r="Z55" s="1718"/>
      <c r="AA55" s="1718">
        <v>0.34</v>
      </c>
      <c r="AB55" s="1718"/>
      <c r="AC55" s="1718">
        <v>0.32</v>
      </c>
      <c r="AD55" s="1718"/>
      <c r="AE55" s="1718">
        <v>0.32</v>
      </c>
      <c r="AF55" s="1714" t="s">
        <v>487</v>
      </c>
      <c r="AG55" s="1715">
        <v>1.0800000000000001E-2</v>
      </c>
      <c r="AH55" s="1628" t="s">
        <v>488</v>
      </c>
      <c r="AI55" s="1628" t="s">
        <v>489</v>
      </c>
      <c r="AJ55" s="1710" t="s">
        <v>1009</v>
      </c>
      <c r="AK55" s="1730" t="s">
        <v>1010</v>
      </c>
      <c r="AL55" s="1710" t="s">
        <v>58</v>
      </c>
      <c r="AM55" s="1688" t="s">
        <v>83</v>
      </c>
      <c r="AN55" s="1710" t="s">
        <v>60</v>
      </c>
      <c r="AO55" s="2961" t="s">
        <v>60</v>
      </c>
      <c r="AP55" s="1754" t="s">
        <v>61</v>
      </c>
      <c r="AQ55" s="1754" t="s">
        <v>61</v>
      </c>
      <c r="AR55" s="2947">
        <v>43466</v>
      </c>
      <c r="AS55" s="2947">
        <v>49309</v>
      </c>
      <c r="AT55" s="1750">
        <v>200</v>
      </c>
      <c r="AU55" s="1750">
        <v>200</v>
      </c>
      <c r="AV55" s="1750">
        <v>200</v>
      </c>
      <c r="AW55" s="1750">
        <v>200</v>
      </c>
      <c r="AX55" s="1750">
        <v>200</v>
      </c>
      <c r="AY55" s="1750">
        <v>200</v>
      </c>
      <c r="AZ55" s="1750">
        <v>200</v>
      </c>
      <c r="BA55" s="1750">
        <v>200</v>
      </c>
      <c r="BB55" s="1750">
        <v>200</v>
      </c>
      <c r="BC55" s="1750">
        <v>200</v>
      </c>
      <c r="BD55" s="1750">
        <v>200</v>
      </c>
      <c r="BE55" s="1750">
        <v>200</v>
      </c>
      <c r="BF55" s="1750">
        <v>200</v>
      </c>
      <c r="BG55" s="1750">
        <v>200</v>
      </c>
      <c r="BH55" s="1750">
        <v>200</v>
      </c>
      <c r="BI55" s="1750">
        <v>200</v>
      </c>
      <c r="BJ55" s="1750">
        <f>SUM(AT55:BI55)</f>
        <v>3200</v>
      </c>
      <c r="BK55" s="1719">
        <v>12.03899176</v>
      </c>
      <c r="BL55" s="1719">
        <v>12.03899176</v>
      </c>
      <c r="BM55" s="1710" t="s">
        <v>70</v>
      </c>
      <c r="BN55" s="2961">
        <v>1131</v>
      </c>
      <c r="BO55" s="1719">
        <v>12.551852808975999</v>
      </c>
      <c r="BP55" s="1719">
        <v>12.551852808975999</v>
      </c>
      <c r="BQ55" s="1710" t="s">
        <v>70</v>
      </c>
      <c r="BR55" s="2961">
        <v>1131</v>
      </c>
      <c r="BS55" s="1719">
        <v>13.086561738638377</v>
      </c>
      <c r="BT55" s="1719"/>
      <c r="BU55" s="1710" t="s">
        <v>70</v>
      </c>
      <c r="BV55" s="2961"/>
      <c r="BW55" s="1719">
        <v>13.644049268704372</v>
      </c>
      <c r="BX55" s="1719"/>
      <c r="BY55" s="1710" t="s">
        <v>70</v>
      </c>
      <c r="BZ55" s="2961"/>
      <c r="CA55" s="1719">
        <v>14.225285767551178</v>
      </c>
      <c r="CB55" s="1719"/>
      <c r="CC55" s="1710" t="s">
        <v>70</v>
      </c>
      <c r="CD55" s="2961"/>
      <c r="CE55" s="1719">
        <v>14.831282941248858</v>
      </c>
      <c r="CF55" s="1719"/>
      <c r="CG55" s="1710" t="s">
        <v>70</v>
      </c>
      <c r="CH55" s="2961"/>
      <c r="CI55" s="1719">
        <v>15.46309559454606</v>
      </c>
      <c r="CJ55" s="1719"/>
      <c r="CK55" s="1710" t="s">
        <v>70</v>
      </c>
      <c r="CL55" s="2961"/>
      <c r="CM55" s="1719">
        <v>16.121823466873721</v>
      </c>
      <c r="CN55" s="1719"/>
      <c r="CO55" s="2962" t="s">
        <v>70</v>
      </c>
      <c r="CP55" s="2961"/>
      <c r="CQ55" s="1719">
        <v>16.808613146562543</v>
      </c>
      <c r="CR55" s="1719"/>
      <c r="CS55" s="2962" t="s">
        <v>70</v>
      </c>
      <c r="CT55" s="2961"/>
      <c r="CU55" s="1719">
        <v>17.524660066606106</v>
      </c>
      <c r="CV55" s="1719"/>
      <c r="CW55" s="2962" t="s">
        <v>70</v>
      </c>
      <c r="CX55" s="2961"/>
      <c r="CY55" s="1719">
        <v>18.271210585443526</v>
      </c>
      <c r="CZ55" s="1719"/>
      <c r="DA55" s="2962" t="s">
        <v>70</v>
      </c>
      <c r="DB55" s="2961"/>
      <c r="DC55" s="1719">
        <v>19.049564156383422</v>
      </c>
      <c r="DD55" s="1719"/>
      <c r="DE55" s="2962" t="s">
        <v>70</v>
      </c>
      <c r="DF55" s="2961"/>
      <c r="DG55" s="1719">
        <v>19.861075589445356</v>
      </c>
      <c r="DH55" s="1719"/>
      <c r="DI55" s="2962" t="s">
        <v>70</v>
      </c>
      <c r="DJ55" s="2961"/>
      <c r="DK55" s="1719">
        <v>20.707157409555727</v>
      </c>
      <c r="DL55" s="1719"/>
      <c r="DM55" s="2962" t="s">
        <v>70</v>
      </c>
      <c r="DN55" s="2961"/>
      <c r="DO55" s="1719">
        <v>21.589282315202801</v>
      </c>
      <c r="DP55" s="1719"/>
      <c r="DQ55" s="2962" t="s">
        <v>70</v>
      </c>
      <c r="DR55" s="2961"/>
      <c r="DS55" s="1719">
        <v>22.50898574183044</v>
      </c>
      <c r="DT55" s="1719"/>
      <c r="DU55" s="1710" t="s">
        <v>70</v>
      </c>
      <c r="DV55" s="2961"/>
      <c r="DW55" s="2941">
        <v>268.28349235756849</v>
      </c>
      <c r="DX55" s="1688" t="s">
        <v>71</v>
      </c>
      <c r="DY55" s="1688" t="s">
        <v>72</v>
      </c>
      <c r="DZ55" s="1721" t="s">
        <v>73</v>
      </c>
      <c r="EA55" s="1717" t="s">
        <v>790</v>
      </c>
      <c r="EB55" s="1688" t="s">
        <v>227</v>
      </c>
      <c r="EC55" s="1722" t="s">
        <v>791</v>
      </c>
      <c r="ED55" s="1688" t="s">
        <v>491</v>
      </c>
      <c r="EE55" s="1688" t="s">
        <v>492</v>
      </c>
      <c r="EF55" s="1688" t="s">
        <v>1016</v>
      </c>
      <c r="EG55" s="1710" t="s">
        <v>998</v>
      </c>
      <c r="EH55" s="1688" t="s">
        <v>466</v>
      </c>
      <c r="EI55" s="1725" t="s">
        <v>999</v>
      </c>
    </row>
    <row r="56" spans="1:139" s="447" customFormat="1" ht="24.95" customHeight="1">
      <c r="A56" s="1706" t="s">
        <v>474</v>
      </c>
      <c r="B56" s="2173"/>
      <c r="C56" s="1628" t="s">
        <v>1015</v>
      </c>
      <c r="D56" s="1715"/>
      <c r="E56" s="1730" t="s">
        <v>476</v>
      </c>
      <c r="F56" s="1628" t="s">
        <v>477</v>
      </c>
      <c r="G56" s="1688" t="s">
        <v>58</v>
      </c>
      <c r="H56" s="1688" t="s">
        <v>478</v>
      </c>
      <c r="I56" s="1688" t="s">
        <v>60</v>
      </c>
      <c r="J56" s="2957"/>
      <c r="K56" s="1780">
        <v>0.48</v>
      </c>
      <c r="L56" s="1725">
        <v>2017</v>
      </c>
      <c r="M56" s="1688">
        <v>2019</v>
      </c>
      <c r="N56" s="1710">
        <v>2034</v>
      </c>
      <c r="O56" s="1718">
        <v>0.46</v>
      </c>
      <c r="P56" s="1718"/>
      <c r="Q56" s="1718">
        <v>0.44</v>
      </c>
      <c r="R56" s="1718"/>
      <c r="S56" s="1718">
        <v>0.42</v>
      </c>
      <c r="T56" s="1718"/>
      <c r="U56" s="1718">
        <v>0.4</v>
      </c>
      <c r="V56" s="1718"/>
      <c r="W56" s="1718">
        <v>0.38</v>
      </c>
      <c r="X56" s="1718"/>
      <c r="Y56" s="1718">
        <v>0.36</v>
      </c>
      <c r="Z56" s="1718"/>
      <c r="AA56" s="1718">
        <v>0.34</v>
      </c>
      <c r="AB56" s="1718"/>
      <c r="AC56" s="1718">
        <v>0.32</v>
      </c>
      <c r="AD56" s="1718"/>
      <c r="AE56" s="1718">
        <v>0.32</v>
      </c>
      <c r="AF56" s="1714" t="s">
        <v>493</v>
      </c>
      <c r="AG56" s="1715">
        <v>1.0800000000000001E-2</v>
      </c>
      <c r="AH56" s="1628" t="s">
        <v>494</v>
      </c>
      <c r="AI56" s="1628" t="s">
        <v>495</v>
      </c>
      <c r="AJ56" s="1710" t="s">
        <v>1009</v>
      </c>
      <c r="AK56" s="1730" t="s">
        <v>1010</v>
      </c>
      <c r="AL56" s="1710" t="s">
        <v>58</v>
      </c>
      <c r="AM56" s="1688" t="s">
        <v>83</v>
      </c>
      <c r="AN56" s="1710" t="s">
        <v>60</v>
      </c>
      <c r="AO56" s="2957"/>
      <c r="AP56" s="1767">
        <v>2</v>
      </c>
      <c r="AQ56" s="1721">
        <v>2016</v>
      </c>
      <c r="AR56" s="2947">
        <v>43466</v>
      </c>
      <c r="AS56" s="2947">
        <v>49309</v>
      </c>
      <c r="AT56" s="1710">
        <v>1</v>
      </c>
      <c r="AU56" s="1710">
        <v>1</v>
      </c>
      <c r="AV56" s="1710">
        <v>1</v>
      </c>
      <c r="AW56" s="1710">
        <v>1</v>
      </c>
      <c r="AX56" s="1710">
        <v>1</v>
      </c>
      <c r="AY56" s="1710">
        <v>1</v>
      </c>
      <c r="AZ56" s="1710">
        <v>1</v>
      </c>
      <c r="BA56" s="1710">
        <v>1</v>
      </c>
      <c r="BB56" s="1710">
        <v>1</v>
      </c>
      <c r="BC56" s="1710">
        <v>1</v>
      </c>
      <c r="BD56" s="1710">
        <v>1</v>
      </c>
      <c r="BE56" s="1710">
        <v>1</v>
      </c>
      <c r="BF56" s="1710">
        <v>1</v>
      </c>
      <c r="BG56" s="1710">
        <v>1</v>
      </c>
      <c r="BH56" s="1710">
        <v>1</v>
      </c>
      <c r="BI56" s="1710">
        <v>1</v>
      </c>
      <c r="BJ56" s="1710">
        <v>16</v>
      </c>
      <c r="BK56" s="1719">
        <v>145.71600000000001</v>
      </c>
      <c r="BL56" s="1719">
        <v>145.71600000000001</v>
      </c>
      <c r="BM56" s="1760" t="s">
        <v>496</v>
      </c>
      <c r="BN56" s="2961"/>
      <c r="BO56" s="1719">
        <v>145.71600000000001</v>
      </c>
      <c r="BP56" s="1719">
        <v>145.71600000000001</v>
      </c>
      <c r="BQ56" s="1760" t="s">
        <v>496</v>
      </c>
      <c r="BR56" s="2961"/>
      <c r="BS56" s="1719">
        <v>63.6</v>
      </c>
      <c r="BT56" s="1719"/>
      <c r="BU56" s="1760" t="s">
        <v>451</v>
      </c>
      <c r="BV56" s="2961"/>
      <c r="BW56" s="1719">
        <v>63.6</v>
      </c>
      <c r="BX56" s="1719"/>
      <c r="BY56" s="1760" t="s">
        <v>451</v>
      </c>
      <c r="BZ56" s="2961"/>
      <c r="CA56" s="1719">
        <v>63.6</v>
      </c>
      <c r="CB56" s="1719"/>
      <c r="CC56" s="1760" t="s">
        <v>451</v>
      </c>
      <c r="CD56" s="2961"/>
      <c r="CE56" s="1719">
        <v>63.6</v>
      </c>
      <c r="CF56" s="1719"/>
      <c r="CG56" s="1760" t="s">
        <v>451</v>
      </c>
      <c r="CH56" s="2961"/>
      <c r="CI56" s="1719">
        <v>63.6</v>
      </c>
      <c r="CJ56" s="1719"/>
      <c r="CK56" s="1760" t="s">
        <v>451</v>
      </c>
      <c r="CL56" s="2961"/>
      <c r="CM56" s="1719">
        <v>63.6</v>
      </c>
      <c r="CN56" s="1719"/>
      <c r="CO56" s="2962" t="s">
        <v>451</v>
      </c>
      <c r="CP56" s="2961"/>
      <c r="CQ56" s="1719">
        <v>63.6</v>
      </c>
      <c r="CR56" s="1719"/>
      <c r="CS56" s="2962" t="s">
        <v>451</v>
      </c>
      <c r="CT56" s="2961"/>
      <c r="CU56" s="1719">
        <v>63.6</v>
      </c>
      <c r="CV56" s="1719"/>
      <c r="CW56" s="2962" t="s">
        <v>451</v>
      </c>
      <c r="CX56" s="2961"/>
      <c r="CY56" s="1719">
        <v>63.6</v>
      </c>
      <c r="CZ56" s="1719"/>
      <c r="DA56" s="2962" t="s">
        <v>451</v>
      </c>
      <c r="DB56" s="2961"/>
      <c r="DC56" s="1719">
        <v>63.6</v>
      </c>
      <c r="DD56" s="1719"/>
      <c r="DE56" s="2962" t="s">
        <v>451</v>
      </c>
      <c r="DF56" s="2961"/>
      <c r="DG56" s="1719">
        <v>63.6</v>
      </c>
      <c r="DH56" s="1719"/>
      <c r="DI56" s="2962" t="s">
        <v>451</v>
      </c>
      <c r="DJ56" s="2961"/>
      <c r="DK56" s="1719">
        <v>63.6</v>
      </c>
      <c r="DL56" s="1719"/>
      <c r="DM56" s="2962" t="s">
        <v>451</v>
      </c>
      <c r="DN56" s="2961"/>
      <c r="DO56" s="1719">
        <v>63.6</v>
      </c>
      <c r="DP56" s="1719"/>
      <c r="DQ56" s="2962" t="s">
        <v>451</v>
      </c>
      <c r="DR56" s="2961"/>
      <c r="DS56" s="1719">
        <v>63.6</v>
      </c>
      <c r="DT56" s="1719"/>
      <c r="DU56" s="1760" t="s">
        <v>451</v>
      </c>
      <c r="DV56" s="2961"/>
      <c r="DW56" s="2941">
        <v>1181.8320000000003</v>
      </c>
      <c r="DX56" s="1688" t="s">
        <v>497</v>
      </c>
      <c r="DY56" s="1710" t="s">
        <v>498</v>
      </c>
      <c r="DZ56" s="1710" t="s">
        <v>499</v>
      </c>
      <c r="EA56" s="1748" t="s">
        <v>1017</v>
      </c>
      <c r="EB56" s="1710" t="s">
        <v>501</v>
      </c>
      <c r="EC56" s="1758" t="s">
        <v>1018</v>
      </c>
      <c r="ED56" s="1688" t="s">
        <v>503</v>
      </c>
      <c r="EE56" s="1688" t="s">
        <v>504</v>
      </c>
      <c r="EF56" s="1710" t="s">
        <v>499</v>
      </c>
      <c r="EG56" s="1710" t="s">
        <v>505</v>
      </c>
      <c r="EH56" s="1710" t="s">
        <v>501</v>
      </c>
      <c r="EI56" s="1725" t="s">
        <v>502</v>
      </c>
    </row>
    <row r="57" spans="1:139" s="447" customFormat="1" ht="24.95" customHeight="1">
      <c r="A57" s="1706" t="s">
        <v>474</v>
      </c>
      <c r="B57" s="2173"/>
      <c r="C57" s="1628" t="s">
        <v>1015</v>
      </c>
      <c r="D57" s="1715"/>
      <c r="E57" s="1730" t="s">
        <v>476</v>
      </c>
      <c r="F57" s="1628" t="s">
        <v>477</v>
      </c>
      <c r="G57" s="1688" t="s">
        <v>58</v>
      </c>
      <c r="H57" s="1688" t="s">
        <v>478</v>
      </c>
      <c r="I57" s="1688" t="s">
        <v>60</v>
      </c>
      <c r="J57" s="2957"/>
      <c r="K57" s="1780">
        <v>0.48</v>
      </c>
      <c r="L57" s="1725">
        <v>2017</v>
      </c>
      <c r="M57" s="1688">
        <v>2019</v>
      </c>
      <c r="N57" s="1710">
        <v>2034</v>
      </c>
      <c r="O57" s="1718">
        <v>0.46</v>
      </c>
      <c r="P57" s="1718"/>
      <c r="Q57" s="1718">
        <v>0.44</v>
      </c>
      <c r="R57" s="1718"/>
      <c r="S57" s="1718">
        <v>0.42</v>
      </c>
      <c r="T57" s="1718"/>
      <c r="U57" s="1718">
        <v>0.4</v>
      </c>
      <c r="V57" s="1718"/>
      <c r="W57" s="1718">
        <v>0.38</v>
      </c>
      <c r="X57" s="1718"/>
      <c r="Y57" s="1718">
        <v>0.36</v>
      </c>
      <c r="Z57" s="1718"/>
      <c r="AA57" s="1718">
        <v>0.34</v>
      </c>
      <c r="AB57" s="1718"/>
      <c r="AC57" s="1718">
        <v>0.32</v>
      </c>
      <c r="AD57" s="1718"/>
      <c r="AE57" s="1718">
        <v>0.32</v>
      </c>
      <c r="AF57" s="1714" t="s">
        <v>506</v>
      </c>
      <c r="AG57" s="1715">
        <v>1.9E-2</v>
      </c>
      <c r="AH57" s="1628" t="s">
        <v>1019</v>
      </c>
      <c r="AI57" s="1628" t="s">
        <v>1020</v>
      </c>
      <c r="AJ57" s="1710" t="s">
        <v>1009</v>
      </c>
      <c r="AK57" s="1730" t="s">
        <v>920</v>
      </c>
      <c r="AL57" s="1710" t="s">
        <v>58</v>
      </c>
      <c r="AM57" s="1688" t="s">
        <v>137</v>
      </c>
      <c r="AN57" s="1710" t="s">
        <v>482</v>
      </c>
      <c r="AO57" s="2961">
        <v>414</v>
      </c>
      <c r="AP57" s="1754" t="s">
        <v>61</v>
      </c>
      <c r="AQ57" s="1754" t="s">
        <v>61</v>
      </c>
      <c r="AR57" s="2954">
        <v>43831</v>
      </c>
      <c r="AS57" s="2947">
        <v>49309</v>
      </c>
      <c r="AT57" s="1734"/>
      <c r="AU57" s="1737">
        <v>1</v>
      </c>
      <c r="AV57" s="1737">
        <v>1</v>
      </c>
      <c r="AW57" s="1737">
        <v>1</v>
      </c>
      <c r="AX57" s="1737">
        <v>1</v>
      </c>
      <c r="AY57" s="1737">
        <v>1</v>
      </c>
      <c r="AZ57" s="1737">
        <v>1</v>
      </c>
      <c r="BA57" s="1737">
        <v>1</v>
      </c>
      <c r="BB57" s="1737">
        <v>1</v>
      </c>
      <c r="BC57" s="1737">
        <v>1</v>
      </c>
      <c r="BD57" s="1737">
        <v>1</v>
      </c>
      <c r="BE57" s="1737">
        <v>1</v>
      </c>
      <c r="BF57" s="1737">
        <v>1</v>
      </c>
      <c r="BG57" s="1737">
        <v>1</v>
      </c>
      <c r="BH57" s="1737">
        <v>1</v>
      </c>
      <c r="BI57" s="1737">
        <v>1</v>
      </c>
      <c r="BJ57" s="1737">
        <v>1</v>
      </c>
      <c r="BK57" s="1719"/>
      <c r="BL57" s="1719"/>
      <c r="BM57" s="1760"/>
      <c r="BN57" s="2961"/>
      <c r="BO57" s="1719">
        <v>636</v>
      </c>
      <c r="BP57" s="1719">
        <v>636</v>
      </c>
      <c r="BQ57" s="1760" t="s">
        <v>70</v>
      </c>
      <c r="BR57" s="2961">
        <v>1131</v>
      </c>
      <c r="BS57" s="1719">
        <v>663.09360000000004</v>
      </c>
      <c r="BT57" s="1719"/>
      <c r="BU57" s="1760" t="s">
        <v>70</v>
      </c>
      <c r="BV57" s="2961"/>
      <c r="BW57" s="1719">
        <v>691.34138736</v>
      </c>
      <c r="BX57" s="1719"/>
      <c r="BY57" s="1760" t="s">
        <v>70</v>
      </c>
      <c r="BZ57" s="2961"/>
      <c r="CA57" s="1719">
        <v>720.79253046153599</v>
      </c>
      <c r="CB57" s="1719"/>
      <c r="CC57" s="1760" t="s">
        <v>70</v>
      </c>
      <c r="CD57" s="2961"/>
      <c r="CE57" s="1719">
        <v>751.49829225919746</v>
      </c>
      <c r="CF57" s="1719"/>
      <c r="CG57" s="1760" t="s">
        <v>70</v>
      </c>
      <c r="CH57" s="2961"/>
      <c r="CI57" s="1719">
        <v>783.51211950943923</v>
      </c>
      <c r="CJ57" s="1719"/>
      <c r="CK57" s="1760" t="s">
        <v>70</v>
      </c>
      <c r="CL57" s="2961"/>
      <c r="CM57" s="1719">
        <v>816.8897358005413</v>
      </c>
      <c r="CN57" s="1719"/>
      <c r="CO57" s="2962" t="s">
        <v>70</v>
      </c>
      <c r="CP57" s="2961"/>
      <c r="CQ57" s="1719">
        <v>851.68923854564434</v>
      </c>
      <c r="CR57" s="1719"/>
      <c r="CS57" s="2962" t="s">
        <v>70</v>
      </c>
      <c r="CT57" s="2961"/>
      <c r="CU57" s="1719">
        <v>887.97120010768879</v>
      </c>
      <c r="CV57" s="1719"/>
      <c r="CW57" s="2962" t="s">
        <v>70</v>
      </c>
      <c r="CX57" s="2961"/>
      <c r="CY57" s="1719">
        <v>925.79877323227629</v>
      </c>
      <c r="CZ57" s="1719"/>
      <c r="DA57" s="2962" t="s">
        <v>70</v>
      </c>
      <c r="DB57" s="2961"/>
      <c r="DC57" s="1719">
        <v>965.2378009719713</v>
      </c>
      <c r="DD57" s="1719"/>
      <c r="DE57" s="2962" t="s">
        <v>70</v>
      </c>
      <c r="DF57" s="2961"/>
      <c r="DG57" s="1719">
        <v>1006.3569312933773</v>
      </c>
      <c r="DH57" s="1719"/>
      <c r="DI57" s="2962" t="s">
        <v>70</v>
      </c>
      <c r="DJ57" s="2961"/>
      <c r="DK57" s="1719">
        <v>1049.2277365664752</v>
      </c>
      <c r="DL57" s="1719"/>
      <c r="DM57" s="2962" t="s">
        <v>70</v>
      </c>
      <c r="DN57" s="2961"/>
      <c r="DO57" s="1719">
        <v>1093.9248381442071</v>
      </c>
      <c r="DP57" s="1719"/>
      <c r="DQ57" s="2962" t="s">
        <v>70</v>
      </c>
      <c r="DR57" s="2961"/>
      <c r="DS57" s="1719">
        <v>1140.5260362491504</v>
      </c>
      <c r="DT57" s="1719"/>
      <c r="DU57" s="1760" t="s">
        <v>70</v>
      </c>
      <c r="DV57" s="2961"/>
      <c r="DW57" s="2941">
        <v>12983.860220501505</v>
      </c>
      <c r="DX57" s="1710" t="s">
        <v>71</v>
      </c>
      <c r="DY57" s="1710" t="s">
        <v>72</v>
      </c>
      <c r="DZ57" s="1721" t="s">
        <v>73</v>
      </c>
      <c r="EA57" s="1717" t="s">
        <v>790</v>
      </c>
      <c r="EB57" s="1688" t="s">
        <v>227</v>
      </c>
      <c r="EC57" s="1722" t="s">
        <v>791</v>
      </c>
      <c r="ED57" s="1688"/>
      <c r="EE57" s="1688"/>
      <c r="EF57" s="1688"/>
      <c r="EG57" s="1688"/>
      <c r="EH57" s="1688"/>
      <c r="EI57" s="1688"/>
    </row>
    <row r="58" spans="1:139" s="447" customFormat="1" ht="24.95" customHeight="1">
      <c r="A58" s="1706" t="s">
        <v>474</v>
      </c>
      <c r="B58" s="2173"/>
      <c r="C58" s="1628" t="s">
        <v>1021</v>
      </c>
      <c r="D58" s="1715">
        <v>5.7999999999999996E-2</v>
      </c>
      <c r="E58" s="1730" t="s">
        <v>1022</v>
      </c>
      <c r="F58" s="1730" t="s">
        <v>1023</v>
      </c>
      <c r="G58" s="1688" t="s">
        <v>58</v>
      </c>
      <c r="H58" s="1688" t="s">
        <v>137</v>
      </c>
      <c r="I58" s="1688" t="s">
        <v>60</v>
      </c>
      <c r="J58" s="2957"/>
      <c r="K58" s="1710" t="s">
        <v>61</v>
      </c>
      <c r="L58" s="1710" t="s">
        <v>61</v>
      </c>
      <c r="M58" s="1688">
        <v>2020</v>
      </c>
      <c r="N58" s="1710">
        <v>2034</v>
      </c>
      <c r="O58" s="1688"/>
      <c r="P58" s="1740">
        <v>1</v>
      </c>
      <c r="Q58" s="1740">
        <v>1</v>
      </c>
      <c r="R58" s="1740">
        <v>1</v>
      </c>
      <c r="S58" s="1740">
        <v>1</v>
      </c>
      <c r="T58" s="1740">
        <v>1</v>
      </c>
      <c r="U58" s="1740">
        <v>1</v>
      </c>
      <c r="V58" s="1740">
        <v>1</v>
      </c>
      <c r="W58" s="1740">
        <v>1</v>
      </c>
      <c r="X58" s="1740">
        <v>1</v>
      </c>
      <c r="Y58" s="1740">
        <v>1</v>
      </c>
      <c r="Z58" s="1740">
        <v>1</v>
      </c>
      <c r="AA58" s="1740">
        <v>1</v>
      </c>
      <c r="AB58" s="1740">
        <v>1</v>
      </c>
      <c r="AC58" s="1740">
        <v>1</v>
      </c>
      <c r="AD58" s="1740">
        <v>1</v>
      </c>
      <c r="AE58" s="1740">
        <v>1</v>
      </c>
      <c r="AF58" s="1714" t="s">
        <v>514</v>
      </c>
      <c r="AG58" s="1715">
        <v>1.9E-2</v>
      </c>
      <c r="AH58" s="1628" t="s">
        <v>515</v>
      </c>
      <c r="AI58" s="1628" t="s">
        <v>516</v>
      </c>
      <c r="AJ58" s="1710" t="s">
        <v>1024</v>
      </c>
      <c r="AK58" s="1730" t="s">
        <v>937</v>
      </c>
      <c r="AL58" s="1710" t="s">
        <v>99</v>
      </c>
      <c r="AM58" s="1688" t="s">
        <v>68</v>
      </c>
      <c r="AN58" s="1710" t="s">
        <v>482</v>
      </c>
      <c r="AO58" s="2961">
        <v>211</v>
      </c>
      <c r="AP58" s="1710" t="s">
        <v>61</v>
      </c>
      <c r="AQ58" s="1710" t="s">
        <v>61</v>
      </c>
      <c r="AR58" s="2947">
        <v>43466</v>
      </c>
      <c r="AS58" s="2947">
        <v>43830</v>
      </c>
      <c r="AT58" s="1718">
        <v>1</v>
      </c>
      <c r="AU58" s="1718"/>
      <c r="AV58" s="1718"/>
      <c r="AW58" s="1781"/>
      <c r="AX58" s="1781"/>
      <c r="AY58" s="1760"/>
      <c r="AZ58" s="1760"/>
      <c r="BA58" s="1710"/>
      <c r="BB58" s="1760"/>
      <c r="BC58" s="1760"/>
      <c r="BD58" s="1710"/>
      <c r="BE58" s="1760"/>
      <c r="BF58" s="1760"/>
      <c r="BG58" s="1710"/>
      <c r="BH58" s="1760"/>
      <c r="BI58" s="1710"/>
      <c r="BJ58" s="1737">
        <v>1</v>
      </c>
      <c r="BK58" s="1719">
        <v>512</v>
      </c>
      <c r="BL58" s="1719">
        <v>512</v>
      </c>
      <c r="BM58" s="1760" t="s">
        <v>70</v>
      </c>
      <c r="BN58" s="2961"/>
      <c r="BO58" s="1719">
        <v>786</v>
      </c>
      <c r="BP58" s="1719">
        <v>786</v>
      </c>
      <c r="BQ58" s="1760" t="s">
        <v>70</v>
      </c>
      <c r="BR58" s="2961"/>
      <c r="BS58" s="1719">
        <v>825</v>
      </c>
      <c r="BT58" s="1719">
        <v>825</v>
      </c>
      <c r="BU58" s="1760" t="s">
        <v>70</v>
      </c>
      <c r="BV58" s="2961"/>
      <c r="BW58" s="1719"/>
      <c r="BX58" s="1719"/>
      <c r="BY58" s="1760"/>
      <c r="BZ58" s="2961"/>
      <c r="CA58" s="1719"/>
      <c r="CB58" s="1719"/>
      <c r="CC58" s="1760"/>
      <c r="CD58" s="2961"/>
      <c r="CE58" s="1719"/>
      <c r="CF58" s="1719"/>
      <c r="CG58" s="1760"/>
      <c r="CH58" s="2961"/>
      <c r="CI58" s="1719"/>
      <c r="CJ58" s="1719"/>
      <c r="CK58" s="1760"/>
      <c r="CL58" s="2961"/>
      <c r="CM58" s="1719"/>
      <c r="CN58" s="1719"/>
      <c r="CO58" s="2962"/>
      <c r="CP58" s="2961"/>
      <c r="CQ58" s="1719"/>
      <c r="CR58" s="1719"/>
      <c r="CS58" s="2962"/>
      <c r="CT58" s="2961"/>
      <c r="CU58" s="1719"/>
      <c r="CV58" s="1719"/>
      <c r="CW58" s="2962"/>
      <c r="CX58" s="2961"/>
      <c r="CY58" s="1719"/>
      <c r="CZ58" s="1719"/>
      <c r="DA58" s="2962"/>
      <c r="DB58" s="2961"/>
      <c r="DC58" s="1719"/>
      <c r="DD58" s="1719"/>
      <c r="DE58" s="2962"/>
      <c r="DF58" s="2961"/>
      <c r="DG58" s="1719"/>
      <c r="DH58" s="1719"/>
      <c r="DI58" s="2962"/>
      <c r="DJ58" s="2961"/>
      <c r="DK58" s="1719"/>
      <c r="DL58" s="1719"/>
      <c r="DM58" s="2962"/>
      <c r="DN58" s="2961"/>
      <c r="DO58" s="1719"/>
      <c r="DP58" s="1719"/>
      <c r="DQ58" s="2962"/>
      <c r="DR58" s="2961"/>
      <c r="DS58" s="1719"/>
      <c r="DT58" s="1719"/>
      <c r="DU58" s="1760"/>
      <c r="DV58" s="2961"/>
      <c r="DW58" s="2941">
        <v>2123</v>
      </c>
      <c r="DX58" s="1688" t="s">
        <v>125</v>
      </c>
      <c r="DY58" s="1688" t="s">
        <v>126</v>
      </c>
      <c r="DZ58" s="1710" t="s">
        <v>127</v>
      </c>
      <c r="EA58" s="1748" t="s">
        <v>822</v>
      </c>
      <c r="EB58" s="1710" t="s">
        <v>129</v>
      </c>
      <c r="EC58" s="1782" t="s">
        <v>823</v>
      </c>
      <c r="ED58" s="1688"/>
      <c r="EE58" s="1688"/>
      <c r="EF58" s="1688"/>
      <c r="EG58" s="1688"/>
      <c r="EH58" s="1688"/>
      <c r="EI58" s="1688"/>
    </row>
    <row r="59" spans="1:139" s="447" customFormat="1" ht="24.95" customHeight="1">
      <c r="A59" s="1706" t="s">
        <v>474</v>
      </c>
      <c r="B59" s="2173"/>
      <c r="C59" s="1628" t="s">
        <v>1021</v>
      </c>
      <c r="D59" s="1715"/>
      <c r="E59" s="1730" t="s">
        <v>1022</v>
      </c>
      <c r="F59" s="1730" t="s">
        <v>1023</v>
      </c>
      <c r="G59" s="1688" t="s">
        <v>58</v>
      </c>
      <c r="H59" s="1688" t="s">
        <v>137</v>
      </c>
      <c r="I59" s="1688" t="s">
        <v>60</v>
      </c>
      <c r="J59" s="2957"/>
      <c r="K59" s="1710" t="s">
        <v>61</v>
      </c>
      <c r="L59" s="1710" t="s">
        <v>61</v>
      </c>
      <c r="M59" s="1688">
        <v>2020</v>
      </c>
      <c r="N59" s="1710">
        <v>2034</v>
      </c>
      <c r="O59" s="1688"/>
      <c r="P59" s="1740">
        <v>1</v>
      </c>
      <c r="Q59" s="1740">
        <v>1</v>
      </c>
      <c r="R59" s="1740">
        <v>1</v>
      </c>
      <c r="S59" s="1740">
        <v>1</v>
      </c>
      <c r="T59" s="1740">
        <v>1</v>
      </c>
      <c r="U59" s="1740">
        <v>1</v>
      </c>
      <c r="V59" s="1740">
        <v>1</v>
      </c>
      <c r="W59" s="1740">
        <v>1</v>
      </c>
      <c r="X59" s="1740">
        <v>1</v>
      </c>
      <c r="Y59" s="1740">
        <v>1</v>
      </c>
      <c r="Z59" s="1740">
        <v>1</v>
      </c>
      <c r="AA59" s="1740">
        <v>1</v>
      </c>
      <c r="AB59" s="1740">
        <v>1</v>
      </c>
      <c r="AC59" s="1740">
        <v>1</v>
      </c>
      <c r="AD59" s="1740">
        <v>1</v>
      </c>
      <c r="AE59" s="1740">
        <v>1</v>
      </c>
      <c r="AF59" s="1714" t="s">
        <v>519</v>
      </c>
      <c r="AG59" s="1715">
        <v>1.0800000000000001E-2</v>
      </c>
      <c r="AH59" s="1628" t="s">
        <v>1025</v>
      </c>
      <c r="AI59" s="1628" t="s">
        <v>1026</v>
      </c>
      <c r="AJ59" s="1710" t="s">
        <v>788</v>
      </c>
      <c r="AK59" s="1730" t="s">
        <v>789</v>
      </c>
      <c r="AL59" s="1710" t="s">
        <v>111</v>
      </c>
      <c r="AM59" s="1688" t="s">
        <v>83</v>
      </c>
      <c r="AN59" s="1710" t="s">
        <v>60</v>
      </c>
      <c r="AO59" s="2957"/>
      <c r="AP59" s="1710" t="s">
        <v>61</v>
      </c>
      <c r="AQ59" s="1710" t="s">
        <v>61</v>
      </c>
      <c r="AR59" s="2955">
        <v>44197</v>
      </c>
      <c r="AS59" s="2947">
        <v>49309</v>
      </c>
      <c r="AT59" s="1712"/>
      <c r="AU59" s="1737"/>
      <c r="AV59" s="1768">
        <v>1</v>
      </c>
      <c r="AW59" s="1768">
        <v>1</v>
      </c>
      <c r="AX59" s="1768">
        <v>1</v>
      </c>
      <c r="AY59" s="1768">
        <v>1</v>
      </c>
      <c r="AZ59" s="1768">
        <v>1</v>
      </c>
      <c r="BA59" s="1768">
        <v>1</v>
      </c>
      <c r="BB59" s="1768">
        <v>1</v>
      </c>
      <c r="BC59" s="1768">
        <v>1</v>
      </c>
      <c r="BD59" s="1768">
        <v>1</v>
      </c>
      <c r="BE59" s="1768">
        <v>1</v>
      </c>
      <c r="BF59" s="1768">
        <v>1</v>
      </c>
      <c r="BG59" s="1768">
        <v>1</v>
      </c>
      <c r="BH59" s="1768">
        <v>1</v>
      </c>
      <c r="BI59" s="1768">
        <v>1</v>
      </c>
      <c r="BJ59" s="1768">
        <v>14</v>
      </c>
      <c r="BK59" s="1719"/>
      <c r="BL59" s="1719"/>
      <c r="BM59" s="1760"/>
      <c r="BN59" s="2961"/>
      <c r="BO59" s="1719">
        <v>53.85</v>
      </c>
      <c r="BP59" s="1719">
        <v>17</v>
      </c>
      <c r="BQ59" s="1760" t="s">
        <v>70</v>
      </c>
      <c r="BR59" s="2961">
        <v>1131</v>
      </c>
      <c r="BS59" s="1719">
        <v>56.144010000000002</v>
      </c>
      <c r="BT59" s="1719"/>
      <c r="BU59" s="1760" t="s">
        <v>70</v>
      </c>
      <c r="BV59" s="2961"/>
      <c r="BW59" s="1719">
        <v>58.535744825999998</v>
      </c>
      <c r="BX59" s="1719"/>
      <c r="BY59" s="1760" t="s">
        <v>70</v>
      </c>
      <c r="BZ59" s="2961">
        <v>1131</v>
      </c>
      <c r="CA59" s="1719">
        <v>61.029367555587598</v>
      </c>
      <c r="CB59" s="1719"/>
      <c r="CC59" s="1760" t="s">
        <v>70</v>
      </c>
      <c r="CD59" s="2961">
        <v>1131</v>
      </c>
      <c r="CE59" s="1719">
        <v>63.629218613455627</v>
      </c>
      <c r="CF59" s="1719"/>
      <c r="CG59" s="1760" t="s">
        <v>70</v>
      </c>
      <c r="CH59" s="2961"/>
      <c r="CI59" s="1719">
        <v>66.339823326388839</v>
      </c>
      <c r="CJ59" s="1719"/>
      <c r="CK59" s="1760" t="s">
        <v>70</v>
      </c>
      <c r="CL59" s="2961"/>
      <c r="CM59" s="1719">
        <v>69.165899800093001</v>
      </c>
      <c r="CN59" s="1719"/>
      <c r="CO59" s="2962" t="s">
        <v>70</v>
      </c>
      <c r="CP59" s="2961"/>
      <c r="CQ59" s="1719">
        <v>72.11236713157696</v>
      </c>
      <c r="CR59" s="1719"/>
      <c r="CS59" s="2962" t="s">
        <v>70</v>
      </c>
      <c r="CT59" s="2961"/>
      <c r="CU59" s="1719">
        <v>75.184353971382137</v>
      </c>
      <c r="CV59" s="1719"/>
      <c r="CW59" s="2962" t="s">
        <v>70</v>
      </c>
      <c r="CX59" s="2961"/>
      <c r="CY59" s="1719">
        <v>78.387207450563011</v>
      </c>
      <c r="CZ59" s="1719"/>
      <c r="DA59" s="2962" t="s">
        <v>70</v>
      </c>
      <c r="DB59" s="2961"/>
      <c r="DC59" s="1719">
        <v>81.726502487956992</v>
      </c>
      <c r="DD59" s="1719"/>
      <c r="DE59" s="2962" t="s">
        <v>70</v>
      </c>
      <c r="DF59" s="2961"/>
      <c r="DG59" s="1719">
        <v>85.208051493943955</v>
      </c>
      <c r="DH59" s="1719"/>
      <c r="DI59" s="2962" t="s">
        <v>70</v>
      </c>
      <c r="DJ59" s="2961"/>
      <c r="DK59" s="1719">
        <v>88.837914487585962</v>
      </c>
      <c r="DL59" s="1719"/>
      <c r="DM59" s="2962" t="s">
        <v>70</v>
      </c>
      <c r="DN59" s="2961"/>
      <c r="DO59" s="1719">
        <v>92.622409644757127</v>
      </c>
      <c r="DP59" s="1719"/>
      <c r="DQ59" s="2962" t="s">
        <v>70</v>
      </c>
      <c r="DR59" s="2961"/>
      <c r="DS59" s="1719">
        <v>96.568124295623775</v>
      </c>
      <c r="DT59" s="1719"/>
      <c r="DU59" s="1760" t="s">
        <v>70</v>
      </c>
      <c r="DV59" s="2961"/>
      <c r="DW59" s="2941">
        <v>1099.340995084915</v>
      </c>
      <c r="DX59" s="1710" t="s">
        <v>71</v>
      </c>
      <c r="DY59" s="1688" t="s">
        <v>72</v>
      </c>
      <c r="DZ59" s="1710" t="s">
        <v>177</v>
      </c>
      <c r="EA59" s="1717" t="s">
        <v>849</v>
      </c>
      <c r="EB59" s="1688" t="s">
        <v>179</v>
      </c>
      <c r="EC59" s="2939" t="s">
        <v>850</v>
      </c>
      <c r="ED59" s="1710" t="s">
        <v>523</v>
      </c>
      <c r="EE59" s="1688" t="s">
        <v>126</v>
      </c>
      <c r="EF59" s="1710" t="s">
        <v>127</v>
      </c>
      <c r="EG59" s="1748" t="s">
        <v>822</v>
      </c>
      <c r="EH59" s="1710" t="s">
        <v>129</v>
      </c>
      <c r="EI59" s="1782" t="s">
        <v>823</v>
      </c>
    </row>
    <row r="60" spans="1:139" s="447" customFormat="1" ht="24.95" customHeight="1">
      <c r="A60" s="1706" t="s">
        <v>474</v>
      </c>
      <c r="B60" s="2173"/>
      <c r="C60" s="1628" t="s">
        <v>1021</v>
      </c>
      <c r="D60" s="1715"/>
      <c r="E60" s="1730" t="s">
        <v>1022</v>
      </c>
      <c r="F60" s="1730" t="s">
        <v>1023</v>
      </c>
      <c r="G60" s="1688" t="s">
        <v>58</v>
      </c>
      <c r="H60" s="1688" t="s">
        <v>137</v>
      </c>
      <c r="I60" s="1688" t="s">
        <v>60</v>
      </c>
      <c r="J60" s="2957"/>
      <c r="K60" s="1710" t="s">
        <v>61</v>
      </c>
      <c r="L60" s="1710" t="s">
        <v>61</v>
      </c>
      <c r="M60" s="1688">
        <v>2020</v>
      </c>
      <c r="N60" s="1710">
        <v>2034</v>
      </c>
      <c r="O60" s="1688"/>
      <c r="P60" s="1740">
        <v>1</v>
      </c>
      <c r="Q60" s="1740">
        <v>1</v>
      </c>
      <c r="R60" s="1740">
        <v>1</v>
      </c>
      <c r="S60" s="1740">
        <v>1</v>
      </c>
      <c r="T60" s="1740">
        <v>1</v>
      </c>
      <c r="U60" s="1740">
        <v>1</v>
      </c>
      <c r="V60" s="1740">
        <v>1</v>
      </c>
      <c r="W60" s="1740">
        <v>1</v>
      </c>
      <c r="X60" s="1740">
        <v>1</v>
      </c>
      <c r="Y60" s="1740">
        <v>1</v>
      </c>
      <c r="Z60" s="1740">
        <v>1</v>
      </c>
      <c r="AA60" s="1740">
        <v>1</v>
      </c>
      <c r="AB60" s="1740">
        <v>1</v>
      </c>
      <c r="AC60" s="1740">
        <v>1</v>
      </c>
      <c r="AD60" s="1740">
        <v>1</v>
      </c>
      <c r="AE60" s="1740">
        <v>1</v>
      </c>
      <c r="AF60" s="1714" t="s">
        <v>1027</v>
      </c>
      <c r="AG60" s="1715">
        <v>5.7999999999999996E-3</v>
      </c>
      <c r="AH60" s="1628" t="s">
        <v>547</v>
      </c>
      <c r="AI60" s="1628" t="s">
        <v>548</v>
      </c>
      <c r="AJ60" s="1710" t="s">
        <v>796</v>
      </c>
      <c r="AK60" s="1730" t="s">
        <v>789</v>
      </c>
      <c r="AL60" s="1710" t="s">
        <v>58</v>
      </c>
      <c r="AM60" s="1688" t="s">
        <v>513</v>
      </c>
      <c r="AN60" s="1710" t="s">
        <v>482</v>
      </c>
      <c r="AO60" s="2961">
        <v>210</v>
      </c>
      <c r="AP60" s="1710">
        <v>2</v>
      </c>
      <c r="AQ60" s="1710">
        <v>2018</v>
      </c>
      <c r="AR60" s="2947">
        <v>43466</v>
      </c>
      <c r="AS60" s="2955">
        <v>44561</v>
      </c>
      <c r="AT60" s="1710">
        <v>2</v>
      </c>
      <c r="AU60" s="1777">
        <v>2</v>
      </c>
      <c r="AV60" s="1777">
        <v>2</v>
      </c>
      <c r="AW60" s="1783"/>
      <c r="AX60" s="1783"/>
      <c r="AY60" s="1783"/>
      <c r="AZ60" s="1783"/>
      <c r="BA60" s="1783"/>
      <c r="BB60" s="1783"/>
      <c r="BC60" s="1783"/>
      <c r="BD60" s="1783"/>
      <c r="BE60" s="1783"/>
      <c r="BF60" s="1783"/>
      <c r="BG60" s="1783"/>
      <c r="BH60" s="1783"/>
      <c r="BI60" s="1783"/>
      <c r="BJ60" s="1710">
        <v>6</v>
      </c>
      <c r="BK60" s="1719">
        <v>107.006</v>
      </c>
      <c r="BL60" s="1719">
        <v>107.006</v>
      </c>
      <c r="BM60" s="1760" t="s">
        <v>70</v>
      </c>
      <c r="BN60" s="2961"/>
      <c r="BO60" s="1719">
        <v>111.928</v>
      </c>
      <c r="BP60" s="1719">
        <v>111.928</v>
      </c>
      <c r="BQ60" s="1760" t="s">
        <v>70</v>
      </c>
      <c r="BR60" s="2961"/>
      <c r="BS60" s="1719">
        <v>117.637</v>
      </c>
      <c r="BT60" s="1719"/>
      <c r="BU60" s="1760" t="s">
        <v>70</v>
      </c>
      <c r="BV60" s="2961"/>
      <c r="BW60" s="1719"/>
      <c r="BX60" s="1719"/>
      <c r="BY60" s="1760"/>
      <c r="BZ60" s="2961"/>
      <c r="CA60" s="1719"/>
      <c r="CB60" s="1719"/>
      <c r="CC60" s="1760"/>
      <c r="CD60" s="2961"/>
      <c r="CE60" s="1719"/>
      <c r="CF60" s="1719"/>
      <c r="CG60" s="1760"/>
      <c r="CH60" s="2961"/>
      <c r="CI60" s="1719"/>
      <c r="CJ60" s="1719"/>
      <c r="CK60" s="1760"/>
      <c r="CL60" s="2961"/>
      <c r="CM60" s="1719"/>
      <c r="CN60" s="1719"/>
      <c r="CO60" s="2962"/>
      <c r="CP60" s="2961"/>
      <c r="CQ60" s="1719"/>
      <c r="CR60" s="1719"/>
      <c r="CS60" s="2962"/>
      <c r="CT60" s="2961"/>
      <c r="CU60" s="1719"/>
      <c r="CV60" s="1719"/>
      <c r="CW60" s="2962"/>
      <c r="CX60" s="2961"/>
      <c r="CY60" s="1719"/>
      <c r="CZ60" s="1719"/>
      <c r="DA60" s="2962"/>
      <c r="DB60" s="2961"/>
      <c r="DC60" s="1719"/>
      <c r="DD60" s="1719"/>
      <c r="DE60" s="2962"/>
      <c r="DF60" s="2961"/>
      <c r="DG60" s="1719"/>
      <c r="DH60" s="1719"/>
      <c r="DI60" s="2962"/>
      <c r="DJ60" s="2961"/>
      <c r="DK60" s="1719"/>
      <c r="DL60" s="1719"/>
      <c r="DM60" s="2962"/>
      <c r="DN60" s="2961"/>
      <c r="DO60" s="1719"/>
      <c r="DP60" s="1719"/>
      <c r="DQ60" s="2962"/>
      <c r="DR60" s="2961"/>
      <c r="DS60" s="1719"/>
      <c r="DT60" s="1719"/>
      <c r="DU60" s="1760"/>
      <c r="DV60" s="2961"/>
      <c r="DW60" s="2941">
        <v>336.57100000000003</v>
      </c>
      <c r="DX60" s="1688" t="s">
        <v>125</v>
      </c>
      <c r="DY60" s="1688" t="s">
        <v>126</v>
      </c>
      <c r="DZ60" s="1710" t="s">
        <v>127</v>
      </c>
      <c r="EA60" s="1748" t="s">
        <v>822</v>
      </c>
      <c r="EB60" s="1710" t="s">
        <v>129</v>
      </c>
      <c r="EC60" s="1782" t="s">
        <v>823</v>
      </c>
      <c r="ED60" s="1688" t="s">
        <v>538</v>
      </c>
      <c r="EE60" s="1688" t="s">
        <v>72</v>
      </c>
      <c r="EF60" s="1688" t="s">
        <v>1028</v>
      </c>
      <c r="EG60" s="1688" t="s">
        <v>790</v>
      </c>
      <c r="EH60" s="1688">
        <v>3387000</v>
      </c>
      <c r="EI60" s="1758" t="s">
        <v>889</v>
      </c>
    </row>
    <row r="61" spans="1:139" s="447" customFormat="1" ht="24.95" customHeight="1">
      <c r="A61" s="1706" t="s">
        <v>474</v>
      </c>
      <c r="B61" s="2173"/>
      <c r="C61" s="1628" t="s">
        <v>1021</v>
      </c>
      <c r="D61" s="1715"/>
      <c r="E61" s="1730" t="s">
        <v>1022</v>
      </c>
      <c r="F61" s="1730" t="s">
        <v>1023</v>
      </c>
      <c r="G61" s="1688" t="s">
        <v>58</v>
      </c>
      <c r="H61" s="1688" t="s">
        <v>137</v>
      </c>
      <c r="I61" s="1688" t="s">
        <v>60</v>
      </c>
      <c r="J61" s="2957"/>
      <c r="K61" s="1710" t="s">
        <v>61</v>
      </c>
      <c r="L61" s="1710" t="s">
        <v>61</v>
      </c>
      <c r="M61" s="1688">
        <v>2020</v>
      </c>
      <c r="N61" s="1710">
        <v>2034</v>
      </c>
      <c r="O61" s="1688"/>
      <c r="P61" s="1740">
        <v>1</v>
      </c>
      <c r="Q61" s="1740">
        <v>1</v>
      </c>
      <c r="R61" s="1740">
        <v>1</v>
      </c>
      <c r="S61" s="1740">
        <v>1</v>
      </c>
      <c r="T61" s="1740">
        <v>1</v>
      </c>
      <c r="U61" s="1740">
        <v>1</v>
      </c>
      <c r="V61" s="1740">
        <v>1</v>
      </c>
      <c r="W61" s="1740">
        <v>1</v>
      </c>
      <c r="X61" s="1740">
        <v>1</v>
      </c>
      <c r="Y61" s="1740">
        <v>1</v>
      </c>
      <c r="Z61" s="1740">
        <v>1</v>
      </c>
      <c r="AA61" s="1740">
        <v>1</v>
      </c>
      <c r="AB61" s="1740">
        <v>1</v>
      </c>
      <c r="AC61" s="1740">
        <v>1</v>
      </c>
      <c r="AD61" s="1740">
        <v>1</v>
      </c>
      <c r="AE61" s="1740">
        <v>1</v>
      </c>
      <c r="AF61" s="1714" t="s">
        <v>1029</v>
      </c>
      <c r="AG61" s="1715">
        <v>5.7999999999999996E-3</v>
      </c>
      <c r="AH61" s="1628" t="s">
        <v>2591</v>
      </c>
      <c r="AI61" s="1628" t="s">
        <v>2592</v>
      </c>
      <c r="AJ61" s="1710" t="s">
        <v>788</v>
      </c>
      <c r="AK61" s="1730" t="s">
        <v>789</v>
      </c>
      <c r="AL61" s="1710" t="s">
        <v>58</v>
      </c>
      <c r="AM61" s="1688" t="s">
        <v>513</v>
      </c>
      <c r="AN61" s="1710" t="s">
        <v>482</v>
      </c>
      <c r="AO61" s="2961">
        <v>536</v>
      </c>
      <c r="AP61" s="1710">
        <v>5</v>
      </c>
      <c r="AQ61" s="1710">
        <v>2018</v>
      </c>
      <c r="AR61" s="2947">
        <v>43466</v>
      </c>
      <c r="AS61" s="2955">
        <v>45657</v>
      </c>
      <c r="AT61" s="1710">
        <v>5</v>
      </c>
      <c r="AU61" s="1777">
        <v>5</v>
      </c>
      <c r="AV61" s="1777">
        <v>5</v>
      </c>
      <c r="AW61" s="1777">
        <v>5</v>
      </c>
      <c r="AX61" s="1777">
        <v>5</v>
      </c>
      <c r="AY61" s="1777">
        <v>5</v>
      </c>
      <c r="AZ61" s="1783"/>
      <c r="BA61" s="1783"/>
      <c r="BB61" s="1783"/>
      <c r="BC61" s="1783"/>
      <c r="BD61" s="1783"/>
      <c r="BE61" s="1783"/>
      <c r="BF61" s="1783"/>
      <c r="BG61" s="1783"/>
      <c r="BH61" s="1777"/>
      <c r="BI61" s="1777"/>
      <c r="BJ61" s="1710">
        <v>30</v>
      </c>
      <c r="BK61" s="1719">
        <v>98.465999999999994</v>
      </c>
      <c r="BL61" s="1719">
        <v>98.465999999999994</v>
      </c>
      <c r="BM61" s="1760" t="s">
        <v>70</v>
      </c>
      <c r="BN61" s="2961">
        <v>1156</v>
      </c>
      <c r="BO61" s="1719">
        <v>102.995436</v>
      </c>
      <c r="BP61" s="1719">
        <v>102.995436</v>
      </c>
      <c r="BQ61" s="1760" t="s">
        <v>70</v>
      </c>
      <c r="BR61" s="2961" t="s">
        <v>2593</v>
      </c>
      <c r="BS61" s="1719">
        <v>108.24820323599999</v>
      </c>
      <c r="BT61" s="1719">
        <v>108.24820323599999</v>
      </c>
      <c r="BU61" s="1760" t="s">
        <v>70</v>
      </c>
      <c r="BV61" s="2961">
        <v>7871</v>
      </c>
      <c r="BW61" s="1719">
        <v>63</v>
      </c>
      <c r="BX61" s="1719">
        <v>63</v>
      </c>
      <c r="BY61" s="1760" t="s">
        <v>70</v>
      </c>
      <c r="BZ61" s="2961">
        <v>7871</v>
      </c>
      <c r="CA61" s="1719">
        <v>63</v>
      </c>
      <c r="CB61" s="1719">
        <v>63</v>
      </c>
      <c r="CC61" s="1760" t="s">
        <v>70</v>
      </c>
      <c r="CD61" s="2961">
        <v>7871</v>
      </c>
      <c r="CE61" s="1719">
        <v>63</v>
      </c>
      <c r="CF61" s="1719">
        <v>63</v>
      </c>
      <c r="CG61" s="1760" t="s">
        <v>70</v>
      </c>
      <c r="CH61" s="2961">
        <v>7871</v>
      </c>
      <c r="CI61" s="1719"/>
      <c r="CJ61" s="1719"/>
      <c r="CK61" s="1760"/>
      <c r="CL61" s="2961"/>
      <c r="CM61" s="1719"/>
      <c r="CN61" s="1719"/>
      <c r="CO61" s="2962"/>
      <c r="CP61" s="2961"/>
      <c r="CQ61" s="1719"/>
      <c r="CR61" s="1719"/>
      <c r="CS61" s="2962"/>
      <c r="CT61" s="2961"/>
      <c r="CU61" s="1719"/>
      <c r="CV61" s="1719"/>
      <c r="CW61" s="2962"/>
      <c r="CX61" s="2961"/>
      <c r="CY61" s="1719"/>
      <c r="CZ61" s="1719"/>
      <c r="DA61" s="2962"/>
      <c r="DB61" s="2961"/>
      <c r="DC61" s="1719"/>
      <c r="DD61" s="1719"/>
      <c r="DE61" s="2962"/>
      <c r="DF61" s="2961"/>
      <c r="DG61" s="1719"/>
      <c r="DH61" s="1719"/>
      <c r="DI61" s="2962"/>
      <c r="DJ61" s="2961"/>
      <c r="DK61" s="1719"/>
      <c r="DL61" s="1719"/>
      <c r="DM61" s="2962"/>
      <c r="DN61" s="2961"/>
      <c r="DO61" s="1719"/>
      <c r="DP61" s="1719"/>
      <c r="DQ61" s="2962"/>
      <c r="DR61" s="2961"/>
      <c r="DS61" s="1719"/>
      <c r="DT61" s="1719"/>
      <c r="DU61" s="1760"/>
      <c r="DV61" s="2961"/>
      <c r="DW61" s="2941">
        <v>498.70963923599999</v>
      </c>
      <c r="DX61" s="1688" t="s">
        <v>125</v>
      </c>
      <c r="DY61" s="1688" t="s">
        <v>126</v>
      </c>
      <c r="DZ61" s="1710" t="s">
        <v>127</v>
      </c>
      <c r="EA61" s="1748" t="s">
        <v>822</v>
      </c>
      <c r="EB61" s="1710" t="s">
        <v>129</v>
      </c>
      <c r="EC61" s="1725" t="s">
        <v>823</v>
      </c>
      <c r="ED61" s="1688"/>
      <c r="EE61" s="1688"/>
      <c r="EF61" s="1688"/>
      <c r="EG61" s="1688"/>
      <c r="EH61" s="1688"/>
      <c r="EI61" s="1688"/>
    </row>
    <row r="62" spans="1:139" s="447" customFormat="1" ht="24.95" customHeight="1">
      <c r="A62" s="1706" t="s">
        <v>474</v>
      </c>
      <c r="B62" s="2173"/>
      <c r="C62" s="1628" t="s">
        <v>1021</v>
      </c>
      <c r="D62" s="1715"/>
      <c r="E62" s="1730" t="s">
        <v>1022</v>
      </c>
      <c r="F62" s="1730" t="s">
        <v>1023</v>
      </c>
      <c r="G62" s="1688" t="s">
        <v>58</v>
      </c>
      <c r="H62" s="1688" t="s">
        <v>137</v>
      </c>
      <c r="I62" s="1688" t="s">
        <v>60</v>
      </c>
      <c r="J62" s="2957"/>
      <c r="K62" s="1710" t="s">
        <v>61</v>
      </c>
      <c r="L62" s="1710" t="s">
        <v>61</v>
      </c>
      <c r="M62" s="1688">
        <v>2020</v>
      </c>
      <c r="N62" s="1710">
        <v>2034</v>
      </c>
      <c r="O62" s="1688"/>
      <c r="P62" s="1740">
        <v>1</v>
      </c>
      <c r="Q62" s="1740">
        <v>1</v>
      </c>
      <c r="R62" s="1740">
        <v>1</v>
      </c>
      <c r="S62" s="1740">
        <v>1</v>
      </c>
      <c r="T62" s="1740">
        <v>1</v>
      </c>
      <c r="U62" s="1740">
        <v>1</v>
      </c>
      <c r="V62" s="1740">
        <v>1</v>
      </c>
      <c r="W62" s="1740">
        <v>1</v>
      </c>
      <c r="X62" s="1740">
        <v>1</v>
      </c>
      <c r="Y62" s="1740">
        <v>1</v>
      </c>
      <c r="Z62" s="1740">
        <v>1</v>
      </c>
      <c r="AA62" s="1740">
        <v>1</v>
      </c>
      <c r="AB62" s="1740">
        <v>1</v>
      </c>
      <c r="AC62" s="1740">
        <v>1</v>
      </c>
      <c r="AD62" s="1740">
        <v>1</v>
      </c>
      <c r="AE62" s="1740">
        <v>1</v>
      </c>
      <c r="AF62" s="1714" t="s">
        <v>2594</v>
      </c>
      <c r="AG62" s="1715">
        <v>5.7999999999999996E-3</v>
      </c>
      <c r="AH62" s="1628" t="s">
        <v>2595</v>
      </c>
      <c r="AI62" s="1628" t="s">
        <v>2596</v>
      </c>
      <c r="AJ62" s="1710" t="s">
        <v>788</v>
      </c>
      <c r="AK62" s="1730" t="s">
        <v>789</v>
      </c>
      <c r="AL62" s="1710" t="s">
        <v>58</v>
      </c>
      <c r="AM62" s="1688" t="s">
        <v>513</v>
      </c>
      <c r="AN62" s="1710" t="s">
        <v>482</v>
      </c>
      <c r="AO62" s="2961">
        <v>210</v>
      </c>
      <c r="AP62" s="1710">
        <v>7</v>
      </c>
      <c r="AQ62" s="1710">
        <v>2018</v>
      </c>
      <c r="AR62" s="2947">
        <v>43466</v>
      </c>
      <c r="AS62" s="2955">
        <v>45657</v>
      </c>
      <c r="AT62" s="1710">
        <v>5</v>
      </c>
      <c r="AU62" s="1781">
        <v>5</v>
      </c>
      <c r="AV62" s="1781">
        <v>5</v>
      </c>
      <c r="AW62" s="1781">
        <v>2</v>
      </c>
      <c r="AX62" s="1781">
        <v>2</v>
      </c>
      <c r="AY62" s="1781">
        <v>2</v>
      </c>
      <c r="AZ62" s="1737"/>
      <c r="BA62" s="1737"/>
      <c r="BB62" s="1737"/>
      <c r="BC62" s="1737"/>
      <c r="BD62" s="1737"/>
      <c r="BE62" s="1737"/>
      <c r="BF62" s="1737"/>
      <c r="BG62" s="1737"/>
      <c r="BH62" s="1737"/>
      <c r="BI62" s="1737"/>
      <c r="BJ62" s="1710">
        <v>21</v>
      </c>
      <c r="BK62" s="1719">
        <v>200</v>
      </c>
      <c r="BL62" s="1719">
        <v>200</v>
      </c>
      <c r="BM62" s="1760" t="s">
        <v>70</v>
      </c>
      <c r="BN62" s="2961">
        <v>1156</v>
      </c>
      <c r="BO62" s="1719">
        <v>273</v>
      </c>
      <c r="BP62" s="1719">
        <v>273</v>
      </c>
      <c r="BQ62" s="1760" t="s">
        <v>70</v>
      </c>
      <c r="BR62" s="2961" t="s">
        <v>2593</v>
      </c>
      <c r="BS62" s="1719">
        <v>293</v>
      </c>
      <c r="BT62" s="1719">
        <v>293</v>
      </c>
      <c r="BU62" s="1760" t="s">
        <v>70</v>
      </c>
      <c r="BV62" s="2961">
        <v>7871</v>
      </c>
      <c r="BW62" s="1719">
        <v>269</v>
      </c>
      <c r="BX62" s="1719">
        <v>269</v>
      </c>
      <c r="BY62" s="1760" t="s">
        <v>70</v>
      </c>
      <c r="BZ62" s="2961">
        <v>7871</v>
      </c>
      <c r="CA62" s="1719">
        <v>269</v>
      </c>
      <c r="CB62" s="1719">
        <v>269</v>
      </c>
      <c r="CC62" s="1760" t="s">
        <v>70</v>
      </c>
      <c r="CD62" s="2961">
        <v>7871</v>
      </c>
      <c r="CE62" s="1719">
        <v>269</v>
      </c>
      <c r="CF62" s="1719">
        <v>269</v>
      </c>
      <c r="CG62" s="1760" t="s">
        <v>70</v>
      </c>
      <c r="CH62" s="2961">
        <v>7871</v>
      </c>
      <c r="CI62" s="1719"/>
      <c r="CJ62" s="1719"/>
      <c r="CK62" s="1760"/>
      <c r="CL62" s="2961"/>
      <c r="CM62" s="1719"/>
      <c r="CN62" s="1719"/>
      <c r="CO62" s="2962"/>
      <c r="CP62" s="2961"/>
      <c r="CQ62" s="1719"/>
      <c r="CR62" s="1719"/>
      <c r="CS62" s="2962"/>
      <c r="CT62" s="2961"/>
      <c r="CU62" s="1719"/>
      <c r="CV62" s="1719"/>
      <c r="CW62" s="2962"/>
      <c r="CX62" s="2961"/>
      <c r="CY62" s="1719"/>
      <c r="CZ62" s="1719"/>
      <c r="DA62" s="2962"/>
      <c r="DB62" s="2961"/>
      <c r="DC62" s="1719"/>
      <c r="DD62" s="1719"/>
      <c r="DE62" s="2962"/>
      <c r="DF62" s="2961"/>
      <c r="DG62" s="1719"/>
      <c r="DH62" s="1719"/>
      <c r="DI62" s="2962"/>
      <c r="DJ62" s="2961"/>
      <c r="DK62" s="1719"/>
      <c r="DL62" s="1719"/>
      <c r="DM62" s="2962"/>
      <c r="DN62" s="2961"/>
      <c r="DO62" s="1719"/>
      <c r="DP62" s="1719"/>
      <c r="DQ62" s="2962"/>
      <c r="DR62" s="2961"/>
      <c r="DS62" s="1719"/>
      <c r="DT62" s="1719"/>
      <c r="DU62" s="1760"/>
      <c r="DV62" s="2961"/>
      <c r="DW62" s="2941">
        <v>1573</v>
      </c>
      <c r="DX62" s="1688" t="s">
        <v>125</v>
      </c>
      <c r="DY62" s="1688" t="s">
        <v>126</v>
      </c>
      <c r="DZ62" s="1710" t="s">
        <v>127</v>
      </c>
      <c r="EA62" s="1748" t="s">
        <v>822</v>
      </c>
      <c r="EB62" s="1710" t="s">
        <v>129</v>
      </c>
      <c r="EC62" s="1782" t="s">
        <v>823</v>
      </c>
      <c r="ED62" s="1688"/>
      <c r="EE62" s="1688"/>
      <c r="EF62" s="1688"/>
      <c r="EG62" s="1688"/>
      <c r="EH62" s="1688"/>
      <c r="EI62" s="1688"/>
    </row>
    <row r="63" spans="1:139" s="447" customFormat="1" ht="24.95" customHeight="1">
      <c r="A63" s="1706" t="s">
        <v>474</v>
      </c>
      <c r="B63" s="2173"/>
      <c r="C63" s="1628" t="s">
        <v>1021</v>
      </c>
      <c r="D63" s="1715"/>
      <c r="E63" s="1730" t="s">
        <v>1022</v>
      </c>
      <c r="F63" s="1730" t="s">
        <v>1023</v>
      </c>
      <c r="G63" s="1688" t="s">
        <v>58</v>
      </c>
      <c r="H63" s="1688" t="s">
        <v>137</v>
      </c>
      <c r="I63" s="1688" t="s">
        <v>60</v>
      </c>
      <c r="J63" s="2957"/>
      <c r="K63" s="1710" t="s">
        <v>61</v>
      </c>
      <c r="L63" s="1710" t="s">
        <v>61</v>
      </c>
      <c r="M63" s="1688">
        <v>2020</v>
      </c>
      <c r="N63" s="1710">
        <v>2034</v>
      </c>
      <c r="O63" s="1688"/>
      <c r="P63" s="1740">
        <v>1</v>
      </c>
      <c r="Q63" s="1740">
        <v>1</v>
      </c>
      <c r="R63" s="1740">
        <v>1</v>
      </c>
      <c r="S63" s="1740">
        <v>1</v>
      </c>
      <c r="T63" s="1740">
        <v>1</v>
      </c>
      <c r="U63" s="1740">
        <v>1</v>
      </c>
      <c r="V63" s="1740">
        <v>1</v>
      </c>
      <c r="W63" s="1740">
        <v>1</v>
      </c>
      <c r="X63" s="1740">
        <v>1</v>
      </c>
      <c r="Y63" s="1740">
        <v>1</v>
      </c>
      <c r="Z63" s="1740">
        <v>1</v>
      </c>
      <c r="AA63" s="1740">
        <v>1</v>
      </c>
      <c r="AB63" s="1740">
        <v>1</v>
      </c>
      <c r="AC63" s="1740">
        <v>1</v>
      </c>
      <c r="AD63" s="1740">
        <v>1</v>
      </c>
      <c r="AE63" s="1740">
        <v>1</v>
      </c>
      <c r="AF63" s="1714" t="s">
        <v>2597</v>
      </c>
      <c r="AG63" s="1715">
        <v>1.0800000000000001E-2</v>
      </c>
      <c r="AH63" s="1628" t="s">
        <v>2598</v>
      </c>
      <c r="AI63" s="1628" t="s">
        <v>2599</v>
      </c>
      <c r="AJ63" s="1710" t="s">
        <v>788</v>
      </c>
      <c r="AK63" s="1730" t="s">
        <v>789</v>
      </c>
      <c r="AL63" s="1710" t="s">
        <v>58</v>
      </c>
      <c r="AM63" s="1688" t="s">
        <v>513</v>
      </c>
      <c r="AN63" s="1710" t="s">
        <v>60</v>
      </c>
      <c r="AO63" s="2957"/>
      <c r="AP63" s="1710">
        <v>6</v>
      </c>
      <c r="AQ63" s="1710">
        <v>2018</v>
      </c>
      <c r="AR63" s="2947">
        <v>43466</v>
      </c>
      <c r="AS63" s="2955">
        <v>45657</v>
      </c>
      <c r="AT63" s="1710">
        <v>6</v>
      </c>
      <c r="AU63" s="1777">
        <v>6</v>
      </c>
      <c r="AV63" s="1777">
        <v>6</v>
      </c>
      <c r="AW63" s="1777">
        <v>5</v>
      </c>
      <c r="AX63" s="1777">
        <v>5</v>
      </c>
      <c r="AY63" s="1777">
        <v>5</v>
      </c>
      <c r="AZ63" s="1777"/>
      <c r="BA63" s="1777"/>
      <c r="BB63" s="1777"/>
      <c r="BC63" s="1777"/>
      <c r="BD63" s="1777"/>
      <c r="BE63" s="1777"/>
      <c r="BF63" s="1777"/>
      <c r="BG63" s="1777"/>
      <c r="BH63" s="1777"/>
      <c r="BI63" s="1777"/>
      <c r="BJ63" s="1710">
        <v>33</v>
      </c>
      <c r="BK63" s="1719">
        <v>12.84</v>
      </c>
      <c r="BL63" s="1719">
        <v>12.84</v>
      </c>
      <c r="BM63" s="1760" t="s">
        <v>70</v>
      </c>
      <c r="BN63" s="2961">
        <v>1156</v>
      </c>
      <c r="BO63" s="1719">
        <v>13.430999999999999</v>
      </c>
      <c r="BP63" s="1719">
        <v>13.430999999999999</v>
      </c>
      <c r="BQ63" s="1760" t="s">
        <v>70</v>
      </c>
      <c r="BR63" s="2961" t="s">
        <v>2593</v>
      </c>
      <c r="BS63" s="1719">
        <v>14.116</v>
      </c>
      <c r="BT63" s="1719">
        <v>14.116</v>
      </c>
      <c r="BU63" s="1760" t="s">
        <v>70</v>
      </c>
      <c r="BV63" s="2961">
        <v>7871</v>
      </c>
      <c r="BW63" s="1719">
        <v>47</v>
      </c>
      <c r="BX63" s="1719">
        <v>47</v>
      </c>
      <c r="BY63" s="1760" t="s">
        <v>70</v>
      </c>
      <c r="BZ63" s="2961">
        <v>7871</v>
      </c>
      <c r="CA63" s="1719">
        <v>47</v>
      </c>
      <c r="CB63" s="1719">
        <v>47</v>
      </c>
      <c r="CC63" s="1760" t="s">
        <v>70</v>
      </c>
      <c r="CD63" s="2961">
        <v>7871</v>
      </c>
      <c r="CE63" s="1719">
        <v>47</v>
      </c>
      <c r="CF63" s="1719">
        <v>47</v>
      </c>
      <c r="CG63" s="1760" t="s">
        <v>70</v>
      </c>
      <c r="CH63" s="2961">
        <v>7871</v>
      </c>
      <c r="CI63" s="1719"/>
      <c r="CJ63" s="1719"/>
      <c r="CK63" s="1760"/>
      <c r="CL63" s="2961"/>
      <c r="CM63" s="1719"/>
      <c r="CN63" s="1719"/>
      <c r="CO63" s="2962"/>
      <c r="CP63" s="2961"/>
      <c r="CQ63" s="1719"/>
      <c r="CR63" s="1719"/>
      <c r="CS63" s="2962"/>
      <c r="CT63" s="2961"/>
      <c r="CU63" s="1719"/>
      <c r="CV63" s="1719"/>
      <c r="CW63" s="2962"/>
      <c r="CX63" s="2961"/>
      <c r="CY63" s="1719"/>
      <c r="CZ63" s="1719"/>
      <c r="DA63" s="2962"/>
      <c r="DB63" s="2961"/>
      <c r="DC63" s="1719"/>
      <c r="DD63" s="1719"/>
      <c r="DE63" s="2962"/>
      <c r="DF63" s="2961"/>
      <c r="DG63" s="1719"/>
      <c r="DH63" s="1719"/>
      <c r="DI63" s="2962"/>
      <c r="DJ63" s="2961"/>
      <c r="DK63" s="1719"/>
      <c r="DL63" s="1719"/>
      <c r="DM63" s="2962"/>
      <c r="DN63" s="2961"/>
      <c r="DO63" s="1719"/>
      <c r="DP63" s="1719"/>
      <c r="DQ63" s="2962"/>
      <c r="DR63" s="2961"/>
      <c r="DS63" s="1719"/>
      <c r="DT63" s="1719"/>
      <c r="DU63" s="1760"/>
      <c r="DV63" s="2961"/>
      <c r="DW63" s="2941">
        <v>181.387</v>
      </c>
      <c r="DX63" s="1688" t="s">
        <v>125</v>
      </c>
      <c r="DY63" s="1688" t="s">
        <v>126</v>
      </c>
      <c r="DZ63" s="1710" t="s">
        <v>127</v>
      </c>
      <c r="EA63" s="1748" t="s">
        <v>822</v>
      </c>
      <c r="EB63" s="1710" t="s">
        <v>129</v>
      </c>
      <c r="EC63" s="1782" t="s">
        <v>823</v>
      </c>
      <c r="ED63" s="1688"/>
      <c r="EE63" s="1688"/>
      <c r="EF63" s="1688"/>
      <c r="EG63" s="1688"/>
      <c r="EH63" s="1688"/>
      <c r="EI63" s="1688"/>
    </row>
    <row r="64" spans="1:139" s="447" customFormat="1" ht="24.95" customHeight="1">
      <c r="A64" s="1706" t="s">
        <v>474</v>
      </c>
      <c r="B64" s="2173"/>
      <c r="C64" s="1628" t="s">
        <v>1032</v>
      </c>
      <c r="D64" s="1715">
        <v>3.56E-2</v>
      </c>
      <c r="E64" s="1730" t="s">
        <v>527</v>
      </c>
      <c r="F64" s="1730" t="s">
        <v>528</v>
      </c>
      <c r="G64" s="1688" t="s">
        <v>111</v>
      </c>
      <c r="H64" s="1688" t="s">
        <v>59</v>
      </c>
      <c r="I64" s="1688" t="s">
        <v>60</v>
      </c>
      <c r="J64" s="2957"/>
      <c r="K64" s="1741">
        <v>3.5999999999999999E-3</v>
      </c>
      <c r="L64" s="1688">
        <v>2017</v>
      </c>
      <c r="M64" s="1688">
        <v>2019</v>
      </c>
      <c r="N64" s="1688">
        <v>2021</v>
      </c>
      <c r="O64" s="1731">
        <f>K64-0.01%</f>
        <v>3.5000000000000001E-3</v>
      </c>
      <c r="P64" s="1731">
        <f t="shared" ref="P64:Q66" si="5">O64-0.01%</f>
        <v>3.4000000000000002E-3</v>
      </c>
      <c r="Q64" s="1731">
        <f t="shared" si="5"/>
        <v>3.3000000000000004E-3</v>
      </c>
      <c r="R64" s="1718"/>
      <c r="S64" s="1688"/>
      <c r="T64" s="1688"/>
      <c r="U64" s="1688"/>
      <c r="V64" s="1688"/>
      <c r="W64" s="1688"/>
      <c r="X64" s="1688"/>
      <c r="Y64" s="1688"/>
      <c r="Z64" s="1688"/>
      <c r="AA64" s="1688"/>
      <c r="AB64" s="1688"/>
      <c r="AC64" s="1688"/>
      <c r="AD64" s="1688"/>
      <c r="AE64" s="1731">
        <v>3.3E-3</v>
      </c>
      <c r="AF64" s="1714" t="s">
        <v>529</v>
      </c>
      <c r="AG64" s="1715">
        <v>1.9E-2</v>
      </c>
      <c r="AH64" s="1628" t="s">
        <v>530</v>
      </c>
      <c r="AI64" s="1628" t="s">
        <v>531</v>
      </c>
      <c r="AJ64" s="1710" t="s">
        <v>796</v>
      </c>
      <c r="AK64" s="1730" t="s">
        <v>789</v>
      </c>
      <c r="AL64" s="1710" t="s">
        <v>58</v>
      </c>
      <c r="AM64" s="1688" t="s">
        <v>83</v>
      </c>
      <c r="AN64" s="1710" t="s">
        <v>60</v>
      </c>
      <c r="AO64" s="2957"/>
      <c r="AP64" s="1634">
        <v>1</v>
      </c>
      <c r="AQ64" s="1688">
        <v>2018</v>
      </c>
      <c r="AR64" s="2947">
        <v>43466</v>
      </c>
      <c r="AS64" s="2955">
        <v>44561</v>
      </c>
      <c r="AT64" s="1710">
        <v>1</v>
      </c>
      <c r="AU64" s="1781">
        <v>1</v>
      </c>
      <c r="AV64" s="1781">
        <v>1</v>
      </c>
      <c r="AW64" s="1781"/>
      <c r="AX64" s="1783"/>
      <c r="AY64" s="1783"/>
      <c r="AZ64" s="1783"/>
      <c r="BA64" s="1783"/>
      <c r="BB64" s="1783"/>
      <c r="BC64" s="1783"/>
      <c r="BD64" s="1783"/>
      <c r="BE64" s="1783"/>
      <c r="BF64" s="1783"/>
      <c r="BG64" s="1783"/>
      <c r="BH64" s="1783"/>
      <c r="BI64" s="1783"/>
      <c r="BJ64" s="1710">
        <f>SUM(AT64:BI64)</f>
        <v>3</v>
      </c>
      <c r="BK64" s="1719">
        <v>72.370999999999995</v>
      </c>
      <c r="BL64" s="1719">
        <v>72.370999999999995</v>
      </c>
      <c r="BM64" s="1760" t="s">
        <v>70</v>
      </c>
      <c r="BN64" s="2961"/>
      <c r="BO64" s="1719">
        <v>75.700065999999993</v>
      </c>
      <c r="BP64" s="1719">
        <v>75.700065999999993</v>
      </c>
      <c r="BQ64" s="1760" t="s">
        <v>70</v>
      </c>
      <c r="BR64" s="2961"/>
      <c r="BS64" s="1719">
        <v>79.560769365999988</v>
      </c>
      <c r="BT64" s="1719">
        <v>79.560769365999988</v>
      </c>
      <c r="BU64" s="1760" t="s">
        <v>70</v>
      </c>
      <c r="BV64" s="2961"/>
      <c r="BW64" s="1719"/>
      <c r="BX64" s="1719"/>
      <c r="BY64" s="1760"/>
      <c r="BZ64" s="2961"/>
      <c r="CA64" s="1719"/>
      <c r="CB64" s="1719"/>
      <c r="CC64" s="1760"/>
      <c r="CD64" s="2961"/>
      <c r="CE64" s="1719"/>
      <c r="CF64" s="1719"/>
      <c r="CG64" s="1760"/>
      <c r="CH64" s="2961"/>
      <c r="CI64" s="1719"/>
      <c r="CJ64" s="1719"/>
      <c r="CK64" s="1760"/>
      <c r="CL64" s="2961"/>
      <c r="CM64" s="1719"/>
      <c r="CN64" s="1719"/>
      <c r="CO64" s="2962"/>
      <c r="CP64" s="2961"/>
      <c r="CQ64" s="1719"/>
      <c r="CR64" s="1719"/>
      <c r="CS64" s="2962"/>
      <c r="CT64" s="2961"/>
      <c r="CU64" s="1719"/>
      <c r="CV64" s="1719"/>
      <c r="CW64" s="2962"/>
      <c r="CX64" s="2961"/>
      <c r="CY64" s="1719"/>
      <c r="CZ64" s="1719"/>
      <c r="DA64" s="2962"/>
      <c r="DB64" s="2961"/>
      <c r="DC64" s="1719"/>
      <c r="DD64" s="1719"/>
      <c r="DE64" s="2962"/>
      <c r="DF64" s="2961"/>
      <c r="DG64" s="1719"/>
      <c r="DH64" s="1719"/>
      <c r="DI64" s="2962"/>
      <c r="DJ64" s="2961"/>
      <c r="DK64" s="1719"/>
      <c r="DL64" s="1719"/>
      <c r="DM64" s="2962"/>
      <c r="DN64" s="2961"/>
      <c r="DO64" s="1719"/>
      <c r="DP64" s="1719"/>
      <c r="DQ64" s="2962"/>
      <c r="DR64" s="2961"/>
      <c r="DS64" s="1719"/>
      <c r="DT64" s="1719"/>
      <c r="DU64" s="1760"/>
      <c r="DV64" s="2961"/>
      <c r="DW64" s="2941">
        <v>227.63183536599996</v>
      </c>
      <c r="DX64" s="1688" t="s">
        <v>125</v>
      </c>
      <c r="DY64" s="1688" t="s">
        <v>126</v>
      </c>
      <c r="DZ64" s="1710" t="s">
        <v>127</v>
      </c>
      <c r="EA64" s="1748" t="s">
        <v>822</v>
      </c>
      <c r="EB64" s="1710" t="s">
        <v>129</v>
      </c>
      <c r="EC64" s="1725" t="s">
        <v>823</v>
      </c>
      <c r="ED64" s="1688"/>
      <c r="EE64" s="1688"/>
      <c r="EF64" s="1688"/>
      <c r="EG64" s="1688"/>
      <c r="EH64" s="1688"/>
      <c r="EI64" s="1688"/>
    </row>
    <row r="65" spans="1:139 16354:16359" s="447" customFormat="1" ht="24.95" customHeight="1">
      <c r="A65" s="1706" t="s">
        <v>474</v>
      </c>
      <c r="B65" s="2173"/>
      <c r="C65" s="1628" t="s">
        <v>1032</v>
      </c>
      <c r="D65" s="1715"/>
      <c r="E65" s="1730" t="s">
        <v>527</v>
      </c>
      <c r="F65" s="1730" t="s">
        <v>528</v>
      </c>
      <c r="G65" s="1688" t="s">
        <v>111</v>
      </c>
      <c r="H65" s="1688" t="s">
        <v>59</v>
      </c>
      <c r="I65" s="1688" t="s">
        <v>60</v>
      </c>
      <c r="J65" s="2957"/>
      <c r="K65" s="1741">
        <v>3.5999999999999999E-3</v>
      </c>
      <c r="L65" s="1688">
        <v>2017</v>
      </c>
      <c r="M65" s="1688">
        <v>2019</v>
      </c>
      <c r="N65" s="1688">
        <v>2021</v>
      </c>
      <c r="O65" s="1731">
        <f>K65-0.01%</f>
        <v>3.5000000000000001E-3</v>
      </c>
      <c r="P65" s="1731">
        <f t="shared" si="5"/>
        <v>3.4000000000000002E-3</v>
      </c>
      <c r="Q65" s="1731">
        <f t="shared" si="5"/>
        <v>3.3000000000000004E-3</v>
      </c>
      <c r="R65" s="1718"/>
      <c r="S65" s="1688"/>
      <c r="T65" s="1688"/>
      <c r="U65" s="1688"/>
      <c r="V65" s="1688"/>
      <c r="W65" s="1688"/>
      <c r="X65" s="1688"/>
      <c r="Y65" s="1688"/>
      <c r="Z65" s="1688"/>
      <c r="AA65" s="1688"/>
      <c r="AB65" s="1688"/>
      <c r="AC65" s="1688"/>
      <c r="AD65" s="1688"/>
      <c r="AE65" s="1731">
        <v>3.3E-3</v>
      </c>
      <c r="AF65" s="1714" t="s">
        <v>532</v>
      </c>
      <c r="AG65" s="1715">
        <v>5.7999999999999996E-3</v>
      </c>
      <c r="AH65" s="1628" t="s">
        <v>533</v>
      </c>
      <c r="AI65" s="1628" t="s">
        <v>534</v>
      </c>
      <c r="AJ65" s="1710" t="s">
        <v>788</v>
      </c>
      <c r="AK65" s="1730" t="s">
        <v>789</v>
      </c>
      <c r="AL65" s="1710" t="s">
        <v>111</v>
      </c>
      <c r="AM65" s="1688" t="s">
        <v>83</v>
      </c>
      <c r="AN65" s="1710" t="s">
        <v>482</v>
      </c>
      <c r="AO65" s="2961">
        <v>536</v>
      </c>
      <c r="AP65" s="1754" t="s">
        <v>61</v>
      </c>
      <c r="AQ65" s="1754" t="s">
        <v>61</v>
      </c>
      <c r="AR65" s="2947">
        <v>43466</v>
      </c>
      <c r="AS65" s="2955">
        <v>44561</v>
      </c>
      <c r="AT65" s="1710">
        <v>1</v>
      </c>
      <c r="AU65" s="1710">
        <v>1</v>
      </c>
      <c r="AV65" s="1710">
        <v>1</v>
      </c>
      <c r="AW65" s="1737"/>
      <c r="AX65" s="1737"/>
      <c r="AY65" s="1737"/>
      <c r="AZ65" s="1737"/>
      <c r="BA65" s="1737"/>
      <c r="BB65" s="1737"/>
      <c r="BC65" s="1737"/>
      <c r="BD65" s="1737"/>
      <c r="BE65" s="1737"/>
      <c r="BF65" s="1737"/>
      <c r="BG65" s="1737"/>
      <c r="BH65" s="1737"/>
      <c r="BI65" s="1737"/>
      <c r="BJ65" s="1710">
        <f>SUM(AT65:BI65)</f>
        <v>3</v>
      </c>
      <c r="BK65" s="1719">
        <v>85.605000000000004</v>
      </c>
      <c r="BL65" s="1719">
        <v>85.605000000000004</v>
      </c>
      <c r="BM65" s="1760" t="s">
        <v>70</v>
      </c>
      <c r="BN65" s="2961"/>
      <c r="BO65" s="1719">
        <v>89.543000000000006</v>
      </c>
      <c r="BP65" s="1719">
        <v>89.543000000000006</v>
      </c>
      <c r="BQ65" s="1760" t="s">
        <v>70</v>
      </c>
      <c r="BR65" s="2961"/>
      <c r="BS65" s="1719">
        <v>94.108999999999995</v>
      </c>
      <c r="BT65" s="1719">
        <v>94.108999999999995</v>
      </c>
      <c r="BU65" s="1760" t="s">
        <v>70</v>
      </c>
      <c r="BV65" s="2961"/>
      <c r="BW65" s="1719"/>
      <c r="BX65" s="1719"/>
      <c r="BY65" s="1760"/>
      <c r="BZ65" s="2961"/>
      <c r="CA65" s="1719"/>
      <c r="CB65" s="1719"/>
      <c r="CC65" s="1760"/>
      <c r="CD65" s="2961"/>
      <c r="CE65" s="1719"/>
      <c r="CF65" s="1719"/>
      <c r="CG65" s="1760"/>
      <c r="CH65" s="2961"/>
      <c r="CI65" s="1719"/>
      <c r="CJ65" s="1719"/>
      <c r="CK65" s="1760"/>
      <c r="CL65" s="2961"/>
      <c r="CM65" s="1719"/>
      <c r="CN65" s="1719"/>
      <c r="CO65" s="2962"/>
      <c r="CP65" s="2961"/>
      <c r="CQ65" s="1719"/>
      <c r="CR65" s="1719"/>
      <c r="CS65" s="2962"/>
      <c r="CT65" s="2961"/>
      <c r="CU65" s="1719"/>
      <c r="CV65" s="1719"/>
      <c r="CW65" s="2962"/>
      <c r="CX65" s="2961"/>
      <c r="CY65" s="1719"/>
      <c r="CZ65" s="1719"/>
      <c r="DA65" s="2962"/>
      <c r="DB65" s="2961"/>
      <c r="DC65" s="1719"/>
      <c r="DD65" s="1719"/>
      <c r="DE65" s="2962"/>
      <c r="DF65" s="2961"/>
      <c r="DG65" s="1719"/>
      <c r="DH65" s="1719"/>
      <c r="DI65" s="2962"/>
      <c r="DJ65" s="2961"/>
      <c r="DK65" s="1719"/>
      <c r="DL65" s="1719"/>
      <c r="DM65" s="2962"/>
      <c r="DN65" s="2961"/>
      <c r="DO65" s="1719"/>
      <c r="DP65" s="1719"/>
      <c r="DQ65" s="2962"/>
      <c r="DR65" s="2961"/>
      <c r="DS65" s="1719"/>
      <c r="DT65" s="1719"/>
      <c r="DU65" s="1760"/>
      <c r="DV65" s="2961"/>
      <c r="DW65" s="2941">
        <v>269.25700000000001</v>
      </c>
      <c r="DX65" s="1688" t="s">
        <v>125</v>
      </c>
      <c r="DY65" s="1688" t="s">
        <v>126</v>
      </c>
      <c r="DZ65" s="1710" t="s">
        <v>127</v>
      </c>
      <c r="EA65" s="1748" t="s">
        <v>822</v>
      </c>
      <c r="EB65" s="1710" t="s">
        <v>129</v>
      </c>
      <c r="EC65" s="1725" t="s">
        <v>823</v>
      </c>
      <c r="ED65" s="1688"/>
      <c r="EE65" s="1688"/>
      <c r="EF65" s="1688"/>
      <c r="EG65" s="1688"/>
      <c r="EH65" s="1688"/>
      <c r="EI65" s="1688"/>
    </row>
    <row r="66" spans="1:139 16354:16359" s="447" customFormat="1" ht="24.95" customHeight="1">
      <c r="A66" s="1706" t="s">
        <v>474</v>
      </c>
      <c r="B66" s="2173"/>
      <c r="C66" s="1628" t="s">
        <v>1032</v>
      </c>
      <c r="D66" s="1715"/>
      <c r="E66" s="1730" t="s">
        <v>527</v>
      </c>
      <c r="F66" s="1730" t="s">
        <v>528</v>
      </c>
      <c r="G66" s="1688" t="s">
        <v>111</v>
      </c>
      <c r="H66" s="1688" t="s">
        <v>59</v>
      </c>
      <c r="I66" s="1688" t="s">
        <v>60</v>
      </c>
      <c r="J66" s="2957"/>
      <c r="K66" s="1741">
        <v>3.5999999999999999E-3</v>
      </c>
      <c r="L66" s="1688">
        <v>2017</v>
      </c>
      <c r="M66" s="1688">
        <v>2019</v>
      </c>
      <c r="N66" s="1688">
        <v>2021</v>
      </c>
      <c r="O66" s="1731">
        <f>K66-0.01%</f>
        <v>3.5000000000000001E-3</v>
      </c>
      <c r="P66" s="1731">
        <f t="shared" si="5"/>
        <v>3.4000000000000002E-3</v>
      </c>
      <c r="Q66" s="1731">
        <f t="shared" si="5"/>
        <v>3.3000000000000004E-3</v>
      </c>
      <c r="R66" s="1718"/>
      <c r="S66" s="1688"/>
      <c r="T66" s="1688"/>
      <c r="U66" s="1688"/>
      <c r="V66" s="1688"/>
      <c r="W66" s="1688"/>
      <c r="X66" s="1688"/>
      <c r="Y66" s="1688"/>
      <c r="Z66" s="1688"/>
      <c r="AA66" s="1688"/>
      <c r="AB66" s="1688"/>
      <c r="AC66" s="1688"/>
      <c r="AD66" s="1688"/>
      <c r="AE66" s="1731">
        <v>3.3E-3</v>
      </c>
      <c r="AF66" s="1714" t="s">
        <v>535</v>
      </c>
      <c r="AG66" s="1715">
        <v>1.0800000000000001E-2</v>
      </c>
      <c r="AH66" s="1628" t="s">
        <v>536</v>
      </c>
      <c r="AI66" s="1628" t="s">
        <v>537</v>
      </c>
      <c r="AJ66" s="1710" t="s">
        <v>788</v>
      </c>
      <c r="AK66" s="1730" t="s">
        <v>789</v>
      </c>
      <c r="AL66" s="1710" t="s">
        <v>58</v>
      </c>
      <c r="AM66" s="1688" t="s">
        <v>83</v>
      </c>
      <c r="AN66" s="1710" t="s">
        <v>60</v>
      </c>
      <c r="AO66" s="2957"/>
      <c r="AP66" s="1754" t="s">
        <v>61</v>
      </c>
      <c r="AQ66" s="1754" t="s">
        <v>61</v>
      </c>
      <c r="AR66" s="2947">
        <v>43466</v>
      </c>
      <c r="AS66" s="2955">
        <v>44561</v>
      </c>
      <c r="AT66" s="1710">
        <v>1</v>
      </c>
      <c r="AU66" s="1713">
        <v>1</v>
      </c>
      <c r="AV66" s="1713">
        <v>1</v>
      </c>
      <c r="AW66" s="1737"/>
      <c r="AX66" s="1737"/>
      <c r="AY66" s="1737"/>
      <c r="AZ66" s="1737"/>
      <c r="BA66" s="1737"/>
      <c r="BB66" s="1737"/>
      <c r="BC66" s="1737"/>
      <c r="BD66" s="1737"/>
      <c r="BE66" s="1737"/>
      <c r="BF66" s="1737"/>
      <c r="BG66" s="1737"/>
      <c r="BH66" s="1737"/>
      <c r="BI66" s="1737"/>
      <c r="BJ66" s="1710">
        <v>3</v>
      </c>
      <c r="BK66" s="1719">
        <v>107.006</v>
      </c>
      <c r="BL66" s="1719">
        <v>107.006</v>
      </c>
      <c r="BM66" s="1760" t="s">
        <v>70</v>
      </c>
      <c r="BN66" s="2961"/>
      <c r="BO66" s="1719">
        <v>111.928</v>
      </c>
      <c r="BP66" s="1719">
        <v>111.928</v>
      </c>
      <c r="BQ66" s="1760" t="s">
        <v>70</v>
      </c>
      <c r="BR66" s="2961"/>
      <c r="BS66" s="1719">
        <v>117.637</v>
      </c>
      <c r="BT66" s="1719">
        <v>117.637</v>
      </c>
      <c r="BU66" s="1760" t="s">
        <v>70</v>
      </c>
      <c r="BV66" s="2961"/>
      <c r="BW66" s="1719"/>
      <c r="BX66" s="1719"/>
      <c r="BY66" s="1760"/>
      <c r="BZ66" s="2961"/>
      <c r="CA66" s="1719"/>
      <c r="CB66" s="1719"/>
      <c r="CC66" s="1760"/>
      <c r="CD66" s="2961"/>
      <c r="CE66" s="1719"/>
      <c r="CF66" s="1719"/>
      <c r="CG66" s="1760"/>
      <c r="CH66" s="2961"/>
      <c r="CI66" s="1719"/>
      <c r="CJ66" s="1719"/>
      <c r="CK66" s="1760"/>
      <c r="CL66" s="2961"/>
      <c r="CM66" s="1719"/>
      <c r="CN66" s="1719"/>
      <c r="CO66" s="2962"/>
      <c r="CP66" s="2961"/>
      <c r="CQ66" s="1719"/>
      <c r="CR66" s="1719"/>
      <c r="CS66" s="2962"/>
      <c r="CT66" s="2961"/>
      <c r="CU66" s="1719"/>
      <c r="CV66" s="1719"/>
      <c r="CW66" s="2962"/>
      <c r="CX66" s="2961"/>
      <c r="CY66" s="1719"/>
      <c r="CZ66" s="1719"/>
      <c r="DA66" s="2962"/>
      <c r="DB66" s="2961"/>
      <c r="DC66" s="1719"/>
      <c r="DD66" s="1719"/>
      <c r="DE66" s="2962"/>
      <c r="DF66" s="2961"/>
      <c r="DG66" s="1719"/>
      <c r="DH66" s="1719"/>
      <c r="DI66" s="2962"/>
      <c r="DJ66" s="2961"/>
      <c r="DK66" s="1719"/>
      <c r="DL66" s="1719"/>
      <c r="DM66" s="2962"/>
      <c r="DN66" s="2961"/>
      <c r="DO66" s="1719"/>
      <c r="DP66" s="1719"/>
      <c r="DQ66" s="2962"/>
      <c r="DR66" s="2961"/>
      <c r="DS66" s="1719"/>
      <c r="DT66" s="1719"/>
      <c r="DU66" s="1760"/>
      <c r="DV66" s="2961"/>
      <c r="DW66" s="2941">
        <v>336.57100000000003</v>
      </c>
      <c r="DX66" s="1688" t="s">
        <v>125</v>
      </c>
      <c r="DY66" s="1710" t="s">
        <v>126</v>
      </c>
      <c r="DZ66" s="1710" t="s">
        <v>127</v>
      </c>
      <c r="EA66" s="1748" t="s">
        <v>822</v>
      </c>
      <c r="EB66" s="1710" t="s">
        <v>129</v>
      </c>
      <c r="EC66" s="1725" t="s">
        <v>823</v>
      </c>
      <c r="ED66" s="1688" t="s">
        <v>538</v>
      </c>
      <c r="EE66" s="1688" t="s">
        <v>72</v>
      </c>
      <c r="EF66" s="1688" t="s">
        <v>1028</v>
      </c>
      <c r="EG66" s="1688" t="s">
        <v>790</v>
      </c>
      <c r="EH66" s="1688">
        <v>3387000</v>
      </c>
      <c r="EI66" s="1758" t="s">
        <v>889</v>
      </c>
    </row>
    <row r="67" spans="1:139 16354:16359" s="447" customFormat="1" ht="24.95" customHeight="1">
      <c r="A67" s="1706" t="s">
        <v>474</v>
      </c>
      <c r="B67" s="2173"/>
      <c r="C67" s="1628" t="s">
        <v>1033</v>
      </c>
      <c r="D67" s="1715">
        <v>3.6400000000000002E-2</v>
      </c>
      <c r="E67" s="1628" t="s">
        <v>560</v>
      </c>
      <c r="F67" s="1628" t="s">
        <v>561</v>
      </c>
      <c r="G67" s="1688" t="s">
        <v>111</v>
      </c>
      <c r="H67" s="1688" t="s">
        <v>68</v>
      </c>
      <c r="I67" s="1688" t="s">
        <v>60</v>
      </c>
      <c r="J67" s="2957"/>
      <c r="K67" s="1740">
        <v>0.55000000000000004</v>
      </c>
      <c r="L67" s="1688">
        <v>2017</v>
      </c>
      <c r="M67" s="1688">
        <v>2019</v>
      </c>
      <c r="N67" s="1688">
        <v>2034</v>
      </c>
      <c r="O67" s="1741">
        <v>0.58499999999999996</v>
      </c>
      <c r="P67" s="1688"/>
      <c r="Q67" s="1740">
        <v>0.62</v>
      </c>
      <c r="R67" s="1688"/>
      <c r="S67" s="1741">
        <v>0.65500000000000003</v>
      </c>
      <c r="T67" s="1688"/>
      <c r="U67" s="1740">
        <v>0.69</v>
      </c>
      <c r="V67" s="1688"/>
      <c r="W67" s="1741">
        <v>0.72499999999999998</v>
      </c>
      <c r="X67" s="1688"/>
      <c r="Y67" s="1740">
        <v>0.76</v>
      </c>
      <c r="Z67" s="1688"/>
      <c r="AA67" s="1741">
        <v>0.79500000000000004</v>
      </c>
      <c r="AB67" s="1688"/>
      <c r="AC67" s="1740">
        <v>0.83</v>
      </c>
      <c r="AD67" s="1688"/>
      <c r="AE67" s="1740">
        <v>0.83</v>
      </c>
      <c r="AF67" s="1714" t="s">
        <v>562</v>
      </c>
      <c r="AG67" s="1715">
        <v>2.5600000000000001E-2</v>
      </c>
      <c r="AH67" s="2975" t="s">
        <v>563</v>
      </c>
      <c r="AI67" s="2975" t="s">
        <v>564</v>
      </c>
      <c r="AJ67" s="1710" t="s">
        <v>952</v>
      </c>
      <c r="AK67" s="1730" t="s">
        <v>789</v>
      </c>
      <c r="AL67" s="1710" t="s">
        <v>111</v>
      </c>
      <c r="AM67" s="1688" t="s">
        <v>68</v>
      </c>
      <c r="AN67" s="1710" t="s">
        <v>60</v>
      </c>
      <c r="AO67" s="2957"/>
      <c r="AP67" s="1754" t="s">
        <v>61</v>
      </c>
      <c r="AQ67" s="1754" t="s">
        <v>61</v>
      </c>
      <c r="AR67" s="2954">
        <v>43831</v>
      </c>
      <c r="AS67" s="2947">
        <v>49309</v>
      </c>
      <c r="AT67" s="1777"/>
      <c r="AU67" s="1718">
        <v>0.35</v>
      </c>
      <c r="AV67" s="1718">
        <v>0.7</v>
      </c>
      <c r="AW67" s="1718">
        <f t="shared" ref="AW67:BI67" si="6">AV67+2.3%</f>
        <v>0.72299999999999998</v>
      </c>
      <c r="AX67" s="1718">
        <f t="shared" si="6"/>
        <v>0.746</v>
      </c>
      <c r="AY67" s="1718">
        <f t="shared" si="6"/>
        <v>0.76900000000000002</v>
      </c>
      <c r="AZ67" s="1718">
        <f t="shared" si="6"/>
        <v>0.79200000000000004</v>
      </c>
      <c r="BA67" s="1718">
        <f t="shared" si="6"/>
        <v>0.81500000000000006</v>
      </c>
      <c r="BB67" s="1718">
        <f t="shared" si="6"/>
        <v>0.83800000000000008</v>
      </c>
      <c r="BC67" s="1718">
        <f t="shared" si="6"/>
        <v>0.8610000000000001</v>
      </c>
      <c r="BD67" s="1718">
        <f t="shared" si="6"/>
        <v>0.88400000000000012</v>
      </c>
      <c r="BE67" s="1718">
        <f t="shared" si="6"/>
        <v>0.90700000000000014</v>
      </c>
      <c r="BF67" s="1718">
        <f t="shared" si="6"/>
        <v>0.93000000000000016</v>
      </c>
      <c r="BG67" s="1718">
        <f t="shared" si="6"/>
        <v>0.95300000000000018</v>
      </c>
      <c r="BH67" s="1718">
        <f t="shared" si="6"/>
        <v>0.9760000000000002</v>
      </c>
      <c r="BI67" s="1718">
        <f t="shared" si="6"/>
        <v>0.99900000000000022</v>
      </c>
      <c r="BJ67" s="1718">
        <v>1</v>
      </c>
      <c r="BK67" s="1719"/>
      <c r="BL67" s="1719"/>
      <c r="BM67" s="1760"/>
      <c r="BN67" s="2961"/>
      <c r="BO67" s="1719">
        <v>128</v>
      </c>
      <c r="BP67" s="1719">
        <v>93</v>
      </c>
      <c r="BQ67" s="1760" t="s">
        <v>70</v>
      </c>
      <c r="BR67" s="2961">
        <v>1131</v>
      </c>
      <c r="BS67" s="1719">
        <v>133.4528</v>
      </c>
      <c r="BT67" s="1719">
        <v>1131</v>
      </c>
      <c r="BU67" s="1760" t="s">
        <v>70</v>
      </c>
      <c r="BV67" s="2961"/>
      <c r="BW67" s="1719">
        <v>139.13788928</v>
      </c>
      <c r="BX67" s="1719"/>
      <c r="BY67" s="1760" t="s">
        <v>70</v>
      </c>
      <c r="BZ67" s="2961"/>
      <c r="CA67" s="1719">
        <v>145.065163363328</v>
      </c>
      <c r="CB67" s="1719"/>
      <c r="CC67" s="1760" t="s">
        <v>70</v>
      </c>
      <c r="CD67" s="2961"/>
      <c r="CE67" s="1719">
        <v>151.24493932260577</v>
      </c>
      <c r="CF67" s="1719"/>
      <c r="CG67" s="1760" t="s">
        <v>70</v>
      </c>
      <c r="CH67" s="2961"/>
      <c r="CI67" s="1719">
        <v>157.68797373774879</v>
      </c>
      <c r="CJ67" s="1719"/>
      <c r="CK67" s="1760" t="s">
        <v>70</v>
      </c>
      <c r="CL67" s="2961"/>
      <c r="CM67" s="1719">
        <v>164.40548141897688</v>
      </c>
      <c r="CN67" s="1719"/>
      <c r="CO67" s="2962" t="s">
        <v>70</v>
      </c>
      <c r="CP67" s="2961"/>
      <c r="CQ67" s="1719">
        <v>171.40915492742528</v>
      </c>
      <c r="CR67" s="1719"/>
      <c r="CS67" s="2962" t="s">
        <v>70</v>
      </c>
      <c r="CT67" s="2961"/>
      <c r="CU67" s="1719">
        <v>178.71118492733359</v>
      </c>
      <c r="CV67" s="1719"/>
      <c r="CW67" s="2962" t="s">
        <v>70</v>
      </c>
      <c r="CX67" s="2961"/>
      <c r="CY67" s="1719">
        <v>186.324281405238</v>
      </c>
      <c r="CZ67" s="1719"/>
      <c r="DA67" s="2962" t="s">
        <v>70</v>
      </c>
      <c r="DB67" s="2961"/>
      <c r="DC67" s="1719">
        <v>194.26169579310113</v>
      </c>
      <c r="DD67" s="1719"/>
      <c r="DE67" s="2962" t="s">
        <v>70</v>
      </c>
      <c r="DF67" s="2961"/>
      <c r="DG67" s="1719">
        <v>202.53724403388725</v>
      </c>
      <c r="DH67" s="1719"/>
      <c r="DI67" s="2962" t="s">
        <v>70</v>
      </c>
      <c r="DJ67" s="2961"/>
      <c r="DK67" s="1719">
        <v>211.16533062973085</v>
      </c>
      <c r="DL67" s="1719"/>
      <c r="DM67" s="2962" t="s">
        <v>70</v>
      </c>
      <c r="DN67" s="2961"/>
      <c r="DO67" s="1719">
        <v>220.16097371455737</v>
      </c>
      <c r="DP67" s="1719"/>
      <c r="DQ67" s="2962" t="s">
        <v>70</v>
      </c>
      <c r="DR67" s="2961"/>
      <c r="DS67" s="1719">
        <v>229.53983119479753</v>
      </c>
      <c r="DT67" s="1719"/>
      <c r="DU67" s="1760" t="s">
        <v>70</v>
      </c>
      <c r="DV67" s="2961"/>
      <c r="DW67" s="2941">
        <v>2613.1039437487302</v>
      </c>
      <c r="DX67" s="1710" t="s">
        <v>71</v>
      </c>
      <c r="DY67" s="1688" t="s">
        <v>72</v>
      </c>
      <c r="DZ67" s="1721" t="s">
        <v>73</v>
      </c>
      <c r="EA67" s="1717" t="s">
        <v>790</v>
      </c>
      <c r="EB67" s="1688" t="s">
        <v>227</v>
      </c>
      <c r="EC67" s="1722" t="s">
        <v>791</v>
      </c>
      <c r="ED67" s="1725"/>
      <c r="EE67" s="1725"/>
      <c r="EF67" s="1688"/>
      <c r="EG67" s="1688"/>
      <c r="EH67" s="1688"/>
      <c r="EI67" s="1688"/>
    </row>
    <row r="68" spans="1:139 16354:16359" s="447" customFormat="1" ht="24.95" customHeight="1">
      <c r="A68" s="1784" t="s">
        <v>474</v>
      </c>
      <c r="B68" s="2173"/>
      <c r="C68" s="1628" t="s">
        <v>1033</v>
      </c>
      <c r="D68" s="1715"/>
      <c r="E68" s="1628" t="s">
        <v>560</v>
      </c>
      <c r="F68" s="1628" t="s">
        <v>561</v>
      </c>
      <c r="G68" s="1688" t="s">
        <v>111</v>
      </c>
      <c r="H68" s="1688" t="s">
        <v>68</v>
      </c>
      <c r="I68" s="1688" t="s">
        <v>60</v>
      </c>
      <c r="J68" s="2957"/>
      <c r="K68" s="1740">
        <v>0.55000000000000004</v>
      </c>
      <c r="L68" s="1688">
        <v>2017</v>
      </c>
      <c r="M68" s="1688">
        <v>2019</v>
      </c>
      <c r="N68" s="1688">
        <v>2034</v>
      </c>
      <c r="O68" s="1741">
        <v>0.58499999999999996</v>
      </c>
      <c r="P68" s="1688"/>
      <c r="Q68" s="1740">
        <v>0.62</v>
      </c>
      <c r="R68" s="1688"/>
      <c r="S68" s="1741">
        <v>0.65500000000000003</v>
      </c>
      <c r="T68" s="1688"/>
      <c r="U68" s="1740">
        <v>0.69</v>
      </c>
      <c r="V68" s="1688"/>
      <c r="W68" s="1741">
        <v>0.72499999999999998</v>
      </c>
      <c r="X68" s="1688"/>
      <c r="Y68" s="1740">
        <v>0.76</v>
      </c>
      <c r="Z68" s="1688"/>
      <c r="AA68" s="1741">
        <v>0.79500000000000004</v>
      </c>
      <c r="AB68" s="1688"/>
      <c r="AC68" s="1740">
        <v>0.83</v>
      </c>
      <c r="AD68" s="1688"/>
      <c r="AE68" s="1740">
        <v>0.83</v>
      </c>
      <c r="AF68" s="1785" t="s">
        <v>1034</v>
      </c>
      <c r="AG68" s="1786">
        <v>1.0800000000000001E-2</v>
      </c>
      <c r="AH68" s="1787" t="s">
        <v>1035</v>
      </c>
      <c r="AI68" s="1787" t="s">
        <v>1036</v>
      </c>
      <c r="AJ68" s="1710" t="s">
        <v>796</v>
      </c>
      <c r="AK68" s="1730" t="s">
        <v>789</v>
      </c>
      <c r="AL68" s="1710" t="s">
        <v>111</v>
      </c>
      <c r="AM68" s="1636" t="s">
        <v>83</v>
      </c>
      <c r="AN68" s="1710" t="s">
        <v>60</v>
      </c>
      <c r="AO68" s="2957"/>
      <c r="AP68" s="1754" t="s">
        <v>61</v>
      </c>
      <c r="AQ68" s="1754" t="s">
        <v>61</v>
      </c>
      <c r="AR68" s="2976">
        <v>44197</v>
      </c>
      <c r="AS68" s="2976">
        <v>49309</v>
      </c>
      <c r="AT68" s="2799"/>
      <c r="AU68" s="2799"/>
      <c r="AV68" s="2799">
        <v>1</v>
      </c>
      <c r="AW68" s="2799">
        <v>1</v>
      </c>
      <c r="AX68" s="2799">
        <v>2</v>
      </c>
      <c r="AY68" s="2799">
        <v>1</v>
      </c>
      <c r="AZ68" s="2799">
        <v>1</v>
      </c>
      <c r="BA68" s="2799">
        <v>1</v>
      </c>
      <c r="BB68" s="2799">
        <v>1</v>
      </c>
      <c r="BC68" s="2799">
        <v>1</v>
      </c>
      <c r="BD68" s="2799">
        <v>1</v>
      </c>
      <c r="BE68" s="2799">
        <v>1</v>
      </c>
      <c r="BF68" s="2799">
        <v>1</v>
      </c>
      <c r="BG68" s="2799">
        <v>1</v>
      </c>
      <c r="BH68" s="2799">
        <v>1</v>
      </c>
      <c r="BI68" s="2799">
        <v>1</v>
      </c>
      <c r="BJ68" s="1710">
        <v>15</v>
      </c>
      <c r="BK68" s="2800"/>
      <c r="BL68" s="2800"/>
      <c r="BM68" s="1760"/>
      <c r="BN68" s="2957"/>
      <c r="BO68" s="2800"/>
      <c r="BP68" s="2800"/>
      <c r="BQ68" s="1760"/>
      <c r="BR68" s="2961">
        <v>1131</v>
      </c>
      <c r="BS68" s="2800">
        <v>24.866010000000003</v>
      </c>
      <c r="BT68" s="2800"/>
      <c r="BU68" s="1760" t="s">
        <v>70</v>
      </c>
      <c r="BV68" s="2961"/>
      <c r="BW68" s="2800">
        <v>25.925302026000004</v>
      </c>
      <c r="BX68" s="2800"/>
      <c r="BY68" s="1760" t="s">
        <v>70</v>
      </c>
      <c r="BZ68" s="2961">
        <v>1131</v>
      </c>
      <c r="CA68" s="2800">
        <v>27.029719892307604</v>
      </c>
      <c r="CB68" s="2800"/>
      <c r="CC68" s="1760" t="s">
        <v>70</v>
      </c>
      <c r="CD68" s="2961">
        <v>1131</v>
      </c>
      <c r="CE68" s="2800">
        <v>28.181185959719908</v>
      </c>
      <c r="CF68" s="2800"/>
      <c r="CG68" s="1760" t="s">
        <v>70</v>
      </c>
      <c r="CH68" s="2957"/>
      <c r="CI68" s="2800">
        <v>29.381704481603975</v>
      </c>
      <c r="CJ68" s="2800"/>
      <c r="CK68" s="1760" t="s">
        <v>70</v>
      </c>
      <c r="CL68" s="2957"/>
      <c r="CM68" s="2800">
        <v>30.633365092520304</v>
      </c>
      <c r="CN68" s="2800"/>
      <c r="CO68" s="2977" t="s">
        <v>70</v>
      </c>
      <c r="CP68" s="2957"/>
      <c r="CQ68" s="2800">
        <v>31.938346445461669</v>
      </c>
      <c r="CR68" s="2800"/>
      <c r="CS68" s="2977" t="s">
        <v>70</v>
      </c>
      <c r="CT68" s="2957"/>
      <c r="CU68" s="2800">
        <v>33.298920004038337</v>
      </c>
      <c r="CV68" s="2800"/>
      <c r="CW68" s="2977" t="s">
        <v>70</v>
      </c>
      <c r="CX68" s="2957"/>
      <c r="CY68" s="2800">
        <v>34.717453996210367</v>
      </c>
      <c r="CZ68" s="2800"/>
      <c r="DA68" s="2977" t="s">
        <v>70</v>
      </c>
      <c r="DB68" s="2957"/>
      <c r="DC68" s="2800">
        <v>36.196417536448926</v>
      </c>
      <c r="DD68" s="2800"/>
      <c r="DE68" s="2977" t="s">
        <v>70</v>
      </c>
      <c r="DF68" s="2957"/>
      <c r="DG68" s="2800">
        <v>37.738384923501648</v>
      </c>
      <c r="DH68" s="2800"/>
      <c r="DI68" s="2977" t="s">
        <v>70</v>
      </c>
      <c r="DJ68" s="2957"/>
      <c r="DK68" s="2800">
        <v>39.346040121242815</v>
      </c>
      <c r="DL68" s="2800"/>
      <c r="DM68" s="2977" t="s">
        <v>70</v>
      </c>
      <c r="DN68" s="2957"/>
      <c r="DO68" s="2800">
        <v>41.022181430407755</v>
      </c>
      <c r="DP68" s="2800"/>
      <c r="DQ68" s="2977" t="s">
        <v>70</v>
      </c>
      <c r="DR68" s="2957"/>
      <c r="DS68" s="2800">
        <v>42.769726359343124</v>
      </c>
      <c r="DT68" s="2800"/>
      <c r="DU68" s="1760" t="s">
        <v>70</v>
      </c>
      <c r="DV68" s="2957"/>
      <c r="DW68" s="2943">
        <v>463.04475826880645</v>
      </c>
      <c r="DX68" s="1710" t="s">
        <v>71</v>
      </c>
      <c r="DY68" s="1688" t="s">
        <v>72</v>
      </c>
      <c r="DZ68" s="1710" t="s">
        <v>177</v>
      </c>
      <c r="EA68" s="1717" t="s">
        <v>849</v>
      </c>
      <c r="EB68" s="1688" t="s">
        <v>179</v>
      </c>
      <c r="EC68" s="2939" t="s">
        <v>850</v>
      </c>
      <c r="ED68" s="1688" t="s">
        <v>71</v>
      </c>
      <c r="EE68" s="1688" t="s">
        <v>72</v>
      </c>
      <c r="EF68" s="1710" t="s">
        <v>177</v>
      </c>
      <c r="EG68" s="1717" t="s">
        <v>849</v>
      </c>
      <c r="EH68" s="1688" t="s">
        <v>179</v>
      </c>
      <c r="EI68" s="2939" t="s">
        <v>850</v>
      </c>
    </row>
    <row r="69" spans="1:139 16354:16359" s="447" customFormat="1" ht="24.95" customHeight="1">
      <c r="A69" s="1706" t="s">
        <v>570</v>
      </c>
      <c r="B69" s="2172">
        <v>0.33100000000000002</v>
      </c>
      <c r="C69" s="1628" t="s">
        <v>571</v>
      </c>
      <c r="D69" s="1715">
        <v>0.10380000000000002</v>
      </c>
      <c r="E69" s="1730" t="s">
        <v>572</v>
      </c>
      <c r="F69" s="1730" t="s">
        <v>573</v>
      </c>
      <c r="G69" s="1688" t="s">
        <v>574</v>
      </c>
      <c r="H69" s="1688" t="s">
        <v>59</v>
      </c>
      <c r="I69" s="1688" t="s">
        <v>60</v>
      </c>
      <c r="J69" s="2957"/>
      <c r="K69" s="1740">
        <v>0.16</v>
      </c>
      <c r="L69" s="1688">
        <v>2017</v>
      </c>
      <c r="M69" s="1688">
        <v>2019</v>
      </c>
      <c r="N69" s="1688">
        <v>2034</v>
      </c>
      <c r="O69" s="1741">
        <f>K69-0.3%</f>
        <v>0.157</v>
      </c>
      <c r="P69" s="1741"/>
      <c r="Q69" s="1741">
        <f>O69-0.3%</f>
        <v>0.154</v>
      </c>
      <c r="R69" s="1741"/>
      <c r="S69" s="1741">
        <f>Q69-0.3%</f>
        <v>0.151</v>
      </c>
      <c r="T69" s="1741"/>
      <c r="U69" s="1741">
        <f>S69-0.3%</f>
        <v>0.14799999999999999</v>
      </c>
      <c r="V69" s="1741"/>
      <c r="W69" s="1741">
        <f>U69-0.3%</f>
        <v>0.14499999999999999</v>
      </c>
      <c r="X69" s="1741"/>
      <c r="Y69" s="1741">
        <f>W69-0.3%</f>
        <v>0.14199999999999999</v>
      </c>
      <c r="Z69" s="1741"/>
      <c r="AA69" s="1741">
        <f>Y69-0.3%</f>
        <v>0.13899999999999998</v>
      </c>
      <c r="AB69" s="1741"/>
      <c r="AC69" s="1741">
        <f>AA69-0.3%</f>
        <v>0.13599999999999998</v>
      </c>
      <c r="AD69" s="1741"/>
      <c r="AE69" s="1741">
        <v>0.13600000000000001</v>
      </c>
      <c r="AF69" s="1714" t="s">
        <v>575</v>
      </c>
      <c r="AG69" s="1715">
        <v>1.3919999999999998E-2</v>
      </c>
      <c r="AH69" s="1628" t="s">
        <v>576</v>
      </c>
      <c r="AI69" s="1628" t="s">
        <v>1037</v>
      </c>
      <c r="AJ69" s="1710" t="s">
        <v>1024</v>
      </c>
      <c r="AK69" s="1730" t="s">
        <v>1038</v>
      </c>
      <c r="AL69" s="1710" t="s">
        <v>99</v>
      </c>
      <c r="AM69" s="1688" t="s">
        <v>83</v>
      </c>
      <c r="AN69" s="1710" t="s">
        <v>482</v>
      </c>
      <c r="AO69" s="2961">
        <v>255</v>
      </c>
      <c r="AP69" s="1634">
        <v>823</v>
      </c>
      <c r="AQ69" s="1688">
        <v>2018</v>
      </c>
      <c r="AR69" s="2947">
        <v>43466</v>
      </c>
      <c r="AS69" s="2947">
        <v>49309</v>
      </c>
      <c r="AT69" s="1781">
        <v>1000</v>
      </c>
      <c r="AU69" s="1781"/>
      <c r="AV69" s="1781">
        <v>1060</v>
      </c>
      <c r="AW69" s="1781"/>
      <c r="AX69" s="1781">
        <v>1124</v>
      </c>
      <c r="AY69" s="1781"/>
      <c r="AZ69" s="1781">
        <v>1191</v>
      </c>
      <c r="BA69" s="1781"/>
      <c r="BB69" s="1781">
        <v>1262</v>
      </c>
      <c r="BC69" s="1710"/>
      <c r="BD69" s="1781">
        <v>1338</v>
      </c>
      <c r="BE69" s="1789"/>
      <c r="BF69" s="1781">
        <v>1419</v>
      </c>
      <c r="BG69" s="1789"/>
      <c r="BH69" s="1781">
        <v>1504</v>
      </c>
      <c r="BI69" s="1781">
        <v>1549</v>
      </c>
      <c r="BJ69" s="1710">
        <f>SUM(AT69:BI69)</f>
        <v>11447</v>
      </c>
      <c r="BK69" s="1719">
        <v>74</v>
      </c>
      <c r="BL69" s="1719">
        <v>74</v>
      </c>
      <c r="BM69" s="1760"/>
      <c r="BN69" s="2961"/>
      <c r="BO69" s="1719"/>
      <c r="BP69" s="1719"/>
      <c r="BQ69" s="1760"/>
      <c r="BR69" s="2961"/>
      <c r="BS69" s="1719">
        <v>79</v>
      </c>
      <c r="BT69" s="1719"/>
      <c r="BU69" s="1760" t="s">
        <v>70</v>
      </c>
      <c r="BV69" s="2961"/>
      <c r="BW69" s="1719"/>
      <c r="BX69" s="1719"/>
      <c r="BY69" s="1760"/>
      <c r="BZ69" s="2961"/>
      <c r="CA69" s="1719">
        <v>83</v>
      </c>
      <c r="CB69" s="1719"/>
      <c r="CC69" s="1760" t="s">
        <v>70</v>
      </c>
      <c r="CD69" s="2961"/>
      <c r="CE69" s="1719"/>
      <c r="CF69" s="1719"/>
      <c r="CG69" s="1760"/>
      <c r="CH69" s="2961"/>
      <c r="CI69" s="1719">
        <v>88</v>
      </c>
      <c r="CJ69" s="1719"/>
      <c r="CK69" s="1760" t="s">
        <v>70</v>
      </c>
      <c r="CL69" s="2961"/>
      <c r="CM69" s="1719"/>
      <c r="CN69" s="1719"/>
      <c r="CO69" s="2962"/>
      <c r="CP69" s="2961"/>
      <c r="CQ69" s="1719">
        <v>94</v>
      </c>
      <c r="CR69" s="1719"/>
      <c r="CS69" s="1760" t="s">
        <v>70</v>
      </c>
      <c r="CT69" s="2961"/>
      <c r="CU69" s="1719"/>
      <c r="CV69" s="1719"/>
      <c r="CW69" s="2962"/>
      <c r="CX69" s="2961"/>
      <c r="CY69" s="1719">
        <v>99</v>
      </c>
      <c r="CZ69" s="1719"/>
      <c r="DA69" s="1760" t="s">
        <v>70</v>
      </c>
      <c r="DB69" s="2961"/>
      <c r="DC69" s="1719"/>
      <c r="DD69" s="1719"/>
      <c r="DE69" s="2962"/>
      <c r="DF69" s="2961"/>
      <c r="DG69" s="1719">
        <v>105</v>
      </c>
      <c r="DH69" s="1719"/>
      <c r="DI69" s="1760" t="s">
        <v>70</v>
      </c>
      <c r="DJ69" s="2961"/>
      <c r="DK69" s="1719"/>
      <c r="DL69" s="1719"/>
      <c r="DM69" s="2962"/>
      <c r="DN69" s="2961"/>
      <c r="DO69" s="1719">
        <v>111</v>
      </c>
      <c r="DP69" s="1719"/>
      <c r="DQ69" s="1760" t="s">
        <v>70</v>
      </c>
      <c r="DR69" s="2961"/>
      <c r="DS69" s="1719">
        <v>59</v>
      </c>
      <c r="DT69" s="1719"/>
      <c r="DU69" s="1760" t="s">
        <v>70</v>
      </c>
      <c r="DV69" s="2961"/>
      <c r="DW69" s="2941">
        <v>792</v>
      </c>
      <c r="DX69" s="1710" t="s">
        <v>497</v>
      </c>
      <c r="DY69" s="1688" t="s">
        <v>578</v>
      </c>
      <c r="DZ69" s="1710" t="s">
        <v>579</v>
      </c>
      <c r="EA69" s="1748" t="s">
        <v>1039</v>
      </c>
      <c r="EB69" s="1688" t="s">
        <v>581</v>
      </c>
      <c r="EC69" s="1782" t="s">
        <v>582</v>
      </c>
      <c r="ED69" s="1688" t="s">
        <v>583</v>
      </c>
      <c r="EE69" s="1688" t="s">
        <v>584</v>
      </c>
      <c r="EF69" s="1688" t="s">
        <v>1040</v>
      </c>
      <c r="EG69" s="1748" t="s">
        <v>1041</v>
      </c>
      <c r="EH69" s="1710" t="s">
        <v>1042</v>
      </c>
      <c r="EI69" s="1758" t="s">
        <v>1043</v>
      </c>
    </row>
    <row r="70" spans="1:139 16354:16359" s="447" customFormat="1" ht="24.95" customHeight="1">
      <c r="A70" s="1706" t="s">
        <v>570</v>
      </c>
      <c r="B70" s="2173"/>
      <c r="C70" s="1628" t="s">
        <v>571</v>
      </c>
      <c r="D70" s="1715"/>
      <c r="E70" s="1714" t="s">
        <v>572</v>
      </c>
      <c r="F70" s="1714" t="s">
        <v>573</v>
      </c>
      <c r="G70" s="1715" t="s">
        <v>574</v>
      </c>
      <c r="H70" s="1715" t="s">
        <v>59</v>
      </c>
      <c r="I70" s="2975" t="s">
        <v>60</v>
      </c>
      <c r="J70" s="2975"/>
      <c r="K70" s="1740">
        <v>0.16</v>
      </c>
      <c r="L70" s="1710">
        <v>2017</v>
      </c>
      <c r="M70" s="1710">
        <v>2019</v>
      </c>
      <c r="N70" s="1636">
        <v>2034</v>
      </c>
      <c r="O70" s="1710">
        <f>K70-0.3%</f>
        <v>0.157</v>
      </c>
      <c r="P70" s="2957"/>
      <c r="Q70" s="1754">
        <f>O70-0.3%</f>
        <v>0.154</v>
      </c>
      <c r="R70" s="1754"/>
      <c r="S70" s="1688">
        <f>Q70-0.3%</f>
        <v>0.151</v>
      </c>
      <c r="T70" s="1688"/>
      <c r="U70" s="1777">
        <f>S70-0.3%</f>
        <v>0.14799999999999999</v>
      </c>
      <c r="V70" s="1718"/>
      <c r="W70" s="1718">
        <f>U70-0.3%</f>
        <v>0.14499999999999999</v>
      </c>
      <c r="X70" s="1718"/>
      <c r="Y70" s="1718">
        <f>W70-0.3%</f>
        <v>0.14199999999999999</v>
      </c>
      <c r="Z70" s="1718"/>
      <c r="AA70" s="1718">
        <f>Y70-0.3%</f>
        <v>0.13899999999999998</v>
      </c>
      <c r="AB70" s="1718"/>
      <c r="AC70" s="1718">
        <f>AA70-0.3%</f>
        <v>0.13599999999999998</v>
      </c>
      <c r="AD70" s="1718"/>
      <c r="AE70" s="1718">
        <v>0.13600000000000001</v>
      </c>
      <c r="AF70" s="1707" t="s">
        <v>585</v>
      </c>
      <c r="AG70" s="1731">
        <v>3.8120000000000001E-2</v>
      </c>
      <c r="AH70" s="1718" t="s">
        <v>586</v>
      </c>
      <c r="AI70" s="1707" t="s">
        <v>1044</v>
      </c>
      <c r="AJ70" s="1710" t="s">
        <v>952</v>
      </c>
      <c r="AK70" s="1730" t="s">
        <v>789</v>
      </c>
      <c r="AL70" s="1710" t="s">
        <v>111</v>
      </c>
      <c r="AM70" s="1688" t="s">
        <v>68</v>
      </c>
      <c r="AN70" s="1710" t="s">
        <v>60</v>
      </c>
      <c r="AO70" s="2957"/>
      <c r="AP70" s="1754" t="s">
        <v>61</v>
      </c>
      <c r="AQ70" s="1754" t="s">
        <v>61</v>
      </c>
      <c r="AR70" s="2947">
        <v>43466</v>
      </c>
      <c r="AS70" s="2947">
        <v>49309</v>
      </c>
      <c r="AT70" s="1734">
        <v>0.1</v>
      </c>
      <c r="AU70" s="1734">
        <v>0.3</v>
      </c>
      <c r="AV70" s="1734">
        <v>0.6</v>
      </c>
      <c r="AW70" s="1734">
        <v>0.63</v>
      </c>
      <c r="AX70" s="1734">
        <v>0.66</v>
      </c>
      <c r="AY70" s="1734">
        <v>0.69</v>
      </c>
      <c r="AZ70" s="1734">
        <v>0.72</v>
      </c>
      <c r="BA70" s="1734">
        <v>0.75</v>
      </c>
      <c r="BB70" s="1734">
        <v>0.78</v>
      </c>
      <c r="BC70" s="1734">
        <v>0.81</v>
      </c>
      <c r="BD70" s="1734">
        <v>0.84</v>
      </c>
      <c r="BE70" s="1734">
        <v>0.87</v>
      </c>
      <c r="BF70" s="1734">
        <v>0.9</v>
      </c>
      <c r="BG70" s="1734">
        <v>0.93300000000000005</v>
      </c>
      <c r="BH70" s="1734">
        <v>0.96599999999999997</v>
      </c>
      <c r="BI70" s="1734">
        <v>1</v>
      </c>
      <c r="BJ70" s="1734">
        <v>1</v>
      </c>
      <c r="BK70" s="1719">
        <v>37.5336</v>
      </c>
      <c r="BL70" s="1719">
        <v>37.5336</v>
      </c>
      <c r="BM70" s="1760" t="s">
        <v>70</v>
      </c>
      <c r="BN70" s="2961">
        <v>1131</v>
      </c>
      <c r="BO70" s="1719">
        <v>39.132531360000002</v>
      </c>
      <c r="BP70" s="1719">
        <v>39.132531360000002</v>
      </c>
      <c r="BQ70" s="1760" t="s">
        <v>70</v>
      </c>
      <c r="BR70" s="2961">
        <v>1131</v>
      </c>
      <c r="BS70" s="1719">
        <v>40.799577195936003</v>
      </c>
      <c r="BT70" s="1719"/>
      <c r="BU70" s="1760" t="s">
        <v>70</v>
      </c>
      <c r="BV70" s="2961"/>
      <c r="BW70" s="1719">
        <v>42.537639184482877</v>
      </c>
      <c r="BX70" s="1719"/>
      <c r="BY70" s="1760" t="s">
        <v>70</v>
      </c>
      <c r="BZ70" s="2961"/>
      <c r="CA70" s="1719">
        <v>44.349742613741846</v>
      </c>
      <c r="CB70" s="1719"/>
      <c r="CC70" s="1760" t="s">
        <v>70</v>
      </c>
      <c r="CD70" s="2961"/>
      <c r="CE70" s="1719">
        <v>46.239041649087248</v>
      </c>
      <c r="CF70" s="1719"/>
      <c r="CG70" s="1760" t="s">
        <v>70</v>
      </c>
      <c r="CH70" s="2961"/>
      <c r="CI70" s="1719">
        <v>48.208824823338368</v>
      </c>
      <c r="CJ70" s="1719"/>
      <c r="CK70" s="1760" t="s">
        <v>70</v>
      </c>
      <c r="CL70" s="2961"/>
      <c r="CM70" s="1719">
        <v>50.262520760812585</v>
      </c>
      <c r="CN70" s="1719"/>
      <c r="CO70" s="2962" t="s">
        <v>70</v>
      </c>
      <c r="CP70" s="2961"/>
      <c r="CQ70" s="1719">
        <v>52.403704145223202</v>
      </c>
      <c r="CR70" s="1719"/>
      <c r="CS70" s="2962" t="s">
        <v>70</v>
      </c>
      <c r="CT70" s="2961"/>
      <c r="CU70" s="1719">
        <v>54.636101941809713</v>
      </c>
      <c r="CV70" s="1719"/>
      <c r="CW70" s="2962" t="s">
        <v>70</v>
      </c>
      <c r="CX70" s="2961"/>
      <c r="CY70" s="1719">
        <v>56.963599884530808</v>
      </c>
      <c r="CZ70" s="1719"/>
      <c r="DA70" s="2962" t="s">
        <v>70</v>
      </c>
      <c r="DB70" s="2961"/>
      <c r="DC70" s="1719">
        <v>59.390249239611819</v>
      </c>
      <c r="DD70" s="1719"/>
      <c r="DE70" s="2962" t="s">
        <v>70</v>
      </c>
      <c r="DF70" s="2961"/>
      <c r="DG70" s="1719">
        <v>61.920273857219286</v>
      </c>
      <c r="DH70" s="1719"/>
      <c r="DI70" s="2962" t="s">
        <v>70</v>
      </c>
      <c r="DJ70" s="2961"/>
      <c r="DK70" s="1719">
        <v>64.558077523536824</v>
      </c>
      <c r="DL70" s="1719"/>
      <c r="DM70" s="2962" t="s">
        <v>70</v>
      </c>
      <c r="DN70" s="2961"/>
      <c r="DO70" s="1719">
        <v>67.308251626039493</v>
      </c>
      <c r="DP70" s="1719"/>
      <c r="DQ70" s="2962" t="s">
        <v>70</v>
      </c>
      <c r="DR70" s="2961"/>
      <c r="DS70" s="1719">
        <v>70.175583145308778</v>
      </c>
      <c r="DT70" s="1719"/>
      <c r="DU70" s="1760" t="s">
        <v>70</v>
      </c>
      <c r="DV70" s="2961"/>
      <c r="DW70" s="2941">
        <v>836.41931895067887</v>
      </c>
      <c r="DX70" s="1688" t="s">
        <v>71</v>
      </c>
      <c r="DY70" s="1688" t="s">
        <v>72</v>
      </c>
      <c r="DZ70" s="1721" t="s">
        <v>73</v>
      </c>
      <c r="EA70" s="1717" t="s">
        <v>790</v>
      </c>
      <c r="EB70" s="1688" t="s">
        <v>227</v>
      </c>
      <c r="EC70" s="1722" t="s">
        <v>791</v>
      </c>
      <c r="ED70" s="1688" t="s">
        <v>589</v>
      </c>
      <c r="EE70" s="1688" t="s">
        <v>1045</v>
      </c>
      <c r="EF70" s="1688" t="s">
        <v>1046</v>
      </c>
      <c r="EG70" s="2938" t="s">
        <v>927</v>
      </c>
      <c r="EH70" s="1717" t="s">
        <v>311</v>
      </c>
      <c r="EI70" s="1758" t="s">
        <v>928</v>
      </c>
      <c r="XDZ70" s="1706"/>
      <c r="XEA70" s="2173"/>
      <c r="XEB70" s="1628"/>
      <c r="XEC70" s="1628"/>
      <c r="XED70" s="1715"/>
      <c r="XEE70" s="1715"/>
    </row>
    <row r="71" spans="1:139 16354:16359" s="447" customFormat="1" ht="24.95" customHeight="1">
      <c r="A71" s="1706" t="s">
        <v>570</v>
      </c>
      <c r="B71" s="2173"/>
      <c r="C71" s="1628" t="s">
        <v>571</v>
      </c>
      <c r="D71" s="1715"/>
      <c r="E71" s="1730" t="s">
        <v>572</v>
      </c>
      <c r="F71" s="1730" t="s">
        <v>573</v>
      </c>
      <c r="G71" s="1688" t="s">
        <v>574</v>
      </c>
      <c r="H71" s="1688" t="s">
        <v>59</v>
      </c>
      <c r="I71" s="1688" t="s">
        <v>60</v>
      </c>
      <c r="J71" s="2957"/>
      <c r="K71" s="1740">
        <v>0.16</v>
      </c>
      <c r="L71" s="1688">
        <v>2017</v>
      </c>
      <c r="M71" s="1688">
        <v>2019</v>
      </c>
      <c r="N71" s="1688">
        <v>2034</v>
      </c>
      <c r="O71" s="1741">
        <f>K71-0.3%</f>
        <v>0.157</v>
      </c>
      <c r="P71" s="1741"/>
      <c r="Q71" s="1741">
        <f>O71-0.3%</f>
        <v>0.154</v>
      </c>
      <c r="R71" s="1741"/>
      <c r="S71" s="1741">
        <f>Q71-0.3%</f>
        <v>0.151</v>
      </c>
      <c r="T71" s="1741"/>
      <c r="U71" s="1741">
        <f>S71-0.3%</f>
        <v>0.14799999999999999</v>
      </c>
      <c r="V71" s="1741"/>
      <c r="W71" s="1741">
        <f>U71-0.3%</f>
        <v>0.14499999999999999</v>
      </c>
      <c r="X71" s="1741"/>
      <c r="Y71" s="1741">
        <f>W71-0.3%</f>
        <v>0.14199999999999999</v>
      </c>
      <c r="Z71" s="1741"/>
      <c r="AA71" s="1741">
        <f>Y71-0.3%</f>
        <v>0.13899999999999998</v>
      </c>
      <c r="AB71" s="1741"/>
      <c r="AC71" s="1741">
        <f>AA71-0.3%</f>
        <v>0.13599999999999998</v>
      </c>
      <c r="AD71" s="1741"/>
      <c r="AE71" s="1741">
        <v>0.13600000000000001</v>
      </c>
      <c r="AF71" s="1714" t="s">
        <v>1060</v>
      </c>
      <c r="AG71" s="1715">
        <v>1.8919999999999999E-2</v>
      </c>
      <c r="AH71" s="1628" t="s">
        <v>607</v>
      </c>
      <c r="AI71" s="1628" t="s">
        <v>608</v>
      </c>
      <c r="AJ71" s="1710" t="s">
        <v>952</v>
      </c>
      <c r="AK71" s="1730" t="s">
        <v>789</v>
      </c>
      <c r="AL71" s="1710" t="s">
        <v>58</v>
      </c>
      <c r="AM71" s="1688" t="s">
        <v>68</v>
      </c>
      <c r="AN71" s="1710" t="s">
        <v>60</v>
      </c>
      <c r="AO71" s="2957"/>
      <c r="AP71" s="1634">
        <v>0</v>
      </c>
      <c r="AQ71" s="1688">
        <v>2018</v>
      </c>
      <c r="AR71" s="2947">
        <v>43466</v>
      </c>
      <c r="AS71" s="2955">
        <v>44926</v>
      </c>
      <c r="AT71" s="1771">
        <v>0.25</v>
      </c>
      <c r="AU71" s="1771">
        <v>0.5</v>
      </c>
      <c r="AV71" s="1734">
        <v>0.75</v>
      </c>
      <c r="AW71" s="1734">
        <v>1</v>
      </c>
      <c r="AX71" s="1710"/>
      <c r="AY71" s="1710"/>
      <c r="AZ71" s="1710"/>
      <c r="BA71" s="1710"/>
      <c r="BB71" s="1710"/>
      <c r="BC71" s="1710"/>
      <c r="BD71" s="1710"/>
      <c r="BE71" s="1710"/>
      <c r="BF71" s="1710"/>
      <c r="BG71" s="1710"/>
      <c r="BH71" s="1710"/>
      <c r="BI71" s="1710"/>
      <c r="BJ71" s="1734">
        <v>1</v>
      </c>
      <c r="BK71" s="1719">
        <v>20</v>
      </c>
      <c r="BL71" s="1719">
        <v>20</v>
      </c>
      <c r="BM71" s="1760" t="s">
        <v>70</v>
      </c>
      <c r="BN71" s="2961"/>
      <c r="BO71" s="1719">
        <v>20</v>
      </c>
      <c r="BP71" s="1719">
        <v>20</v>
      </c>
      <c r="BQ71" s="1760" t="s">
        <v>70</v>
      </c>
      <c r="BR71" s="2961">
        <v>7879</v>
      </c>
      <c r="BS71" s="1719">
        <v>20</v>
      </c>
      <c r="BT71" s="1719"/>
      <c r="BU71" s="1760" t="s">
        <v>70</v>
      </c>
      <c r="BV71" s="2961"/>
      <c r="BW71" s="1719">
        <v>20</v>
      </c>
      <c r="BX71" s="1719"/>
      <c r="BY71" s="1760" t="s">
        <v>70</v>
      </c>
      <c r="BZ71" s="2961"/>
      <c r="CA71" s="1719"/>
      <c r="CB71" s="1719"/>
      <c r="CC71" s="1760"/>
      <c r="CD71" s="2961"/>
      <c r="CE71" s="1719"/>
      <c r="CF71" s="1719"/>
      <c r="CG71" s="1760"/>
      <c r="CH71" s="2961"/>
      <c r="CI71" s="1719"/>
      <c r="CJ71" s="1719"/>
      <c r="CK71" s="1760"/>
      <c r="CL71" s="2961"/>
      <c r="CM71" s="1719"/>
      <c r="CN71" s="1719"/>
      <c r="CO71" s="2962"/>
      <c r="CP71" s="2961"/>
      <c r="CQ71" s="1719"/>
      <c r="CR71" s="1719"/>
      <c r="CS71" s="2962"/>
      <c r="CT71" s="2961"/>
      <c r="CU71" s="1719"/>
      <c r="CV71" s="1719"/>
      <c r="CW71" s="2962"/>
      <c r="CX71" s="2961"/>
      <c r="CY71" s="1719"/>
      <c r="CZ71" s="1719"/>
      <c r="DA71" s="2962"/>
      <c r="DB71" s="2961"/>
      <c r="DC71" s="1719"/>
      <c r="DD71" s="1719"/>
      <c r="DE71" s="2962"/>
      <c r="DF71" s="2961"/>
      <c r="DG71" s="1719"/>
      <c r="DH71" s="1719"/>
      <c r="DI71" s="2962"/>
      <c r="DJ71" s="2961"/>
      <c r="DK71" s="1719"/>
      <c r="DL71" s="1719"/>
      <c r="DM71" s="2962"/>
      <c r="DN71" s="2961"/>
      <c r="DO71" s="1719"/>
      <c r="DP71" s="1719"/>
      <c r="DQ71" s="2962"/>
      <c r="DR71" s="2961"/>
      <c r="DS71" s="1719"/>
      <c r="DT71" s="1719"/>
      <c r="DU71" s="1760"/>
      <c r="DV71" s="2961"/>
      <c r="DW71" s="2941">
        <v>80</v>
      </c>
      <c r="DX71" s="1764" t="s">
        <v>361</v>
      </c>
      <c r="DY71" s="1710" t="s">
        <v>362</v>
      </c>
      <c r="DZ71" s="1710" t="s">
        <v>363</v>
      </c>
      <c r="EA71" s="1688" t="s">
        <v>953</v>
      </c>
      <c r="EB71" s="1710" t="s">
        <v>365</v>
      </c>
      <c r="EC71" s="1725" t="s">
        <v>954</v>
      </c>
      <c r="ED71" s="1688" t="s">
        <v>71</v>
      </c>
      <c r="EE71" s="1688" t="s">
        <v>72</v>
      </c>
      <c r="EF71" s="1688" t="s">
        <v>1028</v>
      </c>
      <c r="EG71" s="1688" t="s">
        <v>790</v>
      </c>
      <c r="EH71" s="1688">
        <v>3387000</v>
      </c>
      <c r="EI71" s="1758" t="s">
        <v>889</v>
      </c>
    </row>
    <row r="72" spans="1:139 16354:16359" s="447" customFormat="1" ht="24.95" customHeight="1">
      <c r="A72" s="1706" t="s">
        <v>570</v>
      </c>
      <c r="B72" s="2173"/>
      <c r="C72" s="1628" t="s">
        <v>571</v>
      </c>
      <c r="D72" s="1715"/>
      <c r="E72" s="1730" t="s">
        <v>572</v>
      </c>
      <c r="F72" s="1730" t="s">
        <v>573</v>
      </c>
      <c r="G72" s="1688" t="s">
        <v>574</v>
      </c>
      <c r="H72" s="1688" t="s">
        <v>59</v>
      </c>
      <c r="I72" s="1688" t="s">
        <v>422</v>
      </c>
      <c r="J72" s="2957"/>
      <c r="K72" s="1740">
        <v>0.16</v>
      </c>
      <c r="L72" s="1688">
        <v>2017</v>
      </c>
      <c r="M72" s="1688">
        <v>2019</v>
      </c>
      <c r="N72" s="1688">
        <v>2034</v>
      </c>
      <c r="O72" s="1741">
        <f>K72-0.3%</f>
        <v>0.157</v>
      </c>
      <c r="P72" s="1741"/>
      <c r="Q72" s="1741">
        <f>O72-0.3%</f>
        <v>0.154</v>
      </c>
      <c r="R72" s="1741"/>
      <c r="S72" s="1741">
        <f>Q72-0.3%</f>
        <v>0.151</v>
      </c>
      <c r="T72" s="1741"/>
      <c r="U72" s="1741">
        <f>S72-0.3%</f>
        <v>0.14799999999999999</v>
      </c>
      <c r="V72" s="1741"/>
      <c r="W72" s="1741">
        <f>U72-0.3%</f>
        <v>0.14499999999999999</v>
      </c>
      <c r="X72" s="1741"/>
      <c r="Y72" s="1741">
        <f>W72-0.3%</f>
        <v>0.14199999999999999</v>
      </c>
      <c r="Z72" s="1741"/>
      <c r="AA72" s="1741">
        <f>Y72-0.3%</f>
        <v>0.13899999999999998</v>
      </c>
      <c r="AB72" s="1741"/>
      <c r="AC72" s="1741">
        <f>AA72-0.3%</f>
        <v>0.13599999999999998</v>
      </c>
      <c r="AD72" s="1741"/>
      <c r="AE72" s="1741">
        <v>0.13600000000000001</v>
      </c>
      <c r="AF72" s="1714" t="s">
        <v>1061</v>
      </c>
      <c r="AG72" s="1715">
        <v>1.3919999999999998E-2</v>
      </c>
      <c r="AH72" s="1628" t="s">
        <v>611</v>
      </c>
      <c r="AI72" s="1628" t="s">
        <v>612</v>
      </c>
      <c r="AJ72" s="1710" t="s">
        <v>1062</v>
      </c>
      <c r="AK72" s="1730" t="s">
        <v>1063</v>
      </c>
      <c r="AL72" s="1710" t="s">
        <v>58</v>
      </c>
      <c r="AM72" s="1688" t="s">
        <v>68</v>
      </c>
      <c r="AN72" s="1710" t="s">
        <v>482</v>
      </c>
      <c r="AO72" s="2961">
        <v>414</v>
      </c>
      <c r="AP72" s="1754" t="s">
        <v>61</v>
      </c>
      <c r="AQ72" s="1754" t="s">
        <v>61</v>
      </c>
      <c r="AR72" s="2947">
        <v>43466</v>
      </c>
      <c r="AS72" s="2947">
        <v>49309</v>
      </c>
      <c r="AT72" s="1734">
        <v>0.25</v>
      </c>
      <c r="AU72" s="1734">
        <v>0.5</v>
      </c>
      <c r="AV72" s="1734">
        <v>0.75</v>
      </c>
      <c r="AW72" s="1734">
        <v>1</v>
      </c>
      <c r="AX72" s="1734">
        <v>1</v>
      </c>
      <c r="AY72" s="1734">
        <v>1</v>
      </c>
      <c r="AZ72" s="1734">
        <v>1</v>
      </c>
      <c r="BA72" s="1734">
        <v>1</v>
      </c>
      <c r="BB72" s="1734">
        <v>1</v>
      </c>
      <c r="BC72" s="1734">
        <v>1</v>
      </c>
      <c r="BD72" s="1734">
        <v>1</v>
      </c>
      <c r="BE72" s="1734">
        <v>1</v>
      </c>
      <c r="BF72" s="1734">
        <v>1</v>
      </c>
      <c r="BG72" s="1734">
        <v>1</v>
      </c>
      <c r="BH72" s="1734">
        <v>1</v>
      </c>
      <c r="BI72" s="1734">
        <v>1</v>
      </c>
      <c r="BJ72" s="1734">
        <v>1</v>
      </c>
      <c r="BK72" s="1719">
        <v>884.76099999999997</v>
      </c>
      <c r="BL72" s="1719">
        <v>884.76099999999997</v>
      </c>
      <c r="BM72" s="1760" t="s">
        <v>70</v>
      </c>
      <c r="BN72" s="2961"/>
      <c r="BO72" s="1719">
        <v>118</v>
      </c>
      <c r="BP72" s="1719">
        <v>118</v>
      </c>
      <c r="BQ72" s="1760" t="s">
        <v>70</v>
      </c>
      <c r="BR72" s="1710">
        <v>7643</v>
      </c>
      <c r="BS72" s="1719">
        <v>147</v>
      </c>
      <c r="BT72" s="1719">
        <v>147</v>
      </c>
      <c r="BU72" s="1760" t="s">
        <v>70</v>
      </c>
      <c r="BV72" s="1710">
        <v>7643</v>
      </c>
      <c r="BW72" s="1719">
        <f>BS72*1.04</f>
        <v>152.88</v>
      </c>
      <c r="BX72" s="1719">
        <f>BT72*1.04</f>
        <v>152.88</v>
      </c>
      <c r="BY72" s="1760" t="s">
        <v>70</v>
      </c>
      <c r="BZ72" s="1710">
        <v>7643</v>
      </c>
      <c r="CA72" s="1719">
        <f>BW72*1.04</f>
        <v>158.99520000000001</v>
      </c>
      <c r="CB72" s="1719">
        <f>BX72*1.04</f>
        <v>158.99520000000001</v>
      </c>
      <c r="CC72" s="1760" t="s">
        <v>70</v>
      </c>
      <c r="CD72" s="1710">
        <v>7643</v>
      </c>
      <c r="CE72" s="1719">
        <f>CA72*1.04</f>
        <v>165.35500800000003</v>
      </c>
      <c r="CF72" s="1719">
        <f>CB72*1.04</f>
        <v>165.35500800000003</v>
      </c>
      <c r="CG72" s="1760" t="s">
        <v>70</v>
      </c>
      <c r="CH72" s="2961"/>
      <c r="CI72" s="1719">
        <v>170</v>
      </c>
      <c r="CJ72" s="1719"/>
      <c r="CK72" s="1760" t="s">
        <v>70</v>
      </c>
      <c r="CL72" s="2961"/>
      <c r="CM72" s="1719">
        <v>175</v>
      </c>
      <c r="CN72" s="1719"/>
      <c r="CO72" s="2962" t="s">
        <v>70</v>
      </c>
      <c r="CP72" s="2961"/>
      <c r="CQ72" s="1719">
        <v>180</v>
      </c>
      <c r="CR72" s="1719"/>
      <c r="CS72" s="2962" t="s">
        <v>70</v>
      </c>
      <c r="CT72" s="2961"/>
      <c r="CU72" s="1719">
        <v>185</v>
      </c>
      <c r="CV72" s="1719"/>
      <c r="CW72" s="2962" t="s">
        <v>70</v>
      </c>
      <c r="CX72" s="2961"/>
      <c r="CY72" s="1719">
        <v>190</v>
      </c>
      <c r="CZ72" s="1719"/>
      <c r="DA72" s="2962" t="s">
        <v>70</v>
      </c>
      <c r="DB72" s="2961"/>
      <c r="DC72" s="1719">
        <v>196</v>
      </c>
      <c r="DD72" s="1719"/>
      <c r="DE72" s="2962" t="s">
        <v>70</v>
      </c>
      <c r="DF72" s="2961"/>
      <c r="DG72" s="1719">
        <v>202</v>
      </c>
      <c r="DH72" s="1719"/>
      <c r="DI72" s="2962" t="s">
        <v>70</v>
      </c>
      <c r="DJ72" s="2961"/>
      <c r="DK72" s="1719">
        <v>208</v>
      </c>
      <c r="DL72" s="1719"/>
      <c r="DM72" s="2962" t="s">
        <v>70</v>
      </c>
      <c r="DN72" s="2961"/>
      <c r="DO72" s="1719">
        <v>214</v>
      </c>
      <c r="DP72" s="1719"/>
      <c r="DQ72" s="2962" t="s">
        <v>70</v>
      </c>
      <c r="DR72" s="2961"/>
      <c r="DS72" s="1719">
        <v>220</v>
      </c>
      <c r="DT72" s="1719"/>
      <c r="DU72" s="1760" t="s">
        <v>70</v>
      </c>
      <c r="DV72" s="2961"/>
      <c r="DW72" s="1719">
        <v>3566.9912080000004</v>
      </c>
      <c r="DX72" s="1710" t="s">
        <v>112</v>
      </c>
      <c r="DY72" s="1710" t="s">
        <v>113</v>
      </c>
      <c r="DZ72" s="1710" t="s">
        <v>1011</v>
      </c>
      <c r="EA72" s="1688" t="s">
        <v>1012</v>
      </c>
      <c r="EB72" s="1710" t="s">
        <v>485</v>
      </c>
      <c r="EC72" s="2961" t="s">
        <v>1014</v>
      </c>
      <c r="ED72" s="1688"/>
      <c r="EE72" s="1688"/>
      <c r="EF72" s="1688"/>
      <c r="EG72" s="1688"/>
      <c r="EH72" s="1688"/>
      <c r="EI72" s="1688"/>
    </row>
    <row r="73" spans="1:139 16354:16359" s="447" customFormat="1" ht="24.95" customHeight="1">
      <c r="A73" s="1706" t="s">
        <v>570</v>
      </c>
      <c r="B73" s="2173"/>
      <c r="C73" s="1628" t="s">
        <v>571</v>
      </c>
      <c r="D73" s="1715"/>
      <c r="E73" s="1730" t="s">
        <v>572</v>
      </c>
      <c r="F73" s="1730" t="s">
        <v>573</v>
      </c>
      <c r="G73" s="1688" t="s">
        <v>574</v>
      </c>
      <c r="H73" s="1688" t="s">
        <v>59</v>
      </c>
      <c r="I73" s="1688" t="s">
        <v>60</v>
      </c>
      <c r="J73" s="2957"/>
      <c r="K73" s="1740">
        <v>0.16</v>
      </c>
      <c r="L73" s="1688">
        <v>2017</v>
      </c>
      <c r="M73" s="1688">
        <v>2019</v>
      </c>
      <c r="N73" s="1688">
        <v>2034</v>
      </c>
      <c r="O73" s="1741">
        <f>K73-0.3%</f>
        <v>0.157</v>
      </c>
      <c r="P73" s="1741"/>
      <c r="Q73" s="1741">
        <f>O73-0.3%</f>
        <v>0.154</v>
      </c>
      <c r="R73" s="1741"/>
      <c r="S73" s="1741">
        <f>Q73-0.3%</f>
        <v>0.151</v>
      </c>
      <c r="T73" s="1741"/>
      <c r="U73" s="1741">
        <f>S73-0.3%</f>
        <v>0.14799999999999999</v>
      </c>
      <c r="V73" s="1741"/>
      <c r="W73" s="1741">
        <f>U73-0.3%</f>
        <v>0.14499999999999999</v>
      </c>
      <c r="X73" s="1741"/>
      <c r="Y73" s="1741">
        <f>W73-0.3%</f>
        <v>0.14199999999999999</v>
      </c>
      <c r="Z73" s="1741"/>
      <c r="AA73" s="1741">
        <f>Y73-0.3%</f>
        <v>0.13899999999999998</v>
      </c>
      <c r="AB73" s="1741"/>
      <c r="AC73" s="1741">
        <f>AA73-0.3%</f>
        <v>0.13599999999999998</v>
      </c>
      <c r="AD73" s="1741"/>
      <c r="AE73" s="1741">
        <v>0.13600000000000001</v>
      </c>
      <c r="AF73" s="1714" t="s">
        <v>1067</v>
      </c>
      <c r="AG73" s="1715">
        <v>1.8919999999999999E-2</v>
      </c>
      <c r="AH73" s="1628" t="s">
        <v>1068</v>
      </c>
      <c r="AI73" s="1628" t="s">
        <v>1069</v>
      </c>
      <c r="AJ73" s="1710" t="s">
        <v>1070</v>
      </c>
      <c r="AK73" s="1730" t="s">
        <v>1071</v>
      </c>
      <c r="AL73" s="1710" t="s">
        <v>58</v>
      </c>
      <c r="AM73" s="1688" t="s">
        <v>83</v>
      </c>
      <c r="AN73" s="1710" t="s">
        <v>60</v>
      </c>
      <c r="AO73" s="2957"/>
      <c r="AP73" s="1634">
        <v>0</v>
      </c>
      <c r="AQ73" s="1688">
        <v>2017</v>
      </c>
      <c r="AR73" s="2954">
        <v>43831</v>
      </c>
      <c r="AS73" s="2954">
        <v>45657</v>
      </c>
      <c r="AT73" s="1688"/>
      <c r="AU73" s="1688">
        <v>1</v>
      </c>
      <c r="AV73" s="1688">
        <v>1</v>
      </c>
      <c r="AW73" s="1688">
        <v>1</v>
      </c>
      <c r="AX73" s="1688">
        <v>1</v>
      </c>
      <c r="AY73" s="1688">
        <v>1</v>
      </c>
      <c r="AZ73" s="1688"/>
      <c r="BA73" s="1688"/>
      <c r="BB73" s="1688"/>
      <c r="BC73" s="1688"/>
      <c r="BD73" s="1688"/>
      <c r="BE73" s="1688"/>
      <c r="BF73" s="1688"/>
      <c r="BG73" s="1688"/>
      <c r="BH73" s="1688"/>
      <c r="BI73" s="1688"/>
      <c r="BJ73" s="1688">
        <v>5</v>
      </c>
      <c r="BK73" s="1719"/>
      <c r="BL73" s="1719"/>
      <c r="BM73" s="1688"/>
      <c r="BN73" s="2961"/>
      <c r="BO73" s="1719">
        <v>25.527999999999999</v>
      </c>
      <c r="BP73" s="1719">
        <v>25.5</v>
      </c>
      <c r="BQ73" s="1760" t="s">
        <v>70</v>
      </c>
      <c r="BR73" s="2961"/>
      <c r="BS73" s="1719">
        <v>56.293999999999997</v>
      </c>
      <c r="BT73" s="1719"/>
      <c r="BU73" s="1760" t="s">
        <v>70</v>
      </c>
      <c r="BV73" s="2961"/>
      <c r="BW73" s="1719">
        <v>27.082999999999998</v>
      </c>
      <c r="BX73" s="1719"/>
      <c r="BY73" s="1760" t="s">
        <v>70</v>
      </c>
      <c r="BZ73" s="2961"/>
      <c r="CA73" s="1719">
        <v>27.895</v>
      </c>
      <c r="CB73" s="1719"/>
      <c r="CC73" s="1760" t="s">
        <v>70</v>
      </c>
      <c r="CD73" s="2961"/>
      <c r="CE73" s="1719">
        <v>28.731999999999999</v>
      </c>
      <c r="CF73" s="1719"/>
      <c r="CG73" s="1760" t="s">
        <v>70</v>
      </c>
      <c r="CH73" s="2961"/>
      <c r="CI73" s="1719"/>
      <c r="CJ73" s="1719"/>
      <c r="CK73" s="1760"/>
      <c r="CL73" s="2961"/>
      <c r="CM73" s="1719"/>
      <c r="CN73" s="1719"/>
      <c r="CO73" s="2962"/>
      <c r="CP73" s="2961"/>
      <c r="CQ73" s="1719"/>
      <c r="CR73" s="1719"/>
      <c r="CS73" s="2962"/>
      <c r="CT73" s="2961"/>
      <c r="CU73" s="1719"/>
      <c r="CV73" s="1719"/>
      <c r="CW73" s="2962"/>
      <c r="CX73" s="2961"/>
      <c r="CY73" s="1719"/>
      <c r="CZ73" s="1719"/>
      <c r="DA73" s="2962"/>
      <c r="DB73" s="2961"/>
      <c r="DC73" s="1719"/>
      <c r="DD73" s="1719"/>
      <c r="DE73" s="2962"/>
      <c r="DF73" s="2961"/>
      <c r="DG73" s="1719"/>
      <c r="DH73" s="1719"/>
      <c r="DI73" s="2962"/>
      <c r="DJ73" s="2961"/>
      <c r="DK73" s="1719"/>
      <c r="DL73" s="1719"/>
      <c r="DM73" s="2962"/>
      <c r="DN73" s="2961"/>
      <c r="DO73" s="1719"/>
      <c r="DP73" s="1719"/>
      <c r="DQ73" s="2962"/>
      <c r="DR73" s="2961"/>
      <c r="DS73" s="1719"/>
      <c r="DT73" s="1719"/>
      <c r="DU73" s="1760"/>
      <c r="DV73" s="2961"/>
      <c r="DW73" s="2941">
        <v>165.53199999999998</v>
      </c>
      <c r="DX73" s="1688" t="s">
        <v>621</v>
      </c>
      <c r="DY73" s="1688" t="s">
        <v>622</v>
      </c>
      <c r="DZ73" s="1710" t="s">
        <v>623</v>
      </c>
      <c r="EA73" s="1748" t="s">
        <v>1072</v>
      </c>
      <c r="EB73" s="1710" t="s">
        <v>1073</v>
      </c>
      <c r="EC73" s="1748" t="s">
        <v>1074</v>
      </c>
      <c r="ED73" s="1688" t="s">
        <v>627</v>
      </c>
      <c r="EE73" s="1688" t="s">
        <v>628</v>
      </c>
      <c r="EF73" s="1688" t="s">
        <v>629</v>
      </c>
      <c r="EG73" s="1756" t="s">
        <v>1075</v>
      </c>
      <c r="EH73" s="1710" t="s">
        <v>1076</v>
      </c>
      <c r="EI73" s="2944" t="s">
        <v>1077</v>
      </c>
    </row>
    <row r="74" spans="1:139 16354:16359" s="447" customFormat="1" ht="24.95" customHeight="1">
      <c r="A74" s="1706" t="s">
        <v>570</v>
      </c>
      <c r="B74" s="2173"/>
      <c r="C74" s="2095" t="s">
        <v>1079</v>
      </c>
      <c r="D74" s="1715">
        <v>2.98E-2</v>
      </c>
      <c r="E74" s="1730" t="s">
        <v>836</v>
      </c>
      <c r="F74" s="1628" t="s">
        <v>159</v>
      </c>
      <c r="G74" s="1688" t="s">
        <v>111</v>
      </c>
      <c r="H74" s="1688" t="s">
        <v>68</v>
      </c>
      <c r="I74" s="1688" t="s">
        <v>60</v>
      </c>
      <c r="J74" s="2957"/>
      <c r="K74" s="1731">
        <v>0.69599999999999995</v>
      </c>
      <c r="L74" s="1688">
        <v>2015</v>
      </c>
      <c r="M74" s="1688">
        <v>2019</v>
      </c>
      <c r="N74" s="1688">
        <v>2034</v>
      </c>
      <c r="O74" s="1732">
        <f>K74+0.3%</f>
        <v>0.69899999999999995</v>
      </c>
      <c r="P74" s="1732"/>
      <c r="Q74" s="1732">
        <f>O74+0.3%</f>
        <v>0.70199999999999996</v>
      </c>
      <c r="R74" s="1732"/>
      <c r="S74" s="1732">
        <f>Q74+0.3%</f>
        <v>0.70499999999999996</v>
      </c>
      <c r="T74" s="1732"/>
      <c r="U74" s="1732">
        <f>S74+0.3%</f>
        <v>0.70799999999999996</v>
      </c>
      <c r="V74" s="1732"/>
      <c r="W74" s="1732">
        <f>U74+0.3%</f>
        <v>0.71099999999999997</v>
      </c>
      <c r="X74" s="1732"/>
      <c r="Y74" s="1732">
        <f>W74+0.3%</f>
        <v>0.71399999999999997</v>
      </c>
      <c r="Z74" s="1732"/>
      <c r="AA74" s="1732">
        <f>Y74+0.3%</f>
        <v>0.71699999999999997</v>
      </c>
      <c r="AB74" s="1732"/>
      <c r="AC74" s="1732">
        <f>AA74+0.3%</f>
        <v>0.72</v>
      </c>
      <c r="AD74" s="1732"/>
      <c r="AE74" s="1733">
        <v>0.72</v>
      </c>
      <c r="AF74" s="1714" t="s">
        <v>642</v>
      </c>
      <c r="AG74" s="1715">
        <v>2.98E-2</v>
      </c>
      <c r="AH74" s="1628" t="s">
        <v>1087</v>
      </c>
      <c r="AI74" s="1628" t="s">
        <v>1088</v>
      </c>
      <c r="AJ74" s="1710" t="s">
        <v>565</v>
      </c>
      <c r="AK74" s="1730" t="s">
        <v>1089</v>
      </c>
      <c r="AL74" s="1710" t="s">
        <v>1090</v>
      </c>
      <c r="AM74" s="1688" t="s">
        <v>137</v>
      </c>
      <c r="AN74" s="1710" t="s">
        <v>60</v>
      </c>
      <c r="AO74" s="2961" t="s">
        <v>60</v>
      </c>
      <c r="AP74" s="1754" t="s">
        <v>61</v>
      </c>
      <c r="AQ74" s="1754" t="s">
        <v>61</v>
      </c>
      <c r="AR74" s="2954">
        <v>43831</v>
      </c>
      <c r="AS74" s="2947">
        <v>49309</v>
      </c>
      <c r="AT74" s="1734"/>
      <c r="AU74" s="1734">
        <v>1</v>
      </c>
      <c r="AV74" s="1734">
        <v>1</v>
      </c>
      <c r="AW74" s="1734">
        <v>1</v>
      </c>
      <c r="AX74" s="1734">
        <v>1</v>
      </c>
      <c r="AY74" s="1734">
        <v>1</v>
      </c>
      <c r="AZ74" s="1734">
        <v>1</v>
      </c>
      <c r="BA74" s="1734">
        <v>1</v>
      </c>
      <c r="BB74" s="1734">
        <v>1</v>
      </c>
      <c r="BC74" s="1734">
        <v>1</v>
      </c>
      <c r="BD74" s="1734">
        <v>1</v>
      </c>
      <c r="BE74" s="1734">
        <v>1</v>
      </c>
      <c r="BF74" s="1734">
        <v>1</v>
      </c>
      <c r="BG74" s="1734">
        <v>1</v>
      </c>
      <c r="BH74" s="1734">
        <v>1</v>
      </c>
      <c r="BI74" s="1734">
        <v>1</v>
      </c>
      <c r="BJ74" s="1734">
        <v>1</v>
      </c>
      <c r="BK74" s="1719"/>
      <c r="BL74" s="1719"/>
      <c r="BM74" s="1760"/>
      <c r="BN74" s="2961"/>
      <c r="BO74" s="1719">
        <v>63.570241280000005</v>
      </c>
      <c r="BP74" s="1719">
        <v>25.6</v>
      </c>
      <c r="BQ74" s="1710" t="s">
        <v>70</v>
      </c>
      <c r="BR74" s="1688">
        <v>1131</v>
      </c>
      <c r="BS74" s="1719">
        <v>66.278333558528004</v>
      </c>
      <c r="BT74" s="1719"/>
      <c r="BU74" s="1710" t="s">
        <v>70</v>
      </c>
      <c r="BV74" s="1688"/>
      <c r="BW74" s="1719">
        <v>69.101790568121302</v>
      </c>
      <c r="BX74" s="1719"/>
      <c r="BY74" s="1710" t="s">
        <v>70</v>
      </c>
      <c r="BZ74" s="2961"/>
      <c r="CA74" s="1719">
        <v>72.04552684632327</v>
      </c>
      <c r="CB74" s="1719"/>
      <c r="CC74" s="1710" t="s">
        <v>70</v>
      </c>
      <c r="CD74" s="2961"/>
      <c r="CE74" s="1719">
        <v>75.11466628997664</v>
      </c>
      <c r="CF74" s="1719"/>
      <c r="CG74" s="1710" t="s">
        <v>70</v>
      </c>
      <c r="CH74" s="2961"/>
      <c r="CI74" s="1719">
        <v>78.31455107392965</v>
      </c>
      <c r="CJ74" s="1719"/>
      <c r="CK74" s="1710" t="s">
        <v>70</v>
      </c>
      <c r="CL74" s="2961"/>
      <c r="CM74" s="1719">
        <v>81.65075094967905</v>
      </c>
      <c r="CN74" s="1719"/>
      <c r="CO74" s="2962" t="s">
        <v>70</v>
      </c>
      <c r="CP74" s="2961"/>
      <c r="CQ74" s="1719">
        <v>85.129072940135373</v>
      </c>
      <c r="CR74" s="1719"/>
      <c r="CS74" s="2962" t="s">
        <v>70</v>
      </c>
      <c r="CT74" s="2961"/>
      <c r="CU74" s="1719">
        <v>88.755571447385137</v>
      </c>
      <c r="CV74" s="1719"/>
      <c r="CW74" s="2962" t="s">
        <v>70</v>
      </c>
      <c r="CX74" s="2961"/>
      <c r="CY74" s="1719">
        <v>92.536558791043745</v>
      </c>
      <c r="CZ74" s="1719"/>
      <c r="DA74" s="2962" t="s">
        <v>70</v>
      </c>
      <c r="DB74" s="2961"/>
      <c r="DC74" s="1719">
        <v>96.478616195542202</v>
      </c>
      <c r="DD74" s="1719"/>
      <c r="DE74" s="2962" t="s">
        <v>70</v>
      </c>
      <c r="DF74" s="2961"/>
      <c r="DG74" s="1719">
        <v>100.58860524547229</v>
      </c>
      <c r="DH74" s="1719"/>
      <c r="DI74" s="2962" t="s">
        <v>70</v>
      </c>
      <c r="DJ74" s="2961"/>
      <c r="DK74" s="1719">
        <v>104.87367982892941</v>
      </c>
      <c r="DL74" s="1719"/>
      <c r="DM74" s="2962" t="s">
        <v>70</v>
      </c>
      <c r="DN74" s="2961"/>
      <c r="DO74" s="1719">
        <v>109.34129858964181</v>
      </c>
      <c r="DP74" s="1719"/>
      <c r="DQ74" s="2962" t="s">
        <v>70</v>
      </c>
      <c r="DR74" s="2961"/>
      <c r="DS74" s="1719">
        <v>113.99923790956055</v>
      </c>
      <c r="DT74" s="1719"/>
      <c r="DU74" s="1710" t="s">
        <v>70</v>
      </c>
      <c r="DV74" s="2961"/>
      <c r="DW74" s="2941">
        <v>1297.7785015142686</v>
      </c>
      <c r="DX74" s="1710" t="s">
        <v>71</v>
      </c>
      <c r="DY74" s="1688" t="s">
        <v>72</v>
      </c>
      <c r="DZ74" s="1721" t="s">
        <v>73</v>
      </c>
      <c r="EA74" s="1717" t="s">
        <v>790</v>
      </c>
      <c r="EB74" s="1688" t="s">
        <v>227</v>
      </c>
      <c r="EC74" s="1722" t="s">
        <v>791</v>
      </c>
      <c r="ED74" s="1688"/>
      <c r="EE74" s="1688"/>
      <c r="EF74" s="1688"/>
      <c r="EG74" s="1688"/>
      <c r="EH74" s="1688"/>
      <c r="EI74" s="1688"/>
    </row>
    <row r="75" spans="1:139 16354:16359" s="447" customFormat="1" ht="24.95" customHeight="1">
      <c r="A75" s="1706" t="s">
        <v>570</v>
      </c>
      <c r="B75" s="2173"/>
      <c r="C75" s="1628" t="s">
        <v>646</v>
      </c>
      <c r="D75" s="1715">
        <v>3.56E-2</v>
      </c>
      <c r="E75" s="1730" t="s">
        <v>647</v>
      </c>
      <c r="F75" s="1730" t="s">
        <v>648</v>
      </c>
      <c r="G75" s="1688" t="s">
        <v>111</v>
      </c>
      <c r="H75" s="1688" t="s">
        <v>68</v>
      </c>
      <c r="I75" s="1688" t="s">
        <v>60</v>
      </c>
      <c r="J75" s="2957"/>
      <c r="K75" s="1688" t="s">
        <v>61</v>
      </c>
      <c r="L75" s="1688" t="s">
        <v>61</v>
      </c>
      <c r="M75" s="1688">
        <v>2020</v>
      </c>
      <c r="N75" s="1688">
        <v>2034</v>
      </c>
      <c r="O75" s="1718"/>
      <c r="P75" s="1718" t="s">
        <v>62</v>
      </c>
      <c r="Q75" s="1718" t="s">
        <v>649</v>
      </c>
      <c r="R75" s="1718" t="s">
        <v>649</v>
      </c>
      <c r="S75" s="1718" t="s">
        <v>649</v>
      </c>
      <c r="T75" s="1718" t="s">
        <v>649</v>
      </c>
      <c r="U75" s="1718" t="s">
        <v>649</v>
      </c>
      <c r="V75" s="1718" t="s">
        <v>649</v>
      </c>
      <c r="W75" s="1718" t="s">
        <v>649</v>
      </c>
      <c r="X75" s="1718" t="s">
        <v>649</v>
      </c>
      <c r="Y75" s="1718" t="s">
        <v>649</v>
      </c>
      <c r="Z75" s="1718" t="s">
        <v>649</v>
      </c>
      <c r="AA75" s="1718" t="s">
        <v>649</v>
      </c>
      <c r="AB75" s="1718" t="s">
        <v>649</v>
      </c>
      <c r="AC75" s="1718" t="s">
        <v>649</v>
      </c>
      <c r="AD75" s="1718" t="s">
        <v>649</v>
      </c>
      <c r="AE75" s="1718" t="s">
        <v>1091</v>
      </c>
      <c r="AF75" s="1714" t="s">
        <v>651</v>
      </c>
      <c r="AG75" s="1715">
        <v>1.9E-2</v>
      </c>
      <c r="AH75" s="1628" t="s">
        <v>652</v>
      </c>
      <c r="AI75" s="1628" t="s">
        <v>653</v>
      </c>
      <c r="AJ75" s="1710" t="s">
        <v>1092</v>
      </c>
      <c r="AK75" s="1730" t="s">
        <v>1093</v>
      </c>
      <c r="AL75" s="1710" t="s">
        <v>1090</v>
      </c>
      <c r="AM75" s="1688" t="s">
        <v>137</v>
      </c>
      <c r="AN75" s="1710" t="s">
        <v>482</v>
      </c>
      <c r="AO75" s="2961">
        <v>237</v>
      </c>
      <c r="AP75" s="1740">
        <v>1</v>
      </c>
      <c r="AQ75" s="1688">
        <v>2019</v>
      </c>
      <c r="AR75" s="2947">
        <v>43466</v>
      </c>
      <c r="AS75" s="2947">
        <v>49309</v>
      </c>
      <c r="AT75" s="1734">
        <v>1</v>
      </c>
      <c r="AU75" s="1740">
        <v>1</v>
      </c>
      <c r="AV75" s="1734">
        <v>1</v>
      </c>
      <c r="AW75" s="1740">
        <v>1</v>
      </c>
      <c r="AX75" s="1734">
        <v>1</v>
      </c>
      <c r="AY75" s="1740">
        <v>1</v>
      </c>
      <c r="AZ75" s="1734">
        <v>1</v>
      </c>
      <c r="BA75" s="1740">
        <v>1</v>
      </c>
      <c r="BB75" s="1734">
        <v>1</v>
      </c>
      <c r="BC75" s="1740">
        <v>1</v>
      </c>
      <c r="BD75" s="1734">
        <v>1</v>
      </c>
      <c r="BE75" s="1740">
        <v>1</v>
      </c>
      <c r="BF75" s="1734">
        <v>1</v>
      </c>
      <c r="BG75" s="1740">
        <v>1</v>
      </c>
      <c r="BH75" s="1734">
        <v>1</v>
      </c>
      <c r="BI75" s="1740">
        <v>1</v>
      </c>
      <c r="BJ75" s="1734">
        <v>1</v>
      </c>
      <c r="BK75" s="1719">
        <v>49</v>
      </c>
      <c r="BL75" s="1719">
        <v>49</v>
      </c>
      <c r="BM75" s="1760" t="s">
        <v>70</v>
      </c>
      <c r="BN75" s="2961"/>
      <c r="BO75" s="1719">
        <v>50</v>
      </c>
      <c r="BP75" s="1719">
        <v>50</v>
      </c>
      <c r="BQ75" s="1760"/>
      <c r="BR75" s="2961"/>
      <c r="BS75" s="1719">
        <v>50.47</v>
      </c>
      <c r="BT75" s="1719"/>
      <c r="BU75" s="1760" t="s">
        <v>451</v>
      </c>
      <c r="BV75" s="2961"/>
      <c r="BW75" s="1719"/>
      <c r="BX75" s="1719"/>
      <c r="BY75" s="1760"/>
      <c r="BZ75" s="2961"/>
      <c r="CA75" s="1719">
        <v>51.984099999999998</v>
      </c>
      <c r="CB75" s="1719"/>
      <c r="CC75" s="1760" t="s">
        <v>451</v>
      </c>
      <c r="CD75" s="2961"/>
      <c r="CE75" s="1719"/>
      <c r="CF75" s="1719"/>
      <c r="CG75" s="1760"/>
      <c r="CH75" s="2961"/>
      <c r="CI75" s="1719">
        <v>53.543622999999997</v>
      </c>
      <c r="CJ75" s="1719"/>
      <c r="CK75" s="1760" t="s">
        <v>451</v>
      </c>
      <c r="CL75" s="2961"/>
      <c r="CM75" s="1719"/>
      <c r="CN75" s="1719"/>
      <c r="CO75" s="2962"/>
      <c r="CP75" s="2961"/>
      <c r="CQ75" s="1719">
        <v>55.149931689999995</v>
      </c>
      <c r="CR75" s="1719"/>
      <c r="CS75" s="1634" t="s">
        <v>451</v>
      </c>
      <c r="CT75" s="2961"/>
      <c r="CU75" s="1719"/>
      <c r="CV75" s="1719"/>
      <c r="CW75" s="2962"/>
      <c r="CX75" s="2961"/>
      <c r="CY75" s="1719">
        <v>56.804429640699993</v>
      </c>
      <c r="CZ75" s="1719"/>
      <c r="DA75" s="1634" t="s">
        <v>451</v>
      </c>
      <c r="DB75" s="2961"/>
      <c r="DC75" s="1719"/>
      <c r="DD75" s="1719"/>
      <c r="DE75" s="2962"/>
      <c r="DF75" s="2961"/>
      <c r="DG75" s="1719">
        <v>58.508562529920994</v>
      </c>
      <c r="DH75" s="1719"/>
      <c r="DI75" s="1634" t="s">
        <v>451</v>
      </c>
      <c r="DJ75" s="2961"/>
      <c r="DK75" s="1719"/>
      <c r="DL75" s="1719"/>
      <c r="DM75" s="2962"/>
      <c r="DN75" s="2961"/>
      <c r="DO75" s="1719">
        <v>60.263819405818623</v>
      </c>
      <c r="DP75" s="1719"/>
      <c r="DQ75" s="1634" t="s">
        <v>451</v>
      </c>
      <c r="DR75" s="2961"/>
      <c r="DS75" s="1719">
        <v>62.071733987993184</v>
      </c>
      <c r="DT75" s="1719"/>
      <c r="DU75" s="1760" t="s">
        <v>451</v>
      </c>
      <c r="DV75" s="2961"/>
      <c r="DW75" s="2941">
        <v>547.79620025443273</v>
      </c>
      <c r="DX75" s="1710" t="s">
        <v>497</v>
      </c>
      <c r="DY75" s="1688" t="s">
        <v>578</v>
      </c>
      <c r="DZ75" s="1710" t="s">
        <v>655</v>
      </c>
      <c r="EA75" s="1688" t="s">
        <v>1039</v>
      </c>
      <c r="EB75" s="1688" t="s">
        <v>657</v>
      </c>
      <c r="EC75" s="1725" t="s">
        <v>582</v>
      </c>
      <c r="ED75" s="1710"/>
      <c r="EE75" s="1710"/>
      <c r="EF75" s="1688"/>
      <c r="EG75" s="1688"/>
      <c r="EH75" s="1688"/>
      <c r="EI75" s="1725"/>
    </row>
    <row r="76" spans="1:139 16354:16359" s="447" customFormat="1" ht="24.95" customHeight="1">
      <c r="A76" s="1706" t="s">
        <v>570</v>
      </c>
      <c r="B76" s="2173"/>
      <c r="C76" s="1628" t="s">
        <v>646</v>
      </c>
      <c r="D76" s="1715"/>
      <c r="E76" s="1730" t="s">
        <v>647</v>
      </c>
      <c r="F76" s="1730" t="s">
        <v>648</v>
      </c>
      <c r="G76" s="1688" t="s">
        <v>111</v>
      </c>
      <c r="H76" s="1688" t="s">
        <v>68</v>
      </c>
      <c r="I76" s="1688" t="s">
        <v>60</v>
      </c>
      <c r="J76" s="2957"/>
      <c r="K76" s="1688" t="s">
        <v>61</v>
      </c>
      <c r="L76" s="1688" t="s">
        <v>61</v>
      </c>
      <c r="M76" s="1688">
        <v>2020</v>
      </c>
      <c r="N76" s="1688">
        <v>2034</v>
      </c>
      <c r="O76" s="1718"/>
      <c r="P76" s="1718" t="s">
        <v>62</v>
      </c>
      <c r="Q76" s="1718" t="s">
        <v>649</v>
      </c>
      <c r="R76" s="1718" t="s">
        <v>649</v>
      </c>
      <c r="S76" s="1718" t="s">
        <v>649</v>
      </c>
      <c r="T76" s="1718" t="s">
        <v>649</v>
      </c>
      <c r="U76" s="1718" t="s">
        <v>649</v>
      </c>
      <c r="V76" s="1718" t="s">
        <v>649</v>
      </c>
      <c r="W76" s="1718" t="s">
        <v>649</v>
      </c>
      <c r="X76" s="1718" t="s">
        <v>649</v>
      </c>
      <c r="Y76" s="1718" t="s">
        <v>649</v>
      </c>
      <c r="Z76" s="1718" t="s">
        <v>649</v>
      </c>
      <c r="AA76" s="1718" t="s">
        <v>649</v>
      </c>
      <c r="AB76" s="1718" t="s">
        <v>649</v>
      </c>
      <c r="AC76" s="1718" t="s">
        <v>649</v>
      </c>
      <c r="AD76" s="1718" t="s">
        <v>649</v>
      </c>
      <c r="AE76" s="1718" t="s">
        <v>1091</v>
      </c>
      <c r="AF76" s="1714" t="s">
        <v>1094</v>
      </c>
      <c r="AG76" s="1715">
        <v>5.7999999999999996E-3</v>
      </c>
      <c r="AH76" s="1628" t="s">
        <v>1095</v>
      </c>
      <c r="AI76" s="1628" t="s">
        <v>1096</v>
      </c>
      <c r="AJ76" s="1710" t="s">
        <v>517</v>
      </c>
      <c r="AK76" s="1730" t="s">
        <v>1093</v>
      </c>
      <c r="AL76" s="1710" t="s">
        <v>1090</v>
      </c>
      <c r="AM76" s="1688" t="s">
        <v>83</v>
      </c>
      <c r="AN76" s="1710" t="s">
        <v>482</v>
      </c>
      <c r="AO76" s="2961">
        <v>255</v>
      </c>
      <c r="AP76" s="1688">
        <v>100</v>
      </c>
      <c r="AQ76" s="1688">
        <v>2019</v>
      </c>
      <c r="AR76" s="2955">
        <v>44197</v>
      </c>
      <c r="AS76" s="2947">
        <v>49309</v>
      </c>
      <c r="AT76" s="1710">
        <v>0</v>
      </c>
      <c r="AU76" s="1688">
        <v>0</v>
      </c>
      <c r="AV76" s="1688">
        <v>160</v>
      </c>
      <c r="AW76" s="1688"/>
      <c r="AX76" s="1688">
        <v>170</v>
      </c>
      <c r="AY76" s="1688"/>
      <c r="AZ76" s="1688">
        <v>180</v>
      </c>
      <c r="BA76" s="1688"/>
      <c r="BB76" s="1688">
        <v>190</v>
      </c>
      <c r="BC76" s="1688"/>
      <c r="BD76" s="1688">
        <v>200</v>
      </c>
      <c r="BE76" s="1688"/>
      <c r="BF76" s="1688">
        <v>210</v>
      </c>
      <c r="BG76" s="1688"/>
      <c r="BH76" s="1688">
        <v>220</v>
      </c>
      <c r="BI76" s="1688"/>
      <c r="BJ76" s="1710">
        <f>SUM(AT76:BI76)</f>
        <v>1330</v>
      </c>
      <c r="BK76" s="1719"/>
      <c r="BL76" s="1719"/>
      <c r="BM76" s="1760"/>
      <c r="BN76" s="2961"/>
      <c r="BO76" s="1719"/>
      <c r="BP76" s="1719"/>
      <c r="BQ76" s="1760"/>
      <c r="BR76" s="2961"/>
      <c r="BS76" s="1719">
        <v>57.68</v>
      </c>
      <c r="BT76" s="1719"/>
      <c r="BU76" s="1760" t="s">
        <v>451</v>
      </c>
      <c r="BV76" s="2961"/>
      <c r="BW76" s="1719"/>
      <c r="BX76" s="1719"/>
      <c r="BY76" s="1760"/>
      <c r="BZ76" s="2961"/>
      <c r="CA76" s="1719">
        <v>61</v>
      </c>
      <c r="CB76" s="1719"/>
      <c r="CC76" s="1760" t="s">
        <v>451</v>
      </c>
      <c r="CD76" s="2961"/>
      <c r="CE76" s="1719"/>
      <c r="CF76" s="1719"/>
      <c r="CG76" s="1760"/>
      <c r="CH76" s="2961"/>
      <c r="CI76" s="1719">
        <v>64</v>
      </c>
      <c r="CJ76" s="1719"/>
      <c r="CK76" s="1760" t="s">
        <v>451</v>
      </c>
      <c r="CL76" s="2961"/>
      <c r="CM76" s="1719"/>
      <c r="CN76" s="1719"/>
      <c r="CO76" s="2962"/>
      <c r="CP76" s="2961"/>
      <c r="CQ76" s="1719">
        <v>67</v>
      </c>
      <c r="CR76" s="1719"/>
      <c r="CS76" s="1634" t="s">
        <v>451</v>
      </c>
      <c r="CT76" s="2961"/>
      <c r="CU76" s="1719"/>
      <c r="CV76" s="1719"/>
      <c r="CW76" s="2962"/>
      <c r="CX76" s="2961"/>
      <c r="CY76" s="1719">
        <v>70</v>
      </c>
      <c r="CZ76" s="1719"/>
      <c r="DA76" s="1634" t="s">
        <v>451</v>
      </c>
      <c r="DB76" s="2961"/>
      <c r="DC76" s="1719"/>
      <c r="DD76" s="1719"/>
      <c r="DE76" s="2962"/>
      <c r="DF76" s="2961"/>
      <c r="DG76" s="1719">
        <v>73</v>
      </c>
      <c r="DH76" s="1719"/>
      <c r="DI76" s="1634" t="s">
        <v>451</v>
      </c>
      <c r="DJ76" s="2961"/>
      <c r="DK76" s="1719"/>
      <c r="DL76" s="1719"/>
      <c r="DM76" s="2962"/>
      <c r="DN76" s="2961"/>
      <c r="DO76" s="1719">
        <v>76</v>
      </c>
      <c r="DP76" s="1719"/>
      <c r="DQ76" s="1634" t="s">
        <v>451</v>
      </c>
      <c r="DR76" s="2961"/>
      <c r="DS76" s="1719"/>
      <c r="DT76" s="1719"/>
      <c r="DU76" s="1760"/>
      <c r="DV76" s="2961"/>
      <c r="DW76" s="1719">
        <v>468.68</v>
      </c>
      <c r="DX76" s="1710" t="s">
        <v>497</v>
      </c>
      <c r="DY76" s="1688" t="s">
        <v>578</v>
      </c>
      <c r="DZ76" s="1710" t="s">
        <v>579</v>
      </c>
      <c r="EA76" s="1688" t="s">
        <v>1039</v>
      </c>
      <c r="EB76" s="1688" t="s">
        <v>581</v>
      </c>
      <c r="EC76" s="2453" t="s">
        <v>582</v>
      </c>
      <c r="ED76" s="1710"/>
      <c r="EE76" s="1710"/>
      <c r="EF76" s="1710"/>
      <c r="EG76" s="1688"/>
      <c r="EH76" s="1688"/>
      <c r="EI76" s="1688"/>
    </row>
    <row r="77" spans="1:139 16354:16359" s="447" customFormat="1" ht="24.95" customHeight="1">
      <c r="A77" s="1706" t="s">
        <v>570</v>
      </c>
      <c r="B77" s="2173"/>
      <c r="C77" s="1628" t="s">
        <v>646</v>
      </c>
      <c r="D77" s="1715"/>
      <c r="E77" s="1730" t="s">
        <v>647</v>
      </c>
      <c r="F77" s="1730" t="s">
        <v>648</v>
      </c>
      <c r="G77" s="1688" t="s">
        <v>111</v>
      </c>
      <c r="H77" s="1688" t="s">
        <v>68</v>
      </c>
      <c r="I77" s="1688" t="s">
        <v>60</v>
      </c>
      <c r="J77" s="2957"/>
      <c r="K77" s="1710" t="s">
        <v>61</v>
      </c>
      <c r="L77" s="1710" t="s">
        <v>61</v>
      </c>
      <c r="M77" s="1688">
        <v>2020</v>
      </c>
      <c r="N77" s="1688">
        <v>2034</v>
      </c>
      <c r="O77" s="1718"/>
      <c r="P77" s="1718" t="s">
        <v>62</v>
      </c>
      <c r="Q77" s="1718" t="s">
        <v>649</v>
      </c>
      <c r="R77" s="1718" t="s">
        <v>649</v>
      </c>
      <c r="S77" s="1718" t="s">
        <v>649</v>
      </c>
      <c r="T77" s="1718" t="s">
        <v>649</v>
      </c>
      <c r="U77" s="1718" t="s">
        <v>649</v>
      </c>
      <c r="V77" s="1718" t="s">
        <v>649</v>
      </c>
      <c r="W77" s="1718" t="s">
        <v>649</v>
      </c>
      <c r="X77" s="1718" t="s">
        <v>649</v>
      </c>
      <c r="Y77" s="1718" t="s">
        <v>649</v>
      </c>
      <c r="Z77" s="1718" t="s">
        <v>649</v>
      </c>
      <c r="AA77" s="1718" t="s">
        <v>649</v>
      </c>
      <c r="AB77" s="1718" t="s">
        <v>649</v>
      </c>
      <c r="AC77" s="1718" t="s">
        <v>649</v>
      </c>
      <c r="AD77" s="1718" t="s">
        <v>649</v>
      </c>
      <c r="AE77" s="1718" t="s">
        <v>1091</v>
      </c>
      <c r="AF77" s="1714" t="s">
        <v>663</v>
      </c>
      <c r="AG77" s="1715">
        <v>1.0800000000000001E-2</v>
      </c>
      <c r="AH77" s="1628" t="s">
        <v>664</v>
      </c>
      <c r="AI77" s="1628" t="s">
        <v>665</v>
      </c>
      <c r="AJ77" s="1710" t="s">
        <v>1097</v>
      </c>
      <c r="AK77" s="1730" t="s">
        <v>1038</v>
      </c>
      <c r="AL77" s="1710" t="s">
        <v>1098</v>
      </c>
      <c r="AM77" s="1688" t="s">
        <v>83</v>
      </c>
      <c r="AN77" s="1710" t="s">
        <v>60</v>
      </c>
      <c r="AO77" s="2957"/>
      <c r="AP77" s="1710" t="s">
        <v>61</v>
      </c>
      <c r="AQ77" s="1710" t="s">
        <v>61</v>
      </c>
      <c r="AR77" s="2947">
        <v>43466</v>
      </c>
      <c r="AS77" s="2947">
        <v>49309</v>
      </c>
      <c r="AT77" s="1710">
        <v>12</v>
      </c>
      <c r="AU77" s="1710">
        <v>9</v>
      </c>
      <c r="AV77" s="1710">
        <v>9</v>
      </c>
      <c r="AW77" s="1710">
        <v>9</v>
      </c>
      <c r="AX77" s="1710">
        <v>9</v>
      </c>
      <c r="AY77" s="1710">
        <v>9</v>
      </c>
      <c r="AZ77" s="1710">
        <v>9</v>
      </c>
      <c r="BA77" s="1710">
        <v>9</v>
      </c>
      <c r="BB77" s="1710">
        <v>9</v>
      </c>
      <c r="BC77" s="1710">
        <v>9</v>
      </c>
      <c r="BD77" s="1710">
        <v>9</v>
      </c>
      <c r="BE77" s="1710">
        <v>9</v>
      </c>
      <c r="BF77" s="1710">
        <v>9</v>
      </c>
      <c r="BG77" s="1710">
        <v>9</v>
      </c>
      <c r="BH77" s="1710">
        <v>9</v>
      </c>
      <c r="BI77" s="1710">
        <v>9</v>
      </c>
      <c r="BJ77" s="1710">
        <f>SUM(AT77:BI77)</f>
        <v>147</v>
      </c>
      <c r="BK77" s="1719">
        <v>5.6150000000000002</v>
      </c>
      <c r="BL77" s="1719"/>
      <c r="BM77" s="1760" t="s">
        <v>70</v>
      </c>
      <c r="BN77" s="2961">
        <v>408</v>
      </c>
      <c r="BO77" s="1719">
        <v>8</v>
      </c>
      <c r="BP77" s="1719"/>
      <c r="BQ77" s="1760" t="s">
        <v>938</v>
      </c>
      <c r="BR77" s="1688"/>
      <c r="BS77" s="1719">
        <v>9</v>
      </c>
      <c r="BT77" s="1719"/>
      <c r="BU77" s="1760" t="s">
        <v>938</v>
      </c>
      <c r="BV77" s="2961"/>
      <c r="BW77" s="1719">
        <v>10</v>
      </c>
      <c r="BX77" s="1719"/>
      <c r="BY77" s="1760" t="s">
        <v>938</v>
      </c>
      <c r="BZ77" s="2961"/>
      <c r="CA77" s="1719">
        <v>11</v>
      </c>
      <c r="CB77" s="1719"/>
      <c r="CC77" s="1760" t="s">
        <v>938</v>
      </c>
      <c r="CD77" s="2961"/>
      <c r="CE77" s="1719">
        <v>12</v>
      </c>
      <c r="CF77" s="1719"/>
      <c r="CG77" s="1760" t="s">
        <v>938</v>
      </c>
      <c r="CH77" s="2961"/>
      <c r="CI77" s="1719">
        <v>13</v>
      </c>
      <c r="CJ77" s="1719"/>
      <c r="CK77" s="1760" t="s">
        <v>938</v>
      </c>
      <c r="CL77" s="2961"/>
      <c r="CM77" s="1719">
        <v>14</v>
      </c>
      <c r="CN77" s="1719"/>
      <c r="CO77" s="2962" t="s">
        <v>938</v>
      </c>
      <c r="CP77" s="2961"/>
      <c r="CQ77" s="1719">
        <v>15</v>
      </c>
      <c r="CR77" s="1719"/>
      <c r="CS77" s="2962" t="s">
        <v>938</v>
      </c>
      <c r="CT77" s="2961"/>
      <c r="CU77" s="1719">
        <v>16</v>
      </c>
      <c r="CV77" s="1719"/>
      <c r="CW77" s="2962" t="s">
        <v>938</v>
      </c>
      <c r="CX77" s="2961"/>
      <c r="CY77" s="1719">
        <v>17</v>
      </c>
      <c r="CZ77" s="1719"/>
      <c r="DA77" s="2962" t="s">
        <v>938</v>
      </c>
      <c r="DB77" s="2961"/>
      <c r="DC77" s="1719">
        <v>18</v>
      </c>
      <c r="DD77" s="1719"/>
      <c r="DE77" s="2962" t="s">
        <v>938</v>
      </c>
      <c r="DF77" s="2961"/>
      <c r="DG77" s="1719">
        <v>19</v>
      </c>
      <c r="DH77" s="1719"/>
      <c r="DI77" s="2962" t="s">
        <v>938</v>
      </c>
      <c r="DJ77" s="2961"/>
      <c r="DK77" s="1719">
        <v>20</v>
      </c>
      <c r="DL77" s="1719"/>
      <c r="DM77" s="2962" t="s">
        <v>938</v>
      </c>
      <c r="DN77" s="2961"/>
      <c r="DO77" s="1719">
        <v>21</v>
      </c>
      <c r="DP77" s="1719"/>
      <c r="DQ77" s="2962" t="s">
        <v>938</v>
      </c>
      <c r="DR77" s="2961"/>
      <c r="DS77" s="1719">
        <v>22</v>
      </c>
      <c r="DT77" s="1719"/>
      <c r="DU77" s="1760" t="s">
        <v>938</v>
      </c>
      <c r="DV77" s="2961"/>
      <c r="DW77" s="2941">
        <v>230.61500000000001</v>
      </c>
      <c r="DX77" s="1710" t="s">
        <v>497</v>
      </c>
      <c r="DY77" s="1688" t="s">
        <v>666</v>
      </c>
      <c r="DZ77" s="1710" t="s">
        <v>667</v>
      </c>
      <c r="EA77" s="1688" t="s">
        <v>1099</v>
      </c>
      <c r="EB77" s="1710" t="s">
        <v>669</v>
      </c>
      <c r="EC77" s="2939" t="s">
        <v>1100</v>
      </c>
      <c r="ED77" s="2939" t="s">
        <v>1100</v>
      </c>
      <c r="EE77" s="1710"/>
      <c r="EF77" s="1710"/>
      <c r="EG77" s="1710"/>
      <c r="EH77" s="1688"/>
      <c r="EI77" s="1688"/>
    </row>
    <row r="78" spans="1:139 16354:16359" s="447" customFormat="1" ht="24.95" customHeight="1">
      <c r="A78" s="1706" t="s">
        <v>570</v>
      </c>
      <c r="B78" s="2173"/>
      <c r="C78" s="1628" t="s">
        <v>671</v>
      </c>
      <c r="D78" s="1715">
        <v>1.0800000000000001E-2</v>
      </c>
      <c r="E78" s="1730" t="s">
        <v>672</v>
      </c>
      <c r="F78" s="1730" t="s">
        <v>673</v>
      </c>
      <c r="G78" s="1688" t="s">
        <v>99</v>
      </c>
      <c r="H78" s="1688" t="s">
        <v>68</v>
      </c>
      <c r="I78" s="1688" t="s">
        <v>60</v>
      </c>
      <c r="J78" s="2957"/>
      <c r="K78" s="1715">
        <v>0.48799999999999999</v>
      </c>
      <c r="L78" s="1710">
        <v>2017</v>
      </c>
      <c r="M78" s="1688">
        <v>2020</v>
      </c>
      <c r="N78" s="1688">
        <v>2021</v>
      </c>
      <c r="O78" s="1688"/>
      <c r="P78" s="1732">
        <v>0.49299999999999999</v>
      </c>
      <c r="Q78" s="1732">
        <f>P78+0.5%</f>
        <v>0.498</v>
      </c>
      <c r="R78" s="1688"/>
      <c r="S78" s="1741"/>
      <c r="T78" s="1688"/>
      <c r="U78" s="1688"/>
      <c r="V78" s="1741"/>
      <c r="W78" s="1688"/>
      <c r="X78" s="1688"/>
      <c r="Y78" s="1741"/>
      <c r="Z78" s="1688"/>
      <c r="AA78" s="1688"/>
      <c r="AB78" s="1741"/>
      <c r="AC78" s="1688"/>
      <c r="AD78" s="1688"/>
      <c r="AE78" s="1741">
        <v>0.498</v>
      </c>
      <c r="AF78" s="1714" t="s">
        <v>674</v>
      </c>
      <c r="AG78" s="1715">
        <v>1.0800000000000001E-2</v>
      </c>
      <c r="AH78" s="1628" t="s">
        <v>675</v>
      </c>
      <c r="AI78" s="1628" t="s">
        <v>676</v>
      </c>
      <c r="AJ78" s="1710" t="s">
        <v>952</v>
      </c>
      <c r="AK78" s="1730" t="s">
        <v>789</v>
      </c>
      <c r="AL78" s="1710" t="s">
        <v>58</v>
      </c>
      <c r="AM78" s="1688" t="s">
        <v>68</v>
      </c>
      <c r="AN78" s="1710" t="s">
        <v>60</v>
      </c>
      <c r="AO78" s="2957"/>
      <c r="AP78" s="1715" t="s">
        <v>61</v>
      </c>
      <c r="AQ78" s="1710" t="s">
        <v>61</v>
      </c>
      <c r="AR78" s="2954">
        <v>43831</v>
      </c>
      <c r="AS78" s="2955">
        <v>44561</v>
      </c>
      <c r="AT78" s="1740"/>
      <c r="AU78" s="1737">
        <v>0.5</v>
      </c>
      <c r="AV78" s="1737">
        <v>1</v>
      </c>
      <c r="AW78" s="1783"/>
      <c r="AX78" s="1783"/>
      <c r="AY78" s="1783"/>
      <c r="AZ78" s="1783"/>
      <c r="BA78" s="1783"/>
      <c r="BB78" s="1783"/>
      <c r="BC78" s="1783"/>
      <c r="BD78" s="1783"/>
      <c r="BE78" s="1783"/>
      <c r="BF78" s="1783"/>
      <c r="BG78" s="1783"/>
      <c r="BH78" s="1783"/>
      <c r="BI78" s="1783"/>
      <c r="BJ78" s="1740">
        <v>1</v>
      </c>
      <c r="BK78" s="1719"/>
      <c r="BL78" s="1719"/>
      <c r="BM78" s="1710"/>
      <c r="BN78" s="2961"/>
      <c r="BO78" s="1719">
        <v>65</v>
      </c>
      <c r="BP78" s="1719">
        <v>65</v>
      </c>
      <c r="BQ78" s="1710" t="s">
        <v>70</v>
      </c>
      <c r="BR78" s="1688">
        <v>1131</v>
      </c>
      <c r="BS78" s="1719">
        <v>67.769000000000005</v>
      </c>
      <c r="BT78" s="1719"/>
      <c r="BU78" s="1710" t="s">
        <v>70</v>
      </c>
      <c r="BV78" s="1688"/>
      <c r="BW78" s="1719"/>
      <c r="BX78" s="1719"/>
      <c r="BY78" s="1710"/>
      <c r="BZ78" s="2961"/>
      <c r="CA78" s="1719"/>
      <c r="CB78" s="1719"/>
      <c r="CC78" s="1710"/>
      <c r="CD78" s="2961"/>
      <c r="CE78" s="1719"/>
      <c r="CF78" s="1719"/>
      <c r="CG78" s="1710"/>
      <c r="CH78" s="2961"/>
      <c r="CI78" s="1719"/>
      <c r="CJ78" s="1719"/>
      <c r="CK78" s="1710"/>
      <c r="CL78" s="2961"/>
      <c r="CM78" s="1719"/>
      <c r="CN78" s="1719"/>
      <c r="CO78" s="2962"/>
      <c r="CP78" s="2961"/>
      <c r="CQ78" s="1719"/>
      <c r="CR78" s="1719"/>
      <c r="CS78" s="2962"/>
      <c r="CT78" s="2961"/>
      <c r="CU78" s="1719"/>
      <c r="CV78" s="1719"/>
      <c r="CW78" s="2962"/>
      <c r="CX78" s="2961"/>
      <c r="CY78" s="1719"/>
      <c r="CZ78" s="1719"/>
      <c r="DA78" s="2962"/>
      <c r="DB78" s="2961"/>
      <c r="DC78" s="1719"/>
      <c r="DD78" s="1719"/>
      <c r="DE78" s="2962"/>
      <c r="DF78" s="2961"/>
      <c r="DG78" s="1719"/>
      <c r="DH78" s="1719"/>
      <c r="DI78" s="2962"/>
      <c r="DJ78" s="2961"/>
      <c r="DK78" s="1719"/>
      <c r="DL78" s="1719"/>
      <c r="DM78" s="2962"/>
      <c r="DN78" s="2961"/>
      <c r="DO78" s="1719"/>
      <c r="DP78" s="1719"/>
      <c r="DQ78" s="2962"/>
      <c r="DR78" s="2961"/>
      <c r="DS78" s="1719"/>
      <c r="DT78" s="1719"/>
      <c r="DU78" s="1688"/>
      <c r="DV78" s="2961"/>
      <c r="DW78" s="2941">
        <v>132.76900000000001</v>
      </c>
      <c r="DX78" s="1710" t="s">
        <v>71</v>
      </c>
      <c r="DY78" s="1688" t="s">
        <v>677</v>
      </c>
      <c r="DZ78" s="1721" t="s">
        <v>73</v>
      </c>
      <c r="EA78" s="1717" t="s">
        <v>790</v>
      </c>
      <c r="EB78" s="1688" t="s">
        <v>227</v>
      </c>
      <c r="EC78" s="1722" t="s">
        <v>791</v>
      </c>
      <c r="ED78" s="1688" t="s">
        <v>678</v>
      </c>
      <c r="EE78" s="1688" t="s">
        <v>679</v>
      </c>
      <c r="EF78" s="1710" t="s">
        <v>680</v>
      </c>
      <c r="EG78" s="1688" t="s">
        <v>681</v>
      </c>
      <c r="EH78" s="1688">
        <v>3358000</v>
      </c>
      <c r="EI78" s="1725" t="s">
        <v>682</v>
      </c>
    </row>
    <row r="79" spans="1:139 16354:16359" s="447" customFormat="1" ht="24.95" customHeight="1">
      <c r="A79" s="1706" t="s">
        <v>570</v>
      </c>
      <c r="B79" s="2173"/>
      <c r="C79" s="1730" t="s">
        <v>683</v>
      </c>
      <c r="D79" s="1715">
        <v>5.7999999999999996E-3</v>
      </c>
      <c r="E79" s="1730" t="s">
        <v>684</v>
      </c>
      <c r="F79" s="1730" t="s">
        <v>685</v>
      </c>
      <c r="G79" s="1688" t="s">
        <v>111</v>
      </c>
      <c r="H79" s="1688" t="s">
        <v>68</v>
      </c>
      <c r="I79" s="1688" t="s">
        <v>60</v>
      </c>
      <c r="J79" s="2957"/>
      <c r="K79" s="1732" t="s">
        <v>61</v>
      </c>
      <c r="L79" s="1688">
        <v>2018</v>
      </c>
      <c r="M79" s="1688">
        <v>2019</v>
      </c>
      <c r="N79" s="1688">
        <v>2034</v>
      </c>
      <c r="O79" s="1741">
        <v>0.1</v>
      </c>
      <c r="P79" s="1741">
        <v>0.15</v>
      </c>
      <c r="Q79" s="1741">
        <v>0.2</v>
      </c>
      <c r="R79" s="1741">
        <v>0.2</v>
      </c>
      <c r="S79" s="1741">
        <v>0.25</v>
      </c>
      <c r="T79" s="1741">
        <v>0.25</v>
      </c>
      <c r="U79" s="1741">
        <v>0.3</v>
      </c>
      <c r="V79" s="1741">
        <v>0.3</v>
      </c>
      <c r="W79" s="1741">
        <v>0.3</v>
      </c>
      <c r="X79" s="1741">
        <v>0.3</v>
      </c>
      <c r="Y79" s="1741">
        <v>0.3</v>
      </c>
      <c r="Z79" s="1741">
        <v>0.3</v>
      </c>
      <c r="AA79" s="1741">
        <v>0.3</v>
      </c>
      <c r="AB79" s="1741">
        <v>0.3</v>
      </c>
      <c r="AC79" s="1741">
        <v>0.3</v>
      </c>
      <c r="AD79" s="1741">
        <v>0.3</v>
      </c>
      <c r="AE79" s="1741">
        <v>0.3</v>
      </c>
      <c r="AF79" s="1714" t="s">
        <v>686</v>
      </c>
      <c r="AG79" s="1715">
        <v>5.7999999999999996E-3</v>
      </c>
      <c r="AH79" s="1628" t="s">
        <v>687</v>
      </c>
      <c r="AI79" s="1628" t="s">
        <v>688</v>
      </c>
      <c r="AJ79" s="1710" t="s">
        <v>932</v>
      </c>
      <c r="AK79" s="1730" t="s">
        <v>926</v>
      </c>
      <c r="AL79" s="1710" t="s">
        <v>689</v>
      </c>
      <c r="AM79" s="1688" t="s">
        <v>137</v>
      </c>
      <c r="AN79" s="1710" t="s">
        <v>482</v>
      </c>
      <c r="AO79" s="2961">
        <v>270</v>
      </c>
      <c r="AP79" s="1634">
        <v>9</v>
      </c>
      <c r="AQ79" s="1688">
        <v>2018</v>
      </c>
      <c r="AR79" s="2947">
        <v>43466</v>
      </c>
      <c r="AS79" s="2947">
        <v>49309</v>
      </c>
      <c r="AT79" s="1710">
        <v>9</v>
      </c>
      <c r="AU79" s="1710">
        <v>9</v>
      </c>
      <c r="AV79" s="1710">
        <v>9</v>
      </c>
      <c r="AW79" s="1710">
        <v>9</v>
      </c>
      <c r="AX79" s="1710">
        <v>9</v>
      </c>
      <c r="AY79" s="1710">
        <v>9</v>
      </c>
      <c r="AZ79" s="1710">
        <v>9</v>
      </c>
      <c r="BA79" s="1710">
        <v>9</v>
      </c>
      <c r="BB79" s="1710">
        <v>9</v>
      </c>
      <c r="BC79" s="1710">
        <v>9</v>
      </c>
      <c r="BD79" s="1710">
        <v>9</v>
      </c>
      <c r="BE79" s="1710">
        <v>9</v>
      </c>
      <c r="BF79" s="1710">
        <v>9</v>
      </c>
      <c r="BG79" s="1710">
        <v>9</v>
      </c>
      <c r="BH79" s="1710">
        <v>9</v>
      </c>
      <c r="BI79" s="1710">
        <v>9</v>
      </c>
      <c r="BJ79" s="1710">
        <v>9</v>
      </c>
      <c r="BK79" s="1719">
        <v>572.33333333333337</v>
      </c>
      <c r="BL79" s="1719">
        <v>572.33333333333337</v>
      </c>
      <c r="BM79" s="1710" t="s">
        <v>70</v>
      </c>
      <c r="BN79" s="2961">
        <v>1023</v>
      </c>
      <c r="BO79" s="1719">
        <v>600.66666666666663</v>
      </c>
      <c r="BP79" s="1719">
        <v>600.66666666666663</v>
      </c>
      <c r="BQ79" s="1710" t="s">
        <v>70</v>
      </c>
      <c r="BR79" s="2961">
        <v>1023</v>
      </c>
      <c r="BS79" s="1719">
        <v>631</v>
      </c>
      <c r="BT79" s="1719"/>
      <c r="BU79" s="1710" t="s">
        <v>70</v>
      </c>
      <c r="BV79" s="2961"/>
      <c r="BW79" s="1719">
        <v>662.66666666666663</v>
      </c>
      <c r="BX79" s="1719"/>
      <c r="BY79" s="1710" t="s">
        <v>70</v>
      </c>
      <c r="BZ79" s="2961"/>
      <c r="CA79" s="1719">
        <v>695.66666666666663</v>
      </c>
      <c r="CB79" s="1719"/>
      <c r="CC79" s="1710" t="s">
        <v>70</v>
      </c>
      <c r="CD79" s="2961"/>
      <c r="CE79" s="1719">
        <v>730.33333333333337</v>
      </c>
      <c r="CF79" s="1719"/>
      <c r="CG79" s="1710" t="s">
        <v>70</v>
      </c>
      <c r="CH79" s="2961"/>
      <c r="CI79" s="1719">
        <v>767</v>
      </c>
      <c r="CJ79" s="1719"/>
      <c r="CK79" s="1710" t="s">
        <v>70</v>
      </c>
      <c r="CL79" s="2961"/>
      <c r="CM79" s="1719">
        <v>805.33333333333337</v>
      </c>
      <c r="CN79" s="1719"/>
      <c r="CO79" s="2962" t="s">
        <v>70</v>
      </c>
      <c r="CP79" s="2961"/>
      <c r="CQ79" s="1719">
        <v>845.66666666666663</v>
      </c>
      <c r="CR79" s="1719"/>
      <c r="CS79" s="2962" t="s">
        <v>70</v>
      </c>
      <c r="CT79" s="2961"/>
      <c r="CU79" s="1719">
        <v>888</v>
      </c>
      <c r="CV79" s="1719"/>
      <c r="CW79" s="2962" t="s">
        <v>70</v>
      </c>
      <c r="CX79" s="2961"/>
      <c r="CY79" s="1719">
        <v>932.33333333333337</v>
      </c>
      <c r="CZ79" s="1719"/>
      <c r="DA79" s="2962" t="s">
        <v>70</v>
      </c>
      <c r="DB79" s="2961"/>
      <c r="DC79" s="1719">
        <v>979</v>
      </c>
      <c r="DD79" s="1719"/>
      <c r="DE79" s="2962" t="s">
        <v>70</v>
      </c>
      <c r="DF79" s="2961"/>
      <c r="DG79" s="1719">
        <v>1027.6666666666667</v>
      </c>
      <c r="DH79" s="1719"/>
      <c r="DI79" s="2962" t="s">
        <v>70</v>
      </c>
      <c r="DJ79" s="2961"/>
      <c r="DK79" s="1719">
        <v>1079.3333333333333</v>
      </c>
      <c r="DL79" s="1719"/>
      <c r="DM79" s="2962" t="s">
        <v>70</v>
      </c>
      <c r="DN79" s="2961"/>
      <c r="DO79" s="1719">
        <v>1133</v>
      </c>
      <c r="DP79" s="1719"/>
      <c r="DQ79" s="2962" t="s">
        <v>70</v>
      </c>
      <c r="DR79" s="2961"/>
      <c r="DS79" s="1719">
        <v>1189.6666666666667</v>
      </c>
      <c r="DT79" s="1719"/>
      <c r="DU79" s="1710" t="s">
        <v>70</v>
      </c>
      <c r="DV79" s="2961"/>
      <c r="DW79" s="2941">
        <v>13539.666666666666</v>
      </c>
      <c r="DX79" s="1710" t="s">
        <v>307</v>
      </c>
      <c r="DY79" s="1710" t="s">
        <v>308</v>
      </c>
      <c r="DZ79" s="1710" t="s">
        <v>309</v>
      </c>
      <c r="EA79" s="1688" t="s">
        <v>927</v>
      </c>
      <c r="EB79" s="1710" t="s">
        <v>311</v>
      </c>
      <c r="EC79" s="1758" t="s">
        <v>928</v>
      </c>
      <c r="ED79" s="1717"/>
      <c r="EE79" s="1717"/>
      <c r="EF79" s="1710"/>
      <c r="EG79" s="1710"/>
      <c r="EH79" s="1710"/>
      <c r="EI79" s="1758"/>
    </row>
    <row r="80" spans="1:139 16354:16359" s="447" customFormat="1" ht="24.95" customHeight="1">
      <c r="A80" s="1706" t="s">
        <v>570</v>
      </c>
      <c r="B80" s="2173"/>
      <c r="C80" s="1730" t="s">
        <v>691</v>
      </c>
      <c r="D80" s="1715">
        <v>4.6399999999999997E-2</v>
      </c>
      <c r="E80" s="1730" t="s">
        <v>692</v>
      </c>
      <c r="F80" s="1730" t="s">
        <v>693</v>
      </c>
      <c r="G80" s="1688" t="s">
        <v>111</v>
      </c>
      <c r="H80" s="1688" t="s">
        <v>59</v>
      </c>
      <c r="I80" s="1688" t="s">
        <v>60</v>
      </c>
      <c r="J80" s="2957"/>
      <c r="K80" s="1741">
        <v>0.35849999999999999</v>
      </c>
      <c r="L80" s="1688">
        <v>2015</v>
      </c>
      <c r="M80" s="1688">
        <v>2019</v>
      </c>
      <c r="N80" s="1688">
        <v>2034</v>
      </c>
      <c r="O80" s="1741">
        <v>0.35649999999999998</v>
      </c>
      <c r="P80" s="1741">
        <v>0.35399999999999998</v>
      </c>
      <c r="Q80" s="1741">
        <v>0.35099999999999998</v>
      </c>
      <c r="R80" s="1741">
        <v>0.34749999999999998</v>
      </c>
      <c r="S80" s="1741">
        <v>0.34399999999999997</v>
      </c>
      <c r="T80" s="1741">
        <v>0.34050000000000002</v>
      </c>
      <c r="U80" s="1741">
        <v>0.33700000000000002</v>
      </c>
      <c r="V80" s="1741">
        <v>0.33350000000000002</v>
      </c>
      <c r="W80" s="1741">
        <v>0.33</v>
      </c>
      <c r="X80" s="1741">
        <v>0.32650000000000001</v>
      </c>
      <c r="Y80" s="1741">
        <v>0.32300000000000001</v>
      </c>
      <c r="Z80" s="1741">
        <v>0.31950000000000001</v>
      </c>
      <c r="AA80" s="1741">
        <v>0.3125</v>
      </c>
      <c r="AB80" s="1741">
        <v>0.309</v>
      </c>
      <c r="AC80" s="1741">
        <v>0.30599999999999999</v>
      </c>
      <c r="AD80" s="1741">
        <v>0.30549999999999999</v>
      </c>
      <c r="AE80" s="1741">
        <v>0.30549999999999999</v>
      </c>
      <c r="AF80" s="1714" t="s">
        <v>1101</v>
      </c>
      <c r="AG80" s="1715">
        <v>5.7999999999999996E-3</v>
      </c>
      <c r="AH80" s="1730" t="s">
        <v>1102</v>
      </c>
      <c r="AI80" s="1730" t="s">
        <v>696</v>
      </c>
      <c r="AJ80" s="1710" t="s">
        <v>888</v>
      </c>
      <c r="AK80" s="1730" t="s">
        <v>1103</v>
      </c>
      <c r="AL80" s="1710" t="s">
        <v>111</v>
      </c>
      <c r="AM80" s="1688" t="s">
        <v>376</v>
      </c>
      <c r="AN80" s="1688" t="s">
        <v>60</v>
      </c>
      <c r="AO80" s="2957"/>
      <c r="AP80" s="1754" t="s">
        <v>61</v>
      </c>
      <c r="AQ80" s="1754" t="s">
        <v>61</v>
      </c>
      <c r="AR80" s="2954">
        <v>43831</v>
      </c>
      <c r="AS80" s="2955">
        <v>44926</v>
      </c>
      <c r="AT80" s="1734"/>
      <c r="AU80" s="1734">
        <v>0.05</v>
      </c>
      <c r="AV80" s="1734">
        <v>0.5</v>
      </c>
      <c r="AW80" s="1734">
        <v>1</v>
      </c>
      <c r="AX80" s="1734"/>
      <c r="AY80" s="1734"/>
      <c r="AZ80" s="1734"/>
      <c r="BA80" s="1734"/>
      <c r="BB80" s="1734"/>
      <c r="BC80" s="1734"/>
      <c r="BD80" s="1734"/>
      <c r="BE80" s="1734"/>
      <c r="BF80" s="1734"/>
      <c r="BG80" s="1734"/>
      <c r="BH80" s="1734"/>
      <c r="BI80" s="1734"/>
      <c r="BJ80" s="1734">
        <v>1</v>
      </c>
      <c r="BK80" s="1719"/>
      <c r="BL80" s="1719"/>
      <c r="BM80" s="1710"/>
      <c r="BN80" s="2961"/>
      <c r="BO80" s="1719">
        <v>1</v>
      </c>
      <c r="BP80" s="1719">
        <v>1</v>
      </c>
      <c r="BQ80" s="1710" t="s">
        <v>70</v>
      </c>
      <c r="BR80" s="2961">
        <v>7525</v>
      </c>
      <c r="BS80" s="1719">
        <v>19</v>
      </c>
      <c r="BT80" s="1719">
        <v>19</v>
      </c>
      <c r="BU80" s="1710" t="s">
        <v>70</v>
      </c>
      <c r="BV80" s="2961">
        <v>7750</v>
      </c>
      <c r="BW80" s="1719">
        <v>19.57</v>
      </c>
      <c r="BX80" s="1719">
        <v>20</v>
      </c>
      <c r="BY80" s="1710" t="s">
        <v>70</v>
      </c>
      <c r="BZ80" s="2961">
        <v>7750</v>
      </c>
      <c r="CA80" s="1719"/>
      <c r="CB80" s="1719"/>
      <c r="CC80" s="1710"/>
      <c r="CD80" s="2961"/>
      <c r="CE80" s="1719"/>
      <c r="CF80" s="1719"/>
      <c r="CG80" s="1710"/>
      <c r="CH80" s="2961"/>
      <c r="CI80" s="1719"/>
      <c r="CJ80" s="1719"/>
      <c r="CK80" s="1710"/>
      <c r="CL80" s="2961"/>
      <c r="CM80" s="1719"/>
      <c r="CN80" s="1719"/>
      <c r="CO80" s="2962"/>
      <c r="CP80" s="2961"/>
      <c r="CQ80" s="1719"/>
      <c r="CR80" s="1719"/>
      <c r="CS80" s="2962"/>
      <c r="CT80" s="2961"/>
      <c r="CU80" s="1719"/>
      <c r="CV80" s="1719"/>
      <c r="CW80" s="2962"/>
      <c r="CX80" s="2961"/>
      <c r="CY80" s="1719"/>
      <c r="CZ80" s="1719"/>
      <c r="DA80" s="2962"/>
      <c r="DB80" s="2961"/>
      <c r="DC80" s="1719"/>
      <c r="DD80" s="1719"/>
      <c r="DE80" s="2962"/>
      <c r="DF80" s="2961"/>
      <c r="DG80" s="1719"/>
      <c r="DH80" s="1719"/>
      <c r="DI80" s="2962"/>
      <c r="DJ80" s="2961"/>
      <c r="DK80" s="1719"/>
      <c r="DL80" s="1719"/>
      <c r="DM80" s="2962"/>
      <c r="DN80" s="2961"/>
      <c r="DO80" s="1719"/>
      <c r="DP80" s="1719"/>
      <c r="DQ80" s="2962"/>
      <c r="DR80" s="2961"/>
      <c r="DS80" s="1719"/>
      <c r="DT80" s="1719"/>
      <c r="DU80" s="1710"/>
      <c r="DV80" s="2961"/>
      <c r="DW80" s="2941">
        <v>39.57</v>
      </c>
      <c r="DX80" s="1688" t="s">
        <v>219</v>
      </c>
      <c r="DY80" s="1688" t="s">
        <v>220</v>
      </c>
      <c r="DZ80" s="1688" t="s">
        <v>221</v>
      </c>
      <c r="EA80" s="1688" t="s">
        <v>877</v>
      </c>
      <c r="EB80" s="1688">
        <v>3017932069</v>
      </c>
      <c r="EC80" s="1758" t="s">
        <v>878</v>
      </c>
      <c r="ED80" s="1688" t="s">
        <v>878</v>
      </c>
      <c r="EE80" s="1758" t="s">
        <v>878</v>
      </c>
      <c r="EF80" s="1688"/>
      <c r="EG80" s="1688"/>
      <c r="EH80" s="1688"/>
      <c r="EI80" s="1688"/>
    </row>
    <row r="81" spans="1:139" s="447" customFormat="1" ht="24.95" customHeight="1">
      <c r="A81" s="1706" t="s">
        <v>570</v>
      </c>
      <c r="B81" s="2173"/>
      <c r="C81" s="1730" t="s">
        <v>691</v>
      </c>
      <c r="D81" s="1715"/>
      <c r="E81" s="1730" t="s">
        <v>692</v>
      </c>
      <c r="F81" s="1730" t="s">
        <v>693</v>
      </c>
      <c r="G81" s="1688" t="s">
        <v>111</v>
      </c>
      <c r="H81" s="1688" t="s">
        <v>59</v>
      </c>
      <c r="I81" s="1688" t="s">
        <v>60</v>
      </c>
      <c r="J81" s="2957"/>
      <c r="K81" s="1741">
        <v>0.35849999999999999</v>
      </c>
      <c r="L81" s="1688">
        <v>2015</v>
      </c>
      <c r="M81" s="1688">
        <v>2019</v>
      </c>
      <c r="N81" s="1688">
        <v>2034</v>
      </c>
      <c r="O81" s="1741">
        <v>0.35649999999999998</v>
      </c>
      <c r="P81" s="1741">
        <v>0.35399999999999998</v>
      </c>
      <c r="Q81" s="1741">
        <v>0.35099999999999998</v>
      </c>
      <c r="R81" s="1741">
        <v>0.34749999999999998</v>
      </c>
      <c r="S81" s="1741">
        <v>0.34399999999999997</v>
      </c>
      <c r="T81" s="1741">
        <v>0.34050000000000002</v>
      </c>
      <c r="U81" s="1741">
        <v>0.33700000000000002</v>
      </c>
      <c r="V81" s="1741">
        <v>0.33350000000000002</v>
      </c>
      <c r="W81" s="1741">
        <v>0.33</v>
      </c>
      <c r="X81" s="1741">
        <v>0.32650000000000001</v>
      </c>
      <c r="Y81" s="1741">
        <v>0.32300000000000001</v>
      </c>
      <c r="Z81" s="1741">
        <v>0.31950000000000001</v>
      </c>
      <c r="AA81" s="1741">
        <v>0.3125</v>
      </c>
      <c r="AB81" s="1741">
        <v>0.309</v>
      </c>
      <c r="AC81" s="1741">
        <v>0.30599999999999999</v>
      </c>
      <c r="AD81" s="1741">
        <v>0.30549999999999999</v>
      </c>
      <c r="AE81" s="1741">
        <v>0.30549999999999999</v>
      </c>
      <c r="AF81" s="1714" t="s">
        <v>1104</v>
      </c>
      <c r="AG81" s="1715">
        <v>1.0800000000000001E-2</v>
      </c>
      <c r="AH81" s="1730" t="s">
        <v>1105</v>
      </c>
      <c r="AI81" s="1730" t="s">
        <v>701</v>
      </c>
      <c r="AJ81" s="1710" t="s">
        <v>875</v>
      </c>
      <c r="AK81" s="1730" t="s">
        <v>1103</v>
      </c>
      <c r="AL81" s="1710" t="s">
        <v>111</v>
      </c>
      <c r="AM81" s="1688" t="s">
        <v>83</v>
      </c>
      <c r="AN81" s="1688" t="s">
        <v>60</v>
      </c>
      <c r="AO81" s="2957"/>
      <c r="AP81" s="1754" t="s">
        <v>61</v>
      </c>
      <c r="AQ81" s="1754" t="s">
        <v>61</v>
      </c>
      <c r="AR81" s="2955">
        <v>44927</v>
      </c>
      <c r="AS81" s="2947">
        <v>49309</v>
      </c>
      <c r="AT81" s="1734"/>
      <c r="AU81" s="1734"/>
      <c r="AV81" s="1710"/>
      <c r="AW81" s="1710"/>
      <c r="AX81" s="1710">
        <v>250</v>
      </c>
      <c r="AY81" s="1710">
        <v>250</v>
      </c>
      <c r="AZ81" s="1710">
        <v>250</v>
      </c>
      <c r="BA81" s="1710">
        <v>250</v>
      </c>
      <c r="BB81" s="1710">
        <v>250</v>
      </c>
      <c r="BC81" s="1710">
        <v>250</v>
      </c>
      <c r="BD81" s="1710">
        <v>250</v>
      </c>
      <c r="BE81" s="1710">
        <v>250</v>
      </c>
      <c r="BF81" s="1710">
        <v>250</v>
      </c>
      <c r="BG81" s="1710">
        <v>250</v>
      </c>
      <c r="BH81" s="1710">
        <v>250</v>
      </c>
      <c r="BI81" s="1710">
        <v>250</v>
      </c>
      <c r="BJ81" s="1710">
        <f>SUM(AV81:BI81)</f>
        <v>3000</v>
      </c>
      <c r="BK81" s="1719"/>
      <c r="BL81" s="1719"/>
      <c r="BM81" s="1710"/>
      <c r="BN81" s="2961"/>
      <c r="BO81" s="1719"/>
      <c r="BP81" s="1719"/>
      <c r="BQ81" s="1710"/>
      <c r="BR81" s="2961"/>
      <c r="BS81" s="1719"/>
      <c r="BT81" s="1719"/>
      <c r="BU81" s="1710"/>
      <c r="BV81" s="2961"/>
      <c r="BW81" s="1719"/>
      <c r="BX81" s="1719"/>
      <c r="BY81" s="1710"/>
      <c r="BZ81" s="2961"/>
      <c r="CA81" s="1719">
        <v>20.173999999999999</v>
      </c>
      <c r="CB81" s="1719"/>
      <c r="CC81" s="1710" t="s">
        <v>70</v>
      </c>
      <c r="CD81" s="2961"/>
      <c r="CE81" s="1719">
        <v>20.821000000000002</v>
      </c>
      <c r="CF81" s="1719"/>
      <c r="CG81" s="1710" t="s">
        <v>70</v>
      </c>
      <c r="CH81" s="2961"/>
      <c r="CI81" s="1719">
        <v>21.507999999999999</v>
      </c>
      <c r="CJ81" s="1719"/>
      <c r="CK81" s="1710" t="s">
        <v>70</v>
      </c>
      <c r="CL81" s="2961"/>
      <c r="CM81" s="1719">
        <v>22.239000000000001</v>
      </c>
      <c r="CN81" s="1719"/>
      <c r="CO81" s="2962" t="s">
        <v>70</v>
      </c>
      <c r="CP81" s="2961"/>
      <c r="CQ81" s="1719">
        <v>23.018000000000001</v>
      </c>
      <c r="CR81" s="1719"/>
      <c r="CS81" s="2962" t="s">
        <v>70</v>
      </c>
      <c r="CT81" s="2961"/>
      <c r="CU81" s="1719">
        <v>23.847999999999999</v>
      </c>
      <c r="CV81" s="1719"/>
      <c r="CW81" s="2962" t="s">
        <v>70</v>
      </c>
      <c r="CX81" s="2961"/>
      <c r="CY81" s="1719">
        <v>24.734000000000002</v>
      </c>
      <c r="CZ81" s="1719"/>
      <c r="DA81" s="2962" t="s">
        <v>70</v>
      </c>
      <c r="DB81" s="2961"/>
      <c r="DC81" s="1719">
        <v>25.68</v>
      </c>
      <c r="DD81" s="1719"/>
      <c r="DE81" s="2962" t="s">
        <v>70</v>
      </c>
      <c r="DF81" s="2961"/>
      <c r="DG81" s="1719">
        <v>26.692</v>
      </c>
      <c r="DH81" s="1719"/>
      <c r="DI81" s="2962" t="s">
        <v>70</v>
      </c>
      <c r="DJ81" s="2961"/>
      <c r="DK81" s="1719">
        <v>27.776</v>
      </c>
      <c r="DL81" s="1719"/>
      <c r="DM81" s="2962" t="s">
        <v>70</v>
      </c>
      <c r="DN81" s="2961"/>
      <c r="DO81" s="1719">
        <v>28.937000000000001</v>
      </c>
      <c r="DP81" s="1719"/>
      <c r="DQ81" s="2962" t="s">
        <v>70</v>
      </c>
      <c r="DR81" s="2961"/>
      <c r="DS81" s="1719">
        <v>30.183</v>
      </c>
      <c r="DT81" s="1719"/>
      <c r="DU81" s="1710" t="s">
        <v>70</v>
      </c>
      <c r="DV81" s="2961"/>
      <c r="DW81" s="2941">
        <v>295.61</v>
      </c>
      <c r="DX81" s="1688" t="s">
        <v>219</v>
      </c>
      <c r="DY81" s="1688" t="s">
        <v>220</v>
      </c>
      <c r="DZ81" s="1688" t="s">
        <v>221</v>
      </c>
      <c r="EA81" s="1688" t="s">
        <v>877</v>
      </c>
      <c r="EB81" s="1688">
        <v>3017932069</v>
      </c>
      <c r="EC81" s="1758" t="s">
        <v>878</v>
      </c>
      <c r="ED81" s="1688" t="s">
        <v>878</v>
      </c>
      <c r="EE81" s="1758" t="s">
        <v>878</v>
      </c>
      <c r="EF81" s="1688"/>
      <c r="EG81" s="1688"/>
      <c r="EH81" s="1688"/>
      <c r="EI81" s="1688"/>
    </row>
    <row r="82" spans="1:139" s="447" customFormat="1" ht="24.95" customHeight="1">
      <c r="A82" s="1706" t="s">
        <v>570</v>
      </c>
      <c r="B82" s="2173"/>
      <c r="C82" s="1730" t="s">
        <v>691</v>
      </c>
      <c r="D82" s="1715"/>
      <c r="E82" s="1730" t="s">
        <v>692</v>
      </c>
      <c r="F82" s="1730" t="s">
        <v>693</v>
      </c>
      <c r="G82" s="1688" t="s">
        <v>111</v>
      </c>
      <c r="H82" s="1688" t="s">
        <v>59</v>
      </c>
      <c r="I82" s="1688" t="s">
        <v>60</v>
      </c>
      <c r="J82" s="2957"/>
      <c r="K82" s="1741">
        <v>0.35849999999999999</v>
      </c>
      <c r="L82" s="1688">
        <v>2015</v>
      </c>
      <c r="M82" s="1688">
        <v>2019</v>
      </c>
      <c r="N82" s="1688">
        <v>2034</v>
      </c>
      <c r="O82" s="1741">
        <v>0.35649999999999998</v>
      </c>
      <c r="P82" s="1741">
        <v>0.35399999999999998</v>
      </c>
      <c r="Q82" s="1741">
        <v>0.35099999999999998</v>
      </c>
      <c r="R82" s="1741">
        <v>0.34749999999999998</v>
      </c>
      <c r="S82" s="1741">
        <v>0.34399999999999997</v>
      </c>
      <c r="T82" s="1741">
        <v>0.34050000000000002</v>
      </c>
      <c r="U82" s="1741">
        <v>0.33700000000000002</v>
      </c>
      <c r="V82" s="1741">
        <v>0.33350000000000002</v>
      </c>
      <c r="W82" s="1741">
        <v>0.33</v>
      </c>
      <c r="X82" s="1741">
        <v>0.32650000000000001</v>
      </c>
      <c r="Y82" s="1741">
        <v>0.32300000000000001</v>
      </c>
      <c r="Z82" s="1741">
        <v>0.31950000000000001</v>
      </c>
      <c r="AA82" s="1741">
        <v>0.3125</v>
      </c>
      <c r="AB82" s="1741">
        <v>0.309</v>
      </c>
      <c r="AC82" s="1741">
        <v>0.30599999999999999</v>
      </c>
      <c r="AD82" s="1741">
        <v>0.30549999999999999</v>
      </c>
      <c r="AE82" s="1741">
        <v>0.30549999999999999</v>
      </c>
      <c r="AF82" s="1714" t="s">
        <v>703</v>
      </c>
      <c r="AG82" s="1715">
        <v>1.0800000000000001E-2</v>
      </c>
      <c r="AH82" s="1730" t="s">
        <v>704</v>
      </c>
      <c r="AI82" s="1730" t="s">
        <v>705</v>
      </c>
      <c r="AJ82" s="1710" t="s">
        <v>875</v>
      </c>
      <c r="AK82" s="1730" t="s">
        <v>1103</v>
      </c>
      <c r="AL82" s="1710" t="s">
        <v>58</v>
      </c>
      <c r="AM82" s="1688" t="s">
        <v>137</v>
      </c>
      <c r="AN82" s="1688" t="s">
        <v>60</v>
      </c>
      <c r="AO82" s="2961" t="s">
        <v>60</v>
      </c>
      <c r="AP82" s="1754" t="s">
        <v>61</v>
      </c>
      <c r="AQ82" s="1754" t="s">
        <v>61</v>
      </c>
      <c r="AR82" s="2947">
        <v>43466</v>
      </c>
      <c r="AS82" s="2947">
        <v>49309</v>
      </c>
      <c r="AT82" s="1740">
        <v>1</v>
      </c>
      <c r="AU82" s="1740">
        <v>1</v>
      </c>
      <c r="AV82" s="1740">
        <v>1</v>
      </c>
      <c r="AW82" s="1740">
        <v>1</v>
      </c>
      <c r="AX82" s="1740">
        <v>1</v>
      </c>
      <c r="AY82" s="1740">
        <v>1</v>
      </c>
      <c r="AZ82" s="1740">
        <v>1</v>
      </c>
      <c r="BA82" s="1740">
        <v>1</v>
      </c>
      <c r="BB82" s="1740">
        <v>1</v>
      </c>
      <c r="BC82" s="1740">
        <v>1</v>
      </c>
      <c r="BD82" s="1740">
        <v>1</v>
      </c>
      <c r="BE82" s="1740">
        <v>1</v>
      </c>
      <c r="BF82" s="1740">
        <v>1</v>
      </c>
      <c r="BG82" s="1740">
        <v>1</v>
      </c>
      <c r="BH82" s="1740">
        <v>1</v>
      </c>
      <c r="BI82" s="1740">
        <v>1</v>
      </c>
      <c r="BJ82" s="1740">
        <v>1</v>
      </c>
      <c r="BK82" s="1719">
        <v>60.194958799999995</v>
      </c>
      <c r="BL82" s="1719">
        <v>60.194958799999995</v>
      </c>
      <c r="BM82" s="1710" t="s">
        <v>70</v>
      </c>
      <c r="BN82" s="2961">
        <v>1131</v>
      </c>
      <c r="BO82" s="1719">
        <v>62.759264044879998</v>
      </c>
      <c r="BP82" s="1719">
        <v>25.6</v>
      </c>
      <c r="BQ82" s="1710" t="s">
        <v>70</v>
      </c>
      <c r="BR82" s="2961">
        <v>1131</v>
      </c>
      <c r="BS82" s="1719">
        <v>65.432808693191888</v>
      </c>
      <c r="BT82" s="1719"/>
      <c r="BU82" s="1710" t="s">
        <v>70</v>
      </c>
      <c r="BV82" s="2961"/>
      <c r="BW82" s="1719">
        <v>68.220246343521865</v>
      </c>
      <c r="BX82" s="1719"/>
      <c r="BY82" s="1710" t="s">
        <v>70</v>
      </c>
      <c r="BZ82" s="2961"/>
      <c r="CA82" s="1719">
        <v>71.126428837755896</v>
      </c>
      <c r="CB82" s="1719"/>
      <c r="CC82" s="1710" t="s">
        <v>70</v>
      </c>
      <c r="CD82" s="2961"/>
      <c r="CE82" s="1719">
        <v>74.156414706244291</v>
      </c>
      <c r="CF82" s="1719"/>
      <c r="CG82" s="1710" t="s">
        <v>70</v>
      </c>
      <c r="CH82" s="2961"/>
      <c r="CI82" s="1719">
        <v>77.315477972730292</v>
      </c>
      <c r="CJ82" s="1719"/>
      <c r="CK82" s="1710" t="s">
        <v>70</v>
      </c>
      <c r="CL82" s="2961"/>
      <c r="CM82" s="1719">
        <v>80.609117334368605</v>
      </c>
      <c r="CN82" s="1719"/>
      <c r="CO82" s="2962" t="s">
        <v>70</v>
      </c>
      <c r="CP82" s="2961"/>
      <c r="CQ82" s="1719">
        <v>84.043065732812707</v>
      </c>
      <c r="CR82" s="1719"/>
      <c r="CS82" s="2962" t="s">
        <v>70</v>
      </c>
      <c r="CT82" s="2961"/>
      <c r="CU82" s="1719">
        <v>87.623300333030528</v>
      </c>
      <c r="CV82" s="1719"/>
      <c r="CW82" s="2962" t="s">
        <v>70</v>
      </c>
      <c r="CX82" s="2961"/>
      <c r="CY82" s="1719">
        <v>91.356052927217632</v>
      </c>
      <c r="CZ82" s="1719"/>
      <c r="DA82" s="2962" t="s">
        <v>70</v>
      </c>
      <c r="DB82" s="2961"/>
      <c r="DC82" s="1719">
        <v>95.247820781917099</v>
      </c>
      <c r="DD82" s="1719"/>
      <c r="DE82" s="2962" t="s">
        <v>70</v>
      </c>
      <c r="DF82" s="2961"/>
      <c r="DG82" s="1719">
        <v>99.305377947226773</v>
      </c>
      <c r="DH82" s="1719"/>
      <c r="DI82" s="2962" t="s">
        <v>70</v>
      </c>
      <c r="DJ82" s="2961"/>
      <c r="DK82" s="1719">
        <v>103.53578704777863</v>
      </c>
      <c r="DL82" s="1719"/>
      <c r="DM82" s="2962" t="s">
        <v>70</v>
      </c>
      <c r="DN82" s="2961"/>
      <c r="DO82" s="1719">
        <v>107.946411576014</v>
      </c>
      <c r="DP82" s="1719"/>
      <c r="DQ82" s="2962" t="s">
        <v>70</v>
      </c>
      <c r="DR82" s="2961"/>
      <c r="DS82" s="1719">
        <v>112.5449287091522</v>
      </c>
      <c r="DT82" s="1719"/>
      <c r="DU82" s="1710" t="s">
        <v>70</v>
      </c>
      <c r="DV82" s="2961"/>
      <c r="DW82" s="2941">
        <v>1341.4174617878425</v>
      </c>
      <c r="DX82" s="1688" t="s">
        <v>71</v>
      </c>
      <c r="DY82" s="1688" t="s">
        <v>72</v>
      </c>
      <c r="DZ82" s="1721" t="s">
        <v>73</v>
      </c>
      <c r="EA82" s="1710" t="s">
        <v>790</v>
      </c>
      <c r="EB82" s="1688" t="s">
        <v>227</v>
      </c>
      <c r="EC82" s="1722" t="s">
        <v>791</v>
      </c>
      <c r="ED82" s="1688"/>
      <c r="EE82" s="1688"/>
      <c r="EF82" s="1688"/>
      <c r="EG82" s="1688"/>
      <c r="EH82" s="1688"/>
      <c r="EI82" s="1688"/>
    </row>
    <row r="83" spans="1:139" s="447" customFormat="1" ht="24.95" customHeight="1">
      <c r="A83" s="1706" t="s">
        <v>570</v>
      </c>
      <c r="B83" s="2173"/>
      <c r="C83" s="1730" t="s">
        <v>691</v>
      </c>
      <c r="D83" s="1715"/>
      <c r="E83" s="1730" t="s">
        <v>692</v>
      </c>
      <c r="F83" s="1730" t="s">
        <v>693</v>
      </c>
      <c r="G83" s="1688" t="s">
        <v>111</v>
      </c>
      <c r="H83" s="1688" t="s">
        <v>59</v>
      </c>
      <c r="I83" s="1688" t="s">
        <v>60</v>
      </c>
      <c r="J83" s="2957"/>
      <c r="K83" s="1741">
        <v>0.35849999999999999</v>
      </c>
      <c r="L83" s="1688">
        <v>2015</v>
      </c>
      <c r="M83" s="1688">
        <v>2019</v>
      </c>
      <c r="N83" s="1688">
        <v>2034</v>
      </c>
      <c r="O83" s="1741">
        <v>0.35649999999999998</v>
      </c>
      <c r="P83" s="1741">
        <v>0.35399999999999998</v>
      </c>
      <c r="Q83" s="1741">
        <v>0.35099999999999998</v>
      </c>
      <c r="R83" s="1741">
        <v>0.34749999999999998</v>
      </c>
      <c r="S83" s="1741">
        <v>0.34399999999999997</v>
      </c>
      <c r="T83" s="1741">
        <v>0.34050000000000002</v>
      </c>
      <c r="U83" s="1741">
        <v>0.33700000000000002</v>
      </c>
      <c r="V83" s="1741">
        <v>0.33350000000000002</v>
      </c>
      <c r="W83" s="1741">
        <v>0.33</v>
      </c>
      <c r="X83" s="1741">
        <v>0.32650000000000001</v>
      </c>
      <c r="Y83" s="1741">
        <v>0.32300000000000001</v>
      </c>
      <c r="Z83" s="1741">
        <v>0.31950000000000001</v>
      </c>
      <c r="AA83" s="1741">
        <v>0.3125</v>
      </c>
      <c r="AB83" s="1741">
        <v>0.309</v>
      </c>
      <c r="AC83" s="1741">
        <v>0.30599999999999999</v>
      </c>
      <c r="AD83" s="1741">
        <v>0.30549999999999999</v>
      </c>
      <c r="AE83" s="1741">
        <v>0.30549999999999999</v>
      </c>
      <c r="AF83" s="1729" t="s">
        <v>1106</v>
      </c>
      <c r="AG83" s="1715">
        <v>1.9E-2</v>
      </c>
      <c r="AH83" s="1628" t="s">
        <v>1107</v>
      </c>
      <c r="AI83" s="1628" t="s">
        <v>1108</v>
      </c>
      <c r="AJ83" s="1710" t="s">
        <v>875</v>
      </c>
      <c r="AK83" s="1730" t="s">
        <v>1103</v>
      </c>
      <c r="AL83" s="1688" t="s">
        <v>58</v>
      </c>
      <c r="AM83" s="1710" t="s">
        <v>83</v>
      </c>
      <c r="AN83" s="1710" t="s">
        <v>482</v>
      </c>
      <c r="AO83" s="1717">
        <v>415</v>
      </c>
      <c r="AP83" s="1710" t="s">
        <v>61</v>
      </c>
      <c r="AQ83" s="1710" t="s">
        <v>61</v>
      </c>
      <c r="AR83" s="2955">
        <v>44197</v>
      </c>
      <c r="AS83" s="2947">
        <v>49309</v>
      </c>
      <c r="AT83" s="1710">
        <v>27</v>
      </c>
      <c r="AU83" s="1710">
        <v>0</v>
      </c>
      <c r="AV83" s="1710">
        <v>26</v>
      </c>
      <c r="AW83" s="1710">
        <v>28</v>
      </c>
      <c r="AX83" s="1710">
        <v>28</v>
      </c>
      <c r="AY83" s="1710">
        <v>28</v>
      </c>
      <c r="AZ83" s="1710">
        <v>28</v>
      </c>
      <c r="BA83" s="1710">
        <v>27</v>
      </c>
      <c r="BB83" s="1710">
        <v>26</v>
      </c>
      <c r="BC83" s="1710">
        <v>26</v>
      </c>
      <c r="BD83" s="1710">
        <v>26</v>
      </c>
      <c r="BE83" s="1710">
        <v>26</v>
      </c>
      <c r="BF83" s="1710">
        <v>26</v>
      </c>
      <c r="BG83" s="1710">
        <v>26</v>
      </c>
      <c r="BH83" s="1710">
        <v>26</v>
      </c>
      <c r="BI83" s="1710">
        <v>26</v>
      </c>
      <c r="BJ83" s="1710">
        <v>400</v>
      </c>
      <c r="BK83" s="1719">
        <v>729</v>
      </c>
      <c r="BL83" s="1719">
        <v>729</v>
      </c>
      <c r="BM83" s="1710" t="s">
        <v>70</v>
      </c>
      <c r="BN83" s="1710"/>
      <c r="BO83" s="1719">
        <v>0</v>
      </c>
      <c r="BP83" s="1719">
        <v>0</v>
      </c>
      <c r="BQ83" s="1710" t="s">
        <v>70</v>
      </c>
      <c r="BR83" s="1710"/>
      <c r="BS83" s="1719">
        <v>37</v>
      </c>
      <c r="BT83" s="1719">
        <v>37</v>
      </c>
      <c r="BU83" s="1710" t="s">
        <v>70</v>
      </c>
      <c r="BV83" s="1710">
        <v>7643</v>
      </c>
      <c r="BW83" s="1719">
        <v>38.11</v>
      </c>
      <c r="BX83" s="1719">
        <v>38.11</v>
      </c>
      <c r="BY83" s="1710" t="s">
        <v>70</v>
      </c>
      <c r="BZ83" s="1710">
        <v>7643</v>
      </c>
      <c r="CA83" s="1719">
        <v>39.253300000000003</v>
      </c>
      <c r="CB83" s="1719">
        <v>39.253300000000003</v>
      </c>
      <c r="CC83" s="1710" t="s">
        <v>70</v>
      </c>
      <c r="CD83" s="1710">
        <v>7643</v>
      </c>
      <c r="CE83" s="1719">
        <v>40.430899000000004</v>
      </c>
      <c r="CF83" s="1719">
        <v>40.430899000000004</v>
      </c>
      <c r="CG83" s="1710" t="s">
        <v>70</v>
      </c>
      <c r="CH83" s="1710"/>
      <c r="CI83" s="1719">
        <v>41.643825970000002</v>
      </c>
      <c r="CJ83" s="1719">
        <v>41.643825970000002</v>
      </c>
      <c r="CK83" s="1710" t="s">
        <v>70</v>
      </c>
      <c r="CL83" s="1710"/>
      <c r="CM83" s="1719">
        <v>42.893140749100006</v>
      </c>
      <c r="CN83" s="1719">
        <v>42.893140749100006</v>
      </c>
      <c r="CO83" s="1712" t="s">
        <v>70</v>
      </c>
      <c r="CP83" s="1710"/>
      <c r="CQ83" s="1719">
        <v>44.179934971573005</v>
      </c>
      <c r="CR83" s="1719">
        <v>44.179934971573005</v>
      </c>
      <c r="CS83" s="1712" t="s">
        <v>70</v>
      </c>
      <c r="CT83" s="1710"/>
      <c r="CU83" s="1719">
        <v>45.505333020720194</v>
      </c>
      <c r="CV83" s="1719">
        <v>45.505333020720194</v>
      </c>
      <c r="CW83" s="1712" t="s">
        <v>70</v>
      </c>
      <c r="CX83" s="1710"/>
      <c r="CY83" s="1719">
        <v>46.8704930113418</v>
      </c>
      <c r="CZ83" s="1719">
        <v>46.8704930113418</v>
      </c>
      <c r="DA83" s="1712" t="s">
        <v>70</v>
      </c>
      <c r="DB83" s="1710"/>
      <c r="DC83" s="1719">
        <v>48.276607801682054</v>
      </c>
      <c r="DD83" s="1719">
        <v>48.276607801682054</v>
      </c>
      <c r="DE83" s="1712" t="s">
        <v>70</v>
      </c>
      <c r="DF83" s="1710"/>
      <c r="DG83" s="1719">
        <v>49.724906035732516</v>
      </c>
      <c r="DH83" s="1719">
        <v>49.724906035732516</v>
      </c>
      <c r="DI83" s="1712" t="s">
        <v>70</v>
      </c>
      <c r="DJ83" s="1710"/>
      <c r="DK83" s="1719">
        <v>51.216653216804495</v>
      </c>
      <c r="DL83" s="1719">
        <v>51.216653216804495</v>
      </c>
      <c r="DM83" s="1712" t="s">
        <v>70</v>
      </c>
      <c r="DN83" s="1710"/>
      <c r="DO83" s="1719">
        <v>52.753152813308631</v>
      </c>
      <c r="DP83" s="1719">
        <v>52.753152813308631</v>
      </c>
      <c r="DQ83" s="1712" t="s">
        <v>70</v>
      </c>
      <c r="DR83" s="1710"/>
      <c r="DS83" s="1719">
        <v>54.335747397707891</v>
      </c>
      <c r="DT83" s="1719">
        <v>54.335747397707891</v>
      </c>
      <c r="DU83" s="1710" t="s">
        <v>70</v>
      </c>
      <c r="DV83" s="1710"/>
      <c r="DW83" s="1719">
        <v>1361.1939939879703</v>
      </c>
      <c r="DX83" s="1710" t="s">
        <v>112</v>
      </c>
      <c r="DY83" s="1710" t="s">
        <v>113</v>
      </c>
      <c r="DZ83" s="1710" t="s">
        <v>1011</v>
      </c>
      <c r="EA83" s="1748" t="s">
        <v>1012</v>
      </c>
      <c r="EB83" s="1710" t="s">
        <v>485</v>
      </c>
      <c r="EC83" s="2950" t="s">
        <v>1014</v>
      </c>
      <c r="ED83" s="1688"/>
      <c r="EE83" s="1688"/>
      <c r="EF83" s="1688"/>
      <c r="EG83" s="1688"/>
      <c r="EH83" s="1688"/>
      <c r="EI83" s="1688"/>
    </row>
    <row r="84" spans="1:139" s="447" customFormat="1" ht="24.95" customHeight="1">
      <c r="A84" s="1706" t="s">
        <v>570</v>
      </c>
      <c r="B84" s="2173"/>
      <c r="C84" s="1730" t="s">
        <v>709</v>
      </c>
      <c r="D84" s="1715">
        <v>9.8599999999999993E-2</v>
      </c>
      <c r="E84" s="1730" t="s">
        <v>710</v>
      </c>
      <c r="F84" s="1730" t="s">
        <v>711</v>
      </c>
      <c r="G84" s="1688" t="s">
        <v>58</v>
      </c>
      <c r="H84" s="1688" t="s">
        <v>68</v>
      </c>
      <c r="I84" s="1688" t="s">
        <v>60</v>
      </c>
      <c r="J84" s="2957"/>
      <c r="K84" s="1688" t="s">
        <v>61</v>
      </c>
      <c r="L84" s="1688" t="s">
        <v>61</v>
      </c>
      <c r="M84" s="1710">
        <v>2020</v>
      </c>
      <c r="N84" s="1688">
        <v>2034</v>
      </c>
      <c r="O84" s="1688"/>
      <c r="P84" s="1688" t="s">
        <v>62</v>
      </c>
      <c r="Q84" s="1688" t="s">
        <v>649</v>
      </c>
      <c r="R84" s="1688" t="s">
        <v>649</v>
      </c>
      <c r="S84" s="1688" t="s">
        <v>649</v>
      </c>
      <c r="T84" s="1688" t="s">
        <v>649</v>
      </c>
      <c r="U84" s="1688" t="s">
        <v>649</v>
      </c>
      <c r="V84" s="1688" t="s">
        <v>649</v>
      </c>
      <c r="W84" s="1688" t="s">
        <v>649</v>
      </c>
      <c r="X84" s="1688" t="s">
        <v>649</v>
      </c>
      <c r="Y84" s="1688" t="s">
        <v>649</v>
      </c>
      <c r="Z84" s="1688" t="s">
        <v>649</v>
      </c>
      <c r="AA84" s="1688" t="s">
        <v>649</v>
      </c>
      <c r="AB84" s="1688" t="s">
        <v>649</v>
      </c>
      <c r="AC84" s="1688" t="s">
        <v>649</v>
      </c>
      <c r="AD84" s="1688" t="s">
        <v>649</v>
      </c>
      <c r="AE84" s="1740" t="s">
        <v>1109</v>
      </c>
      <c r="AF84" s="1714" t="s">
        <v>1110</v>
      </c>
      <c r="AG84" s="1715">
        <v>5.7999999999999996E-3</v>
      </c>
      <c r="AH84" s="1730" t="s">
        <v>714</v>
      </c>
      <c r="AI84" s="1730" t="s">
        <v>715</v>
      </c>
      <c r="AJ84" s="1710" t="s">
        <v>952</v>
      </c>
      <c r="AK84" s="1730" t="s">
        <v>789</v>
      </c>
      <c r="AL84" s="1710" t="s">
        <v>58</v>
      </c>
      <c r="AM84" s="1688" t="s">
        <v>83</v>
      </c>
      <c r="AN84" s="1688" t="s">
        <v>60</v>
      </c>
      <c r="AO84" s="2957"/>
      <c r="AP84" s="1688" t="s">
        <v>61</v>
      </c>
      <c r="AQ84" s="1688" t="s">
        <v>61</v>
      </c>
      <c r="AR84" s="2955">
        <v>44197</v>
      </c>
      <c r="AS84" s="2947">
        <v>49309</v>
      </c>
      <c r="AT84" s="1688"/>
      <c r="AU84" s="1688"/>
      <c r="AV84" s="1688">
        <v>1</v>
      </c>
      <c r="AW84" s="1688">
        <v>1</v>
      </c>
      <c r="AX84" s="1688">
        <v>1</v>
      </c>
      <c r="AY84" s="1688">
        <v>1</v>
      </c>
      <c r="AZ84" s="1688">
        <v>1</v>
      </c>
      <c r="BA84" s="1688">
        <v>1</v>
      </c>
      <c r="BB84" s="1688">
        <v>1</v>
      </c>
      <c r="BC84" s="1688">
        <v>1</v>
      </c>
      <c r="BD84" s="1688">
        <v>1</v>
      </c>
      <c r="BE84" s="1688">
        <v>1</v>
      </c>
      <c r="BF84" s="1688">
        <v>1</v>
      </c>
      <c r="BG84" s="1688">
        <v>1</v>
      </c>
      <c r="BH84" s="1688">
        <v>1</v>
      </c>
      <c r="BI84" s="1688">
        <v>1</v>
      </c>
      <c r="BJ84" s="1688">
        <v>14</v>
      </c>
      <c r="BK84" s="1719"/>
      <c r="BL84" s="1719"/>
      <c r="BM84" s="1688"/>
      <c r="BN84" s="2961"/>
      <c r="BO84" s="1719"/>
      <c r="BP84" s="1719"/>
      <c r="BQ84" s="1688"/>
      <c r="BR84" s="2961"/>
      <c r="BS84" s="1719">
        <v>20</v>
      </c>
      <c r="BT84" s="1719">
        <v>20</v>
      </c>
      <c r="BU84" s="1688" t="s">
        <v>70</v>
      </c>
      <c r="BV84" s="2978"/>
      <c r="BW84" s="1719">
        <v>20</v>
      </c>
      <c r="BX84" s="1719">
        <v>20</v>
      </c>
      <c r="BY84" s="1688" t="s">
        <v>70</v>
      </c>
      <c r="BZ84" s="2961"/>
      <c r="CA84" s="1719">
        <v>20</v>
      </c>
      <c r="CB84" s="1719">
        <v>20</v>
      </c>
      <c r="CC84" s="1688" t="s">
        <v>70</v>
      </c>
      <c r="CD84" s="2961"/>
      <c r="CE84" s="1719">
        <v>20</v>
      </c>
      <c r="CF84" s="1719">
        <v>20</v>
      </c>
      <c r="CG84" s="1688" t="s">
        <v>70</v>
      </c>
      <c r="CH84" s="2961"/>
      <c r="CI84" s="1719">
        <v>20</v>
      </c>
      <c r="CJ84" s="1719"/>
      <c r="CK84" s="1688" t="s">
        <v>70</v>
      </c>
      <c r="CL84" s="2961"/>
      <c r="CM84" s="1719">
        <v>20</v>
      </c>
      <c r="CN84" s="1719"/>
      <c r="CO84" s="2962" t="s">
        <v>70</v>
      </c>
      <c r="CP84" s="2961"/>
      <c r="CQ84" s="1719">
        <v>20</v>
      </c>
      <c r="CR84" s="1719"/>
      <c r="CS84" s="2962" t="s">
        <v>70</v>
      </c>
      <c r="CT84" s="2961"/>
      <c r="CU84" s="1719">
        <v>20</v>
      </c>
      <c r="CV84" s="1719"/>
      <c r="CW84" s="2962" t="s">
        <v>70</v>
      </c>
      <c r="CX84" s="2961"/>
      <c r="CY84" s="1719">
        <v>20</v>
      </c>
      <c r="CZ84" s="1719"/>
      <c r="DA84" s="2962" t="s">
        <v>70</v>
      </c>
      <c r="DB84" s="2961"/>
      <c r="DC84" s="1719">
        <v>20</v>
      </c>
      <c r="DD84" s="1719"/>
      <c r="DE84" s="2962" t="s">
        <v>70</v>
      </c>
      <c r="DF84" s="2961"/>
      <c r="DG84" s="1719">
        <v>20</v>
      </c>
      <c r="DH84" s="1719"/>
      <c r="DI84" s="2962" t="s">
        <v>70</v>
      </c>
      <c r="DJ84" s="2961"/>
      <c r="DK84" s="1719">
        <v>20</v>
      </c>
      <c r="DL84" s="1719"/>
      <c r="DM84" s="2962" t="s">
        <v>70</v>
      </c>
      <c r="DN84" s="2961"/>
      <c r="DO84" s="1719">
        <v>20</v>
      </c>
      <c r="DP84" s="1719"/>
      <c r="DQ84" s="2962" t="s">
        <v>70</v>
      </c>
      <c r="DR84" s="2961"/>
      <c r="DS84" s="1719">
        <v>20</v>
      </c>
      <c r="DT84" s="1719"/>
      <c r="DU84" s="1688" t="s">
        <v>70</v>
      </c>
      <c r="DV84" s="2961"/>
      <c r="DW84" s="1719">
        <v>280</v>
      </c>
      <c r="DX84" s="1688" t="s">
        <v>717</v>
      </c>
      <c r="DY84" s="1688" t="s">
        <v>718</v>
      </c>
      <c r="DZ84" s="1688" t="s">
        <v>719</v>
      </c>
      <c r="EA84" s="1688" t="s">
        <v>1111</v>
      </c>
      <c r="EB84" s="1688">
        <v>3813000</v>
      </c>
      <c r="EC84" s="2939" t="s">
        <v>1112</v>
      </c>
      <c r="ED84" s="1688" t="s">
        <v>71</v>
      </c>
      <c r="EE84" s="1688" t="s">
        <v>677</v>
      </c>
      <c r="EF84" s="1688" t="s">
        <v>73</v>
      </c>
      <c r="EG84" s="1688" t="s">
        <v>790</v>
      </c>
      <c r="EH84" s="1688">
        <v>3820660</v>
      </c>
      <c r="EI84" s="1758" t="s">
        <v>889</v>
      </c>
    </row>
    <row r="85" spans="1:139" s="447" customFormat="1" ht="24.95" customHeight="1">
      <c r="A85" s="1706" t="s">
        <v>570</v>
      </c>
      <c r="B85" s="2109"/>
      <c r="C85" s="1730" t="s">
        <v>709</v>
      </c>
      <c r="D85" s="2099"/>
      <c r="E85" s="2095" t="s">
        <v>722</v>
      </c>
      <c r="F85" s="2100" t="s">
        <v>711</v>
      </c>
      <c r="G85" s="2095" t="s">
        <v>58</v>
      </c>
      <c r="H85" s="2095" t="s">
        <v>68</v>
      </c>
      <c r="I85" s="2095" t="s">
        <v>60</v>
      </c>
      <c r="J85" s="2979"/>
      <c r="K85" s="2096" t="s">
        <v>61</v>
      </c>
      <c r="L85" s="2095" t="s">
        <v>61</v>
      </c>
      <c r="M85" s="2095">
        <v>2020</v>
      </c>
      <c r="N85" s="2095">
        <v>2034</v>
      </c>
      <c r="O85" s="2097"/>
      <c r="P85" s="2097" t="s">
        <v>62</v>
      </c>
      <c r="Q85" s="2097" t="s">
        <v>649</v>
      </c>
      <c r="R85" s="2097" t="s">
        <v>649</v>
      </c>
      <c r="S85" s="2097" t="s">
        <v>649</v>
      </c>
      <c r="T85" s="2097" t="s">
        <v>649</v>
      </c>
      <c r="U85" s="2097" t="s">
        <v>649</v>
      </c>
      <c r="V85" s="2097" t="s">
        <v>649</v>
      </c>
      <c r="W85" s="2097" t="s">
        <v>649</v>
      </c>
      <c r="X85" s="2097" t="s">
        <v>649</v>
      </c>
      <c r="Y85" s="2097" t="s">
        <v>649</v>
      </c>
      <c r="Z85" s="2097" t="s">
        <v>649</v>
      </c>
      <c r="AA85" s="2097" t="s">
        <v>649</v>
      </c>
      <c r="AB85" s="2097" t="s">
        <v>649</v>
      </c>
      <c r="AC85" s="2097" t="s">
        <v>649</v>
      </c>
      <c r="AD85" s="2097" t="s">
        <v>649</v>
      </c>
      <c r="AE85" s="2098" t="s">
        <v>1109</v>
      </c>
      <c r="AF85" s="2114" t="s">
        <v>1114</v>
      </c>
      <c r="AG85" s="2099">
        <v>1.9E-2</v>
      </c>
      <c r="AH85" s="2100" t="s">
        <v>1115</v>
      </c>
      <c r="AI85" s="2100" t="s">
        <v>1116</v>
      </c>
      <c r="AJ85" s="2100" t="s">
        <v>1047</v>
      </c>
      <c r="AK85" s="2095" t="s">
        <v>1048</v>
      </c>
      <c r="AL85" s="2100" t="s">
        <v>236</v>
      </c>
      <c r="AM85" s="2095" t="s">
        <v>83</v>
      </c>
      <c r="AN85" s="2100" t="s">
        <v>60</v>
      </c>
      <c r="AO85" s="2979"/>
      <c r="AP85" s="2101" t="s">
        <v>61</v>
      </c>
      <c r="AQ85" s="2101" t="s">
        <v>61</v>
      </c>
      <c r="AR85" s="2955">
        <v>44197</v>
      </c>
      <c r="AS85" s="2980">
        <v>45291</v>
      </c>
      <c r="AT85" s="2102"/>
      <c r="AU85" s="2103"/>
      <c r="AV85" s="2103">
        <v>5</v>
      </c>
      <c r="AW85" s="2103">
        <v>5</v>
      </c>
      <c r="AX85" s="2103">
        <v>5</v>
      </c>
      <c r="AY85" s="2103"/>
      <c r="AZ85" s="2103"/>
      <c r="BA85" s="2103"/>
      <c r="BB85" s="2103"/>
      <c r="BC85" s="2103"/>
      <c r="BD85" s="2103"/>
      <c r="BE85" s="2103"/>
      <c r="BF85" s="2103"/>
      <c r="BG85" s="2103"/>
      <c r="BH85" s="2103"/>
      <c r="BI85" s="2103"/>
      <c r="BJ85" s="2103">
        <v>15</v>
      </c>
      <c r="BK85" s="2104"/>
      <c r="BL85" s="2104"/>
      <c r="BM85" s="2105"/>
      <c r="BN85" s="2979"/>
      <c r="BO85" s="2104"/>
      <c r="BP85" s="2104"/>
      <c r="BQ85" s="2105"/>
      <c r="BR85" s="2979"/>
      <c r="BS85" s="2104">
        <v>52.320999999999998</v>
      </c>
      <c r="BT85" s="2104">
        <v>52.320999999999998</v>
      </c>
      <c r="BU85" s="2105" t="s">
        <v>70</v>
      </c>
      <c r="BV85" s="2979">
        <v>7671</v>
      </c>
      <c r="BW85" s="2104">
        <v>52.320999999999998</v>
      </c>
      <c r="BX85" s="2104">
        <v>52.320999999999998</v>
      </c>
      <c r="BY85" s="2105" t="s">
        <v>70</v>
      </c>
      <c r="BZ85" s="2979">
        <v>7671</v>
      </c>
      <c r="CA85" s="2104">
        <v>54</v>
      </c>
      <c r="CB85" s="2107" t="s">
        <v>61</v>
      </c>
      <c r="CC85" s="2107" t="s">
        <v>70</v>
      </c>
      <c r="CD85" s="2979">
        <v>7671</v>
      </c>
      <c r="CE85" s="2107"/>
      <c r="CF85" s="2107" t="s">
        <v>61</v>
      </c>
      <c r="CG85" s="2105" t="s">
        <v>70</v>
      </c>
      <c r="CH85" s="2979">
        <v>7671</v>
      </c>
      <c r="CI85" s="2104"/>
      <c r="CJ85" s="2104"/>
      <c r="CK85" s="2105"/>
      <c r="CL85" s="2979"/>
      <c r="CM85" s="2104"/>
      <c r="CN85" s="2104"/>
      <c r="CO85" s="2981"/>
      <c r="CP85" s="2979"/>
      <c r="CQ85" s="2104"/>
      <c r="CR85" s="2104"/>
      <c r="CS85" s="2981"/>
      <c r="CT85" s="2979"/>
      <c r="CU85" s="2104"/>
      <c r="CV85" s="2104"/>
      <c r="CW85" s="2981"/>
      <c r="CX85" s="2979"/>
      <c r="CY85" s="2104"/>
      <c r="CZ85" s="2104"/>
      <c r="DA85" s="2981"/>
      <c r="DB85" s="2979"/>
      <c r="DC85" s="2104"/>
      <c r="DD85" s="2104"/>
      <c r="DE85" s="2981"/>
      <c r="DF85" s="2979"/>
      <c r="DG85" s="2104"/>
      <c r="DH85" s="2104"/>
      <c r="DI85" s="2981"/>
      <c r="DJ85" s="2979"/>
      <c r="DK85" s="2104"/>
      <c r="DL85" s="2104"/>
      <c r="DM85" s="2981"/>
      <c r="DN85" s="2979"/>
      <c r="DO85" s="2104"/>
      <c r="DP85" s="2104"/>
      <c r="DQ85" s="2981"/>
      <c r="DR85" s="2979"/>
      <c r="DS85" s="2104"/>
      <c r="DT85" s="2104"/>
      <c r="DU85" s="2105"/>
      <c r="DV85" s="2979"/>
      <c r="DW85" s="1719">
        <v>158.642</v>
      </c>
      <c r="DX85" s="2095" t="s">
        <v>237</v>
      </c>
      <c r="DY85" s="2095" t="s">
        <v>238</v>
      </c>
      <c r="DZ85" s="2100" t="s">
        <v>726</v>
      </c>
      <c r="EA85" s="2095" t="s">
        <v>1117</v>
      </c>
      <c r="EB85" s="2100" t="s">
        <v>640</v>
      </c>
      <c r="EC85" s="2945" t="s">
        <v>1118</v>
      </c>
      <c r="ED85" s="2100"/>
      <c r="EE85" s="2100"/>
      <c r="EF85" s="2100"/>
      <c r="EG85" s="2095"/>
      <c r="EH85" s="2095"/>
      <c r="EI85" s="2095"/>
    </row>
    <row r="86" spans="1:139" s="447" customFormat="1" ht="24.95" customHeight="1">
      <c r="A86" s="1706" t="s">
        <v>570</v>
      </c>
      <c r="B86" s="2173"/>
      <c r="C86" s="1730" t="s">
        <v>709</v>
      </c>
      <c r="D86" s="1715"/>
      <c r="E86" s="1730" t="s">
        <v>722</v>
      </c>
      <c r="F86" s="1730" t="s">
        <v>711</v>
      </c>
      <c r="G86" s="1688" t="s">
        <v>58</v>
      </c>
      <c r="H86" s="1688" t="s">
        <v>68</v>
      </c>
      <c r="I86" s="1688" t="s">
        <v>60</v>
      </c>
      <c r="J86" s="2957"/>
      <c r="K86" s="1688" t="s">
        <v>61</v>
      </c>
      <c r="L86" s="1688" t="s">
        <v>61</v>
      </c>
      <c r="M86" s="1710">
        <v>2020</v>
      </c>
      <c r="N86" s="1688">
        <v>2034</v>
      </c>
      <c r="O86" s="1688"/>
      <c r="P86" s="1688" t="s">
        <v>62</v>
      </c>
      <c r="Q86" s="1688" t="s">
        <v>649</v>
      </c>
      <c r="R86" s="1688" t="s">
        <v>649</v>
      </c>
      <c r="S86" s="1688" t="s">
        <v>649</v>
      </c>
      <c r="T86" s="1688" t="s">
        <v>649</v>
      </c>
      <c r="U86" s="1688" t="s">
        <v>649</v>
      </c>
      <c r="V86" s="1688" t="s">
        <v>649</v>
      </c>
      <c r="W86" s="1688" t="s">
        <v>649</v>
      </c>
      <c r="X86" s="1688" t="s">
        <v>649</v>
      </c>
      <c r="Y86" s="1688" t="s">
        <v>649</v>
      </c>
      <c r="Z86" s="1688" t="s">
        <v>649</v>
      </c>
      <c r="AA86" s="1688" t="s">
        <v>649</v>
      </c>
      <c r="AB86" s="1688" t="s">
        <v>649</v>
      </c>
      <c r="AC86" s="1688" t="s">
        <v>649</v>
      </c>
      <c r="AD86" s="1688" t="s">
        <v>649</v>
      </c>
      <c r="AE86" s="1740" t="s">
        <v>1109</v>
      </c>
      <c r="AF86" s="1714" t="s">
        <v>729</v>
      </c>
      <c r="AG86" s="1715">
        <v>1.9E-2</v>
      </c>
      <c r="AH86" s="1730" t="s">
        <v>1119</v>
      </c>
      <c r="AI86" s="1628" t="s">
        <v>1120</v>
      </c>
      <c r="AJ86" s="1710" t="s">
        <v>796</v>
      </c>
      <c r="AK86" s="1730" t="s">
        <v>789</v>
      </c>
      <c r="AL86" s="1688" t="s">
        <v>58</v>
      </c>
      <c r="AM86" s="1688" t="s">
        <v>68</v>
      </c>
      <c r="AN86" s="1688" t="s">
        <v>60</v>
      </c>
      <c r="AO86" s="2957"/>
      <c r="AP86" s="1688" t="s">
        <v>61</v>
      </c>
      <c r="AQ86" s="1688" t="s">
        <v>61</v>
      </c>
      <c r="AR86" s="2954">
        <v>43831</v>
      </c>
      <c r="AS86" s="2955">
        <v>44561</v>
      </c>
      <c r="AT86" s="1740"/>
      <c r="AU86" s="1740">
        <v>0.5</v>
      </c>
      <c r="AV86" s="1740">
        <v>1</v>
      </c>
      <c r="AW86" s="1688"/>
      <c r="AX86" s="1688"/>
      <c r="AY86" s="1688"/>
      <c r="AZ86" s="1688"/>
      <c r="BA86" s="1688"/>
      <c r="BB86" s="1688"/>
      <c r="BC86" s="1688"/>
      <c r="BD86" s="1688"/>
      <c r="BE86" s="1688"/>
      <c r="BF86" s="1688"/>
      <c r="BG86" s="1688"/>
      <c r="BH86" s="1688"/>
      <c r="BI86" s="1688"/>
      <c r="BJ86" s="1740">
        <v>1</v>
      </c>
      <c r="BK86" s="1719"/>
      <c r="BL86" s="1719"/>
      <c r="BM86" s="1688"/>
      <c r="BN86" s="2961"/>
      <c r="BO86" s="1719">
        <v>60</v>
      </c>
      <c r="BP86" s="1719">
        <v>60</v>
      </c>
      <c r="BQ86" s="1710" t="s">
        <v>451</v>
      </c>
      <c r="BR86" s="2961">
        <v>1131</v>
      </c>
      <c r="BS86" s="1719">
        <v>62.555999999999997</v>
      </c>
      <c r="BT86" s="1719"/>
      <c r="BU86" s="1710" t="s">
        <v>451</v>
      </c>
      <c r="BV86" s="2961"/>
      <c r="BW86" s="1719"/>
      <c r="BX86" s="1719"/>
      <c r="BY86" s="1688"/>
      <c r="BZ86" s="2961"/>
      <c r="CA86" s="1719"/>
      <c r="CB86" s="1719"/>
      <c r="CC86" s="1688"/>
      <c r="CD86" s="2961"/>
      <c r="CE86" s="1719"/>
      <c r="CF86" s="1719"/>
      <c r="CG86" s="1688"/>
      <c r="CH86" s="2961"/>
      <c r="CI86" s="1719"/>
      <c r="CJ86" s="1719"/>
      <c r="CK86" s="1688"/>
      <c r="CL86" s="2961"/>
      <c r="CM86" s="1719"/>
      <c r="CN86" s="1719"/>
      <c r="CO86" s="2962"/>
      <c r="CP86" s="2961"/>
      <c r="CQ86" s="1719"/>
      <c r="CR86" s="1719"/>
      <c r="CS86" s="2962"/>
      <c r="CT86" s="2961"/>
      <c r="CU86" s="1719"/>
      <c r="CV86" s="1719"/>
      <c r="CW86" s="2962"/>
      <c r="CX86" s="2961"/>
      <c r="CY86" s="1719"/>
      <c r="CZ86" s="1719"/>
      <c r="DA86" s="2962"/>
      <c r="DB86" s="2961"/>
      <c r="DC86" s="1719"/>
      <c r="DD86" s="1719"/>
      <c r="DE86" s="2962"/>
      <c r="DF86" s="2961"/>
      <c r="DG86" s="1719"/>
      <c r="DH86" s="1719"/>
      <c r="DI86" s="2962"/>
      <c r="DJ86" s="2961"/>
      <c r="DK86" s="1719"/>
      <c r="DL86" s="1719"/>
      <c r="DM86" s="2962"/>
      <c r="DN86" s="2961"/>
      <c r="DO86" s="1719"/>
      <c r="DP86" s="1719"/>
      <c r="DQ86" s="2962"/>
      <c r="DR86" s="2961"/>
      <c r="DS86" s="1719"/>
      <c r="DT86" s="1719"/>
      <c r="DU86" s="1688"/>
      <c r="DV86" s="2961"/>
      <c r="DW86" s="2941">
        <v>122.556</v>
      </c>
      <c r="DX86" s="1688" t="s">
        <v>71</v>
      </c>
      <c r="DY86" s="1688" t="s">
        <v>72</v>
      </c>
      <c r="DZ86" s="1721" t="s">
        <v>73</v>
      </c>
      <c r="EA86" s="1717" t="s">
        <v>790</v>
      </c>
      <c r="EB86" s="1688" t="s">
        <v>227</v>
      </c>
      <c r="EC86" s="1722" t="s">
        <v>791</v>
      </c>
      <c r="ED86" s="1688" t="s">
        <v>155</v>
      </c>
      <c r="EE86" s="1688" t="s">
        <v>1121</v>
      </c>
      <c r="EF86" s="1688" t="s">
        <v>831</v>
      </c>
      <c r="EG86" s="1710" t="s">
        <v>832</v>
      </c>
      <c r="EH86" s="1710" t="s">
        <v>833</v>
      </c>
      <c r="EI86" s="1710" t="s">
        <v>834</v>
      </c>
    </row>
    <row r="87" spans="1:139" s="447" customFormat="1" ht="24.95" customHeight="1">
      <c r="A87" s="1706" t="s">
        <v>570</v>
      </c>
      <c r="B87" s="2173"/>
      <c r="C87" s="1730" t="s">
        <v>709</v>
      </c>
      <c r="D87" s="1715"/>
      <c r="E87" s="1730" t="s">
        <v>722</v>
      </c>
      <c r="F87" s="1730" t="s">
        <v>711</v>
      </c>
      <c r="G87" s="1688" t="s">
        <v>58</v>
      </c>
      <c r="H87" s="1688" t="s">
        <v>68</v>
      </c>
      <c r="I87" s="1688" t="s">
        <v>60</v>
      </c>
      <c r="J87" s="2957"/>
      <c r="K87" s="1688" t="s">
        <v>61</v>
      </c>
      <c r="L87" s="1688" t="s">
        <v>61</v>
      </c>
      <c r="M87" s="1710">
        <v>2020</v>
      </c>
      <c r="N87" s="1688">
        <v>2034</v>
      </c>
      <c r="O87" s="1688"/>
      <c r="P87" s="1688" t="s">
        <v>62</v>
      </c>
      <c r="Q87" s="1688" t="s">
        <v>649</v>
      </c>
      <c r="R87" s="1688" t="s">
        <v>649</v>
      </c>
      <c r="S87" s="1688" t="s">
        <v>649</v>
      </c>
      <c r="T87" s="1688" t="s">
        <v>649</v>
      </c>
      <c r="U87" s="1688" t="s">
        <v>649</v>
      </c>
      <c r="V87" s="1688" t="s">
        <v>649</v>
      </c>
      <c r="W87" s="1688" t="s">
        <v>649</v>
      </c>
      <c r="X87" s="1688" t="s">
        <v>649</v>
      </c>
      <c r="Y87" s="1688" t="s">
        <v>649</v>
      </c>
      <c r="Z87" s="1688" t="s">
        <v>649</v>
      </c>
      <c r="AA87" s="1688" t="s">
        <v>649</v>
      </c>
      <c r="AB87" s="1688" t="s">
        <v>649</v>
      </c>
      <c r="AC87" s="1688" t="s">
        <v>649</v>
      </c>
      <c r="AD87" s="1688" t="s">
        <v>649</v>
      </c>
      <c r="AE87" s="1740" t="s">
        <v>1109</v>
      </c>
      <c r="AF87" s="1729" t="s">
        <v>733</v>
      </c>
      <c r="AG87" s="1715">
        <v>5.7999999999999996E-3</v>
      </c>
      <c r="AH87" s="1730" t="s">
        <v>734</v>
      </c>
      <c r="AI87" s="1730" t="s">
        <v>735</v>
      </c>
      <c r="AJ87" s="1710" t="s">
        <v>796</v>
      </c>
      <c r="AK87" s="1730" t="s">
        <v>789</v>
      </c>
      <c r="AL87" s="1710" t="s">
        <v>58</v>
      </c>
      <c r="AM87" s="1688" t="s">
        <v>83</v>
      </c>
      <c r="AN87" s="1688" t="s">
        <v>60</v>
      </c>
      <c r="AO87" s="2957"/>
      <c r="AP87" s="1688" t="s">
        <v>61</v>
      </c>
      <c r="AQ87" s="1688" t="s">
        <v>61</v>
      </c>
      <c r="AR87" s="2954">
        <v>43831</v>
      </c>
      <c r="AS87" s="2947">
        <v>49309</v>
      </c>
      <c r="AT87" s="1634"/>
      <c r="AU87" s="1634">
        <v>1</v>
      </c>
      <c r="AV87" s="1634">
        <v>1</v>
      </c>
      <c r="AW87" s="1634">
        <v>1</v>
      </c>
      <c r="AX87" s="1634">
        <v>1</v>
      </c>
      <c r="AY87" s="1634">
        <v>1</v>
      </c>
      <c r="AZ87" s="1634">
        <v>1</v>
      </c>
      <c r="BA87" s="1634">
        <v>1</v>
      </c>
      <c r="BB87" s="1634">
        <v>1</v>
      </c>
      <c r="BC87" s="1634">
        <v>1</v>
      </c>
      <c r="BD87" s="1634">
        <v>1</v>
      </c>
      <c r="BE87" s="1634">
        <v>1</v>
      </c>
      <c r="BF87" s="1634">
        <v>1</v>
      </c>
      <c r="BG87" s="1634">
        <v>1</v>
      </c>
      <c r="BH87" s="1634">
        <v>1</v>
      </c>
      <c r="BI87" s="1634">
        <v>1</v>
      </c>
      <c r="BJ87" s="1634">
        <f>SUM(AT87:BI87)</f>
        <v>15</v>
      </c>
      <c r="BK87" s="1719"/>
      <c r="BL87" s="1719"/>
      <c r="BM87" s="1688"/>
      <c r="BN87" s="2961"/>
      <c r="BO87" s="1719">
        <v>1</v>
      </c>
      <c r="BP87" s="1719">
        <v>1</v>
      </c>
      <c r="BQ87" s="1688" t="s">
        <v>1122</v>
      </c>
      <c r="BR87" s="2961"/>
      <c r="BS87" s="1719">
        <v>1</v>
      </c>
      <c r="BT87" s="1719">
        <v>1</v>
      </c>
      <c r="BU87" s="1688" t="s">
        <v>70</v>
      </c>
      <c r="BV87" s="2961"/>
      <c r="BW87" s="1719">
        <v>1</v>
      </c>
      <c r="BX87" s="1719">
        <v>1</v>
      </c>
      <c r="BY87" s="1688" t="s">
        <v>70</v>
      </c>
      <c r="BZ87" s="2961"/>
      <c r="CA87" s="1719">
        <v>1</v>
      </c>
      <c r="CB87" s="1719">
        <v>1</v>
      </c>
      <c r="CC87" s="1688" t="s">
        <v>70</v>
      </c>
      <c r="CD87" s="2961"/>
      <c r="CE87" s="1719">
        <v>1</v>
      </c>
      <c r="CF87" s="1719">
        <v>1</v>
      </c>
      <c r="CG87" s="1688" t="s">
        <v>70</v>
      </c>
      <c r="CH87" s="2961"/>
      <c r="CI87" s="1719">
        <v>1</v>
      </c>
      <c r="CJ87" s="1719"/>
      <c r="CK87" s="1688" t="s">
        <v>70</v>
      </c>
      <c r="CL87" s="2961"/>
      <c r="CM87" s="1719">
        <v>1</v>
      </c>
      <c r="CN87" s="1719"/>
      <c r="CO87" s="2962" t="s">
        <v>70</v>
      </c>
      <c r="CP87" s="2961"/>
      <c r="CQ87" s="1719">
        <v>1</v>
      </c>
      <c r="CR87" s="1719"/>
      <c r="CS87" s="2962" t="s">
        <v>70</v>
      </c>
      <c r="CT87" s="2961"/>
      <c r="CU87" s="1719">
        <v>1</v>
      </c>
      <c r="CV87" s="1719"/>
      <c r="CW87" s="2962" t="s">
        <v>70</v>
      </c>
      <c r="CX87" s="2961"/>
      <c r="CY87" s="1719">
        <v>1</v>
      </c>
      <c r="CZ87" s="1719"/>
      <c r="DA87" s="2962" t="s">
        <v>70</v>
      </c>
      <c r="DB87" s="2961"/>
      <c r="DC87" s="1719">
        <v>1</v>
      </c>
      <c r="DD87" s="1719"/>
      <c r="DE87" s="2962" t="s">
        <v>70</v>
      </c>
      <c r="DF87" s="2961"/>
      <c r="DG87" s="1719">
        <v>1</v>
      </c>
      <c r="DH87" s="1719"/>
      <c r="DI87" s="2962" t="s">
        <v>70</v>
      </c>
      <c r="DJ87" s="2961"/>
      <c r="DK87" s="1719">
        <v>1</v>
      </c>
      <c r="DL87" s="1719"/>
      <c r="DM87" s="2962" t="s">
        <v>70</v>
      </c>
      <c r="DN87" s="2961"/>
      <c r="DO87" s="1719">
        <v>1</v>
      </c>
      <c r="DP87" s="1719"/>
      <c r="DQ87" s="2962" t="s">
        <v>445</v>
      </c>
      <c r="DR87" s="2961"/>
      <c r="DS87" s="1719">
        <v>1</v>
      </c>
      <c r="DT87" s="1719"/>
      <c r="DU87" s="1688" t="s">
        <v>445</v>
      </c>
      <c r="DV87" s="2961"/>
      <c r="DW87" s="2941">
        <v>15</v>
      </c>
      <c r="DX87" s="1688" t="s">
        <v>717</v>
      </c>
      <c r="DY87" s="1688" t="s">
        <v>718</v>
      </c>
      <c r="DZ87" s="1688" t="s">
        <v>737</v>
      </c>
      <c r="EA87" s="1688" t="s">
        <v>1123</v>
      </c>
      <c r="EB87" s="1688" t="s">
        <v>739</v>
      </c>
      <c r="EC87" s="1725" t="s">
        <v>1124</v>
      </c>
      <c r="ED87" s="1688" t="s">
        <v>71</v>
      </c>
      <c r="EE87" s="1688" t="s">
        <v>741</v>
      </c>
      <c r="EF87" s="1688" t="s">
        <v>73</v>
      </c>
      <c r="EG87" s="1688" t="s">
        <v>790</v>
      </c>
      <c r="EH87" s="1688">
        <v>3820660</v>
      </c>
      <c r="EI87" s="1758" t="s">
        <v>889</v>
      </c>
    </row>
    <row r="88" spans="1:139" s="447" customFormat="1" ht="24.95" customHeight="1">
      <c r="A88" s="1706" t="s">
        <v>570</v>
      </c>
      <c r="B88" s="2173"/>
      <c r="C88" s="1730" t="s">
        <v>709</v>
      </c>
      <c r="D88" s="1715"/>
      <c r="E88" s="1730" t="s">
        <v>722</v>
      </c>
      <c r="F88" s="1730" t="s">
        <v>711</v>
      </c>
      <c r="G88" s="1688" t="s">
        <v>58</v>
      </c>
      <c r="H88" s="1688" t="s">
        <v>68</v>
      </c>
      <c r="I88" s="1688" t="s">
        <v>60</v>
      </c>
      <c r="J88" s="2957"/>
      <c r="K88" s="1688" t="s">
        <v>61</v>
      </c>
      <c r="L88" s="1688" t="s">
        <v>61</v>
      </c>
      <c r="M88" s="1710">
        <v>2020</v>
      </c>
      <c r="N88" s="1688">
        <v>2034</v>
      </c>
      <c r="O88" s="1688"/>
      <c r="P88" s="1688" t="s">
        <v>62</v>
      </c>
      <c r="Q88" s="1688" t="s">
        <v>649</v>
      </c>
      <c r="R88" s="1688" t="s">
        <v>649</v>
      </c>
      <c r="S88" s="1688" t="s">
        <v>649</v>
      </c>
      <c r="T88" s="1688" t="s">
        <v>649</v>
      </c>
      <c r="U88" s="1688" t="s">
        <v>649</v>
      </c>
      <c r="V88" s="1688" t="s">
        <v>649</v>
      </c>
      <c r="W88" s="1688" t="s">
        <v>649</v>
      </c>
      <c r="X88" s="1688" t="s">
        <v>649</v>
      </c>
      <c r="Y88" s="1688" t="s">
        <v>649</v>
      </c>
      <c r="Z88" s="1688" t="s">
        <v>649</v>
      </c>
      <c r="AA88" s="1688" t="s">
        <v>649</v>
      </c>
      <c r="AB88" s="1688" t="s">
        <v>649</v>
      </c>
      <c r="AC88" s="1688" t="s">
        <v>649</v>
      </c>
      <c r="AD88" s="1688" t="s">
        <v>649</v>
      </c>
      <c r="AE88" s="1740" t="s">
        <v>1109</v>
      </c>
      <c r="AF88" s="1729" t="s">
        <v>742</v>
      </c>
      <c r="AG88" s="1715">
        <v>1.9E-2</v>
      </c>
      <c r="AH88" s="1730" t="s">
        <v>743</v>
      </c>
      <c r="AI88" s="1730" t="s">
        <v>744</v>
      </c>
      <c r="AJ88" s="1710" t="s">
        <v>1125</v>
      </c>
      <c r="AK88" s="1730" t="s">
        <v>1126</v>
      </c>
      <c r="AL88" s="1688" t="s">
        <v>58</v>
      </c>
      <c r="AM88" s="1688" t="s">
        <v>68</v>
      </c>
      <c r="AN88" s="1710" t="s">
        <v>60</v>
      </c>
      <c r="AO88" s="2961" t="s">
        <v>60</v>
      </c>
      <c r="AP88" s="1688" t="s">
        <v>61</v>
      </c>
      <c r="AQ88" s="1688" t="s">
        <v>61</v>
      </c>
      <c r="AR88" s="2947">
        <v>43466</v>
      </c>
      <c r="AS88" s="2955">
        <v>47483</v>
      </c>
      <c r="AT88" s="1718">
        <v>0.25</v>
      </c>
      <c r="AU88" s="1718">
        <v>0.5</v>
      </c>
      <c r="AV88" s="1718">
        <v>0.75</v>
      </c>
      <c r="AW88" s="1718">
        <v>1</v>
      </c>
      <c r="AX88" s="1718">
        <v>1</v>
      </c>
      <c r="AY88" s="1718">
        <v>1</v>
      </c>
      <c r="AZ88" s="1718">
        <v>1</v>
      </c>
      <c r="BA88" s="1718">
        <v>1</v>
      </c>
      <c r="BB88" s="1718">
        <v>1</v>
      </c>
      <c r="BC88" s="1718">
        <v>1</v>
      </c>
      <c r="BD88" s="1718">
        <v>1</v>
      </c>
      <c r="BE88" s="1740"/>
      <c r="BF88" s="1740"/>
      <c r="BG88" s="1740"/>
      <c r="BH88" s="1740"/>
      <c r="BI88" s="1740"/>
      <c r="BJ88" s="1718">
        <v>1</v>
      </c>
      <c r="BK88" s="1719">
        <v>70.438000000000002</v>
      </c>
      <c r="BL88" s="1719">
        <v>70.438000000000002</v>
      </c>
      <c r="BM88" s="1710" t="s">
        <v>70</v>
      </c>
      <c r="BN88" s="2961">
        <v>1131</v>
      </c>
      <c r="BO88" s="1719">
        <v>73.438658799999999</v>
      </c>
      <c r="BP88" s="1719">
        <v>20</v>
      </c>
      <c r="BQ88" s="1710" t="s">
        <v>70</v>
      </c>
      <c r="BR88" s="2961">
        <v>1131</v>
      </c>
      <c r="BS88" s="1719">
        <v>76.567145664880002</v>
      </c>
      <c r="BT88" s="1719"/>
      <c r="BU88" s="1710" t="s">
        <v>70</v>
      </c>
      <c r="BV88" s="2961"/>
      <c r="BW88" s="1719">
        <v>79.828906070203885</v>
      </c>
      <c r="BX88" s="1719"/>
      <c r="BY88" s="1710" t="s">
        <v>70</v>
      </c>
      <c r="BZ88" s="2961"/>
      <c r="CA88" s="1719">
        <v>83.229617468794572</v>
      </c>
      <c r="CB88" s="1719"/>
      <c r="CC88" s="1710" t="s">
        <v>70</v>
      </c>
      <c r="CD88" s="2961"/>
      <c r="CE88" s="1719">
        <v>86.775199172965216</v>
      </c>
      <c r="CF88" s="1719"/>
      <c r="CG88" s="1710" t="s">
        <v>70</v>
      </c>
      <c r="CH88" s="2961"/>
      <c r="CI88" s="1719">
        <v>90.47182265773354</v>
      </c>
      <c r="CJ88" s="1719"/>
      <c r="CK88" s="1710" t="s">
        <v>70</v>
      </c>
      <c r="CL88" s="2961"/>
      <c r="CM88" s="1719">
        <v>94.325922302952989</v>
      </c>
      <c r="CN88" s="1719"/>
      <c r="CO88" s="2962" t="s">
        <v>70</v>
      </c>
      <c r="CP88" s="2961"/>
      <c r="CQ88" s="1719">
        <v>98.344206593058786</v>
      </c>
      <c r="CR88" s="1719"/>
      <c r="CS88" s="2962" t="s">
        <v>70</v>
      </c>
      <c r="CT88" s="2961"/>
      <c r="CU88" s="1719">
        <v>102.5336697939231</v>
      </c>
      <c r="CV88" s="1719"/>
      <c r="CW88" s="2962" t="s">
        <v>70</v>
      </c>
      <c r="CX88" s="2961"/>
      <c r="CY88" s="1719">
        <v>106.90160412714422</v>
      </c>
      <c r="CZ88" s="1719"/>
      <c r="DA88" s="2962" t="s">
        <v>70</v>
      </c>
      <c r="DB88" s="2961"/>
      <c r="DC88" s="1719"/>
      <c r="DD88" s="1719"/>
      <c r="DE88" s="2962"/>
      <c r="DF88" s="2961"/>
      <c r="DG88" s="1719"/>
      <c r="DH88" s="1719"/>
      <c r="DI88" s="2962"/>
      <c r="DJ88" s="2961"/>
      <c r="DK88" s="1719"/>
      <c r="DL88" s="1719"/>
      <c r="DM88" s="2962"/>
      <c r="DN88" s="2961"/>
      <c r="DO88" s="1719"/>
      <c r="DP88" s="1719"/>
      <c r="DQ88" s="2962"/>
      <c r="DR88" s="2961"/>
      <c r="DS88" s="1719"/>
      <c r="DT88" s="1719"/>
      <c r="DU88" s="1794"/>
      <c r="DV88" s="2961"/>
      <c r="DW88" s="2941">
        <v>962.85475265165633</v>
      </c>
      <c r="DX88" s="1710" t="s">
        <v>71</v>
      </c>
      <c r="DY88" s="1710" t="s">
        <v>72</v>
      </c>
      <c r="DZ88" s="1710" t="s">
        <v>745</v>
      </c>
      <c r="EA88" s="1710" t="s">
        <v>1127</v>
      </c>
      <c r="EB88" s="1710" t="s">
        <v>747</v>
      </c>
      <c r="EC88" s="1748" t="s">
        <v>1128</v>
      </c>
      <c r="ED88" s="1688"/>
      <c r="EE88" s="1688"/>
      <c r="EF88" s="1688"/>
      <c r="EG88" s="1688"/>
      <c r="EH88" s="1688"/>
      <c r="EI88" s="1688"/>
    </row>
    <row r="89" spans="1:139" s="447" customFormat="1" ht="24.95" customHeight="1">
      <c r="A89" s="1706" t="s">
        <v>570</v>
      </c>
      <c r="B89" s="2173"/>
      <c r="C89" s="1730" t="s">
        <v>709</v>
      </c>
      <c r="D89" s="1715"/>
      <c r="E89" s="1730" t="s">
        <v>722</v>
      </c>
      <c r="F89" s="1730" t="s">
        <v>711</v>
      </c>
      <c r="G89" s="1688" t="s">
        <v>58</v>
      </c>
      <c r="H89" s="1688" t="s">
        <v>68</v>
      </c>
      <c r="I89" s="1688" t="s">
        <v>60</v>
      </c>
      <c r="J89" s="2961"/>
      <c r="K89" s="1688" t="s">
        <v>61</v>
      </c>
      <c r="L89" s="1688" t="s">
        <v>61</v>
      </c>
      <c r="M89" s="1688">
        <v>2020</v>
      </c>
      <c r="N89" s="1688">
        <v>2034</v>
      </c>
      <c r="O89" s="1688"/>
      <c r="P89" s="1688" t="s">
        <v>1129</v>
      </c>
      <c r="Q89" s="1688" t="s">
        <v>1130</v>
      </c>
      <c r="R89" s="1688" t="s">
        <v>649</v>
      </c>
      <c r="S89" s="1688" t="s">
        <v>649</v>
      </c>
      <c r="T89" s="1688" t="s">
        <v>649</v>
      </c>
      <c r="U89" s="1688" t="s">
        <v>649</v>
      </c>
      <c r="V89" s="1688" t="s">
        <v>649</v>
      </c>
      <c r="W89" s="1688" t="s">
        <v>649</v>
      </c>
      <c r="X89" s="1688" t="s">
        <v>649</v>
      </c>
      <c r="Y89" s="1688" t="s">
        <v>649</v>
      </c>
      <c r="Z89" s="1688" t="s">
        <v>649</v>
      </c>
      <c r="AA89" s="1688" t="s">
        <v>649</v>
      </c>
      <c r="AB89" s="1688" t="s">
        <v>649</v>
      </c>
      <c r="AC89" s="1688" t="s">
        <v>649</v>
      </c>
      <c r="AD89" s="1688" t="s">
        <v>649</v>
      </c>
      <c r="AE89" s="1740" t="s">
        <v>1109</v>
      </c>
      <c r="AF89" s="1729" t="s">
        <v>1131</v>
      </c>
      <c r="AG89" s="1795">
        <v>0.03</v>
      </c>
      <c r="AH89" s="1628" t="s">
        <v>755</v>
      </c>
      <c r="AI89" s="1628" t="s">
        <v>756</v>
      </c>
      <c r="AJ89" s="1710" t="s">
        <v>796</v>
      </c>
      <c r="AK89" s="1730" t="s">
        <v>789</v>
      </c>
      <c r="AL89" s="1688" t="s">
        <v>58</v>
      </c>
      <c r="AM89" s="1688" t="s">
        <v>68</v>
      </c>
      <c r="AN89" s="2961" t="s">
        <v>60</v>
      </c>
      <c r="AO89" s="2957"/>
      <c r="AP89" s="1688" t="s">
        <v>61</v>
      </c>
      <c r="AQ89" s="1688" t="s">
        <v>61</v>
      </c>
      <c r="AR89" s="2947">
        <v>43466</v>
      </c>
      <c r="AS89" s="2947">
        <v>49309</v>
      </c>
      <c r="AT89" s="1740">
        <v>0.1</v>
      </c>
      <c r="AU89" s="1740">
        <v>0.2</v>
      </c>
      <c r="AV89" s="1740">
        <v>0.35</v>
      </c>
      <c r="AW89" s="1740">
        <v>1</v>
      </c>
      <c r="AX89" s="1740">
        <v>1</v>
      </c>
      <c r="AY89" s="1740">
        <v>1</v>
      </c>
      <c r="AZ89" s="1740">
        <v>1</v>
      </c>
      <c r="BA89" s="1740">
        <v>1</v>
      </c>
      <c r="BB89" s="1740">
        <v>1</v>
      </c>
      <c r="BC89" s="1740">
        <v>1</v>
      </c>
      <c r="BD89" s="1740">
        <v>1</v>
      </c>
      <c r="BE89" s="1740">
        <v>1</v>
      </c>
      <c r="BF89" s="1740">
        <v>1</v>
      </c>
      <c r="BG89" s="1740">
        <v>1</v>
      </c>
      <c r="BH89" s="1740">
        <v>1</v>
      </c>
      <c r="BI89" s="1740">
        <v>1</v>
      </c>
      <c r="BJ89" s="1740">
        <v>1</v>
      </c>
      <c r="BK89" s="1719">
        <v>1441.029</v>
      </c>
      <c r="BL89" s="1719">
        <v>1441.029</v>
      </c>
      <c r="BM89" s="1688" t="s">
        <v>70</v>
      </c>
      <c r="BN89" s="2961">
        <v>1131</v>
      </c>
      <c r="BO89" s="1719">
        <v>1502.4168354000001</v>
      </c>
      <c r="BP89" s="1719">
        <v>21.4</v>
      </c>
      <c r="BQ89" s="1688" t="s">
        <v>70</v>
      </c>
      <c r="BR89" s="2961">
        <v>1131</v>
      </c>
      <c r="BS89" s="1719">
        <v>1566.4197925880401</v>
      </c>
      <c r="BT89" s="1719"/>
      <c r="BU89" s="1688" t="s">
        <v>70</v>
      </c>
      <c r="BV89" s="2961"/>
      <c r="BW89" s="1719">
        <v>1633.1492757522906</v>
      </c>
      <c r="BX89" s="1719"/>
      <c r="BY89" s="1688" t="s">
        <v>70</v>
      </c>
      <c r="BZ89" s="2961"/>
      <c r="CA89" s="1719">
        <v>1702.7214348993382</v>
      </c>
      <c r="CB89" s="1719"/>
      <c r="CC89" s="1688" t="s">
        <v>70</v>
      </c>
      <c r="CD89" s="2961"/>
      <c r="CE89" s="1719">
        <v>1775.25736802605</v>
      </c>
      <c r="CF89" s="1719"/>
      <c r="CG89" s="1688" t="s">
        <v>70</v>
      </c>
      <c r="CH89" s="2961"/>
      <c r="CI89" s="1719">
        <v>185.088456423</v>
      </c>
      <c r="CJ89" s="1719"/>
      <c r="CK89" s="1688" t="s">
        <v>70</v>
      </c>
      <c r="CL89" s="2961"/>
      <c r="CM89" s="1719">
        <v>192.97322466661979</v>
      </c>
      <c r="CN89" s="1719"/>
      <c r="CO89" s="2962" t="s">
        <v>70</v>
      </c>
      <c r="CP89" s="2961"/>
      <c r="CQ89" s="1719">
        <v>201.19388403741777</v>
      </c>
      <c r="CR89" s="1719"/>
      <c r="CS89" s="2962" t="s">
        <v>70</v>
      </c>
      <c r="CT89" s="2961"/>
      <c r="CU89" s="1719">
        <v>209.76474349741176</v>
      </c>
      <c r="CV89" s="1719"/>
      <c r="CW89" s="2962" t="s">
        <v>70</v>
      </c>
      <c r="CX89" s="2961"/>
      <c r="CY89" s="1719">
        <v>218.7007215704015</v>
      </c>
      <c r="CZ89" s="1719"/>
      <c r="DA89" s="2962" t="s">
        <v>70</v>
      </c>
      <c r="DB89" s="2961"/>
      <c r="DC89" s="1719">
        <v>228.01737230930061</v>
      </c>
      <c r="DD89" s="1719"/>
      <c r="DE89" s="2962" t="s">
        <v>70</v>
      </c>
      <c r="DF89" s="2961"/>
      <c r="DG89" s="1719">
        <v>237.73091236967682</v>
      </c>
      <c r="DH89" s="1719"/>
      <c r="DI89" s="2962" t="s">
        <v>70</v>
      </c>
      <c r="DJ89" s="2961"/>
      <c r="DK89" s="1719">
        <v>247.85824923662506</v>
      </c>
      <c r="DL89" s="1719"/>
      <c r="DM89" s="2962" t="s">
        <v>70</v>
      </c>
      <c r="DN89" s="2961"/>
      <c r="DO89" s="1719">
        <v>258.4170106541053</v>
      </c>
      <c r="DP89" s="1719"/>
      <c r="DQ89" s="2962" t="s">
        <v>70</v>
      </c>
      <c r="DR89" s="2961"/>
      <c r="DS89" s="1719">
        <v>269.42557530797018</v>
      </c>
      <c r="DT89" s="1719"/>
      <c r="DU89" s="1688" t="s">
        <v>70</v>
      </c>
      <c r="DV89" s="2961"/>
      <c r="DW89" s="2941">
        <v>11870.163856738249</v>
      </c>
      <c r="DX89" s="1688" t="s">
        <v>71</v>
      </c>
      <c r="DY89" s="1688" t="s">
        <v>72</v>
      </c>
      <c r="DZ89" s="1721" t="s">
        <v>73</v>
      </c>
      <c r="EA89" s="1717" t="s">
        <v>790</v>
      </c>
      <c r="EB89" s="1688" t="s">
        <v>227</v>
      </c>
      <c r="EC89" s="1722" t="s">
        <v>791</v>
      </c>
      <c r="ED89" s="1688" t="s">
        <v>155</v>
      </c>
      <c r="EE89" s="1688" t="s">
        <v>156</v>
      </c>
      <c r="EF89" s="1688" t="s">
        <v>831</v>
      </c>
      <c r="EG89" s="1710" t="s">
        <v>832</v>
      </c>
      <c r="EH89" s="1710" t="s">
        <v>833</v>
      </c>
      <c r="EI89" s="1710" t="s">
        <v>834</v>
      </c>
    </row>
    <row r="90" spans="1:139" s="447" customFormat="1">
      <c r="B90" s="2982">
        <f>+SUM(B12:B89)</f>
        <v>1</v>
      </c>
      <c r="D90" s="2982">
        <f>+SUM(D12:D89)</f>
        <v>1</v>
      </c>
      <c r="AG90" s="2982">
        <f>+SUM(AG12:AG89)</f>
        <v>1.0000000000000009</v>
      </c>
      <c r="AL90" s="2983"/>
      <c r="AM90" s="2983"/>
      <c r="AT90" s="2950"/>
      <c r="AU90" s="2950"/>
      <c r="AV90" s="2950"/>
      <c r="AW90" s="2950"/>
      <c r="AX90" s="2950"/>
      <c r="AY90" s="2950"/>
      <c r="AZ90" s="2950"/>
      <c r="BA90" s="2950"/>
      <c r="BB90" s="2950"/>
      <c r="BC90" s="2950"/>
      <c r="BD90" s="2950"/>
      <c r="BE90" s="2950"/>
      <c r="BF90" s="2950"/>
      <c r="BG90" s="2950"/>
      <c r="BH90" s="2950"/>
      <c r="BI90" s="2950"/>
      <c r="BJ90" s="2950"/>
      <c r="BK90" s="2950"/>
      <c r="BL90" s="2950"/>
      <c r="BM90" s="2950"/>
      <c r="BN90" s="2950"/>
      <c r="BO90" s="2950"/>
      <c r="BP90" s="2950"/>
      <c r="BQ90" s="2950"/>
      <c r="BR90" s="2950"/>
      <c r="BS90" s="2950"/>
      <c r="BT90" s="2950"/>
      <c r="BU90" s="2950"/>
      <c r="BV90" s="2950"/>
      <c r="BW90" s="2950"/>
      <c r="BX90" s="2950"/>
      <c r="BY90" s="2950"/>
      <c r="BZ90" s="2950"/>
      <c r="CA90" s="2950"/>
      <c r="CB90" s="2950"/>
      <c r="CC90" s="2950"/>
      <c r="CD90" s="2950"/>
      <c r="CE90" s="2950"/>
      <c r="CF90" s="2950"/>
      <c r="CG90" s="2950"/>
      <c r="CH90" s="2950"/>
      <c r="CI90" s="2950"/>
      <c r="CJ90" s="2950"/>
      <c r="CK90" s="2950"/>
      <c r="CL90" s="2950"/>
      <c r="CM90" s="2950"/>
      <c r="CN90" s="2950"/>
      <c r="CO90" s="2950"/>
      <c r="CP90" s="2950"/>
      <c r="CQ90" s="2950"/>
      <c r="CR90" s="2950"/>
      <c r="CS90" s="2950"/>
      <c r="CT90" s="2950"/>
      <c r="CU90" s="2950"/>
      <c r="CV90" s="2950"/>
      <c r="CW90" s="2950"/>
      <c r="CX90" s="2950"/>
      <c r="CY90" s="2950"/>
      <c r="CZ90" s="2950"/>
      <c r="DA90" s="2950"/>
      <c r="DB90" s="2950"/>
      <c r="DC90" s="2950"/>
      <c r="DD90" s="2950"/>
      <c r="DE90" s="2950"/>
      <c r="DF90" s="2950"/>
      <c r="DG90" s="2950"/>
      <c r="DH90" s="2950"/>
      <c r="DI90" s="2950"/>
      <c r="DJ90" s="2950"/>
      <c r="DK90" s="2950"/>
      <c r="DL90" s="2950"/>
      <c r="DM90" s="2950"/>
      <c r="DN90" s="2950"/>
      <c r="DO90" s="2950"/>
      <c r="DP90" s="2950"/>
      <c r="DQ90" s="2950"/>
      <c r="DR90" s="2950"/>
      <c r="DS90" s="2950"/>
      <c r="DT90" s="2950"/>
      <c r="DU90" s="2950"/>
      <c r="DV90" s="2950"/>
      <c r="DW90" s="2950"/>
      <c r="DX90" s="2950"/>
      <c r="DY90" s="2950"/>
      <c r="DZ90" s="2950"/>
    </row>
    <row r="93" spans="1:139">
      <c r="BS93" s="2756"/>
    </row>
  </sheetData>
  <autoFilter ref="A11:EI90" xr:uid="{00000000-0009-0000-0000-000001000000}"/>
  <mergeCells count="80">
    <mergeCell ref="D5:EI5"/>
    <mergeCell ref="A1:EI1"/>
    <mergeCell ref="A2:B2"/>
    <mergeCell ref="D2:EI2"/>
    <mergeCell ref="D3:EI3"/>
    <mergeCell ref="D4:EI4"/>
    <mergeCell ref="B6:E6"/>
    <mergeCell ref="G6:I6"/>
    <mergeCell ref="J6:EI6"/>
    <mergeCell ref="B7:C7"/>
    <mergeCell ref="F7:J7"/>
    <mergeCell ref="AD7:AE7"/>
    <mergeCell ref="AJ7:AL7"/>
    <mergeCell ref="AU7:BJ7"/>
    <mergeCell ref="BK7:BN7"/>
    <mergeCell ref="BP7:DV7"/>
    <mergeCell ref="DW7:EI7"/>
    <mergeCell ref="A8:EI8"/>
    <mergeCell ref="A9:A11"/>
    <mergeCell ref="B9:B11"/>
    <mergeCell ref="C9:AE9"/>
    <mergeCell ref="AF9:AQ9"/>
    <mergeCell ref="AR9:AS10"/>
    <mergeCell ref="AT9:BI10"/>
    <mergeCell ref="BJ9:BJ11"/>
    <mergeCell ref="BK9:DW9"/>
    <mergeCell ref="DX9:EC9"/>
    <mergeCell ref="ED9:EI9"/>
    <mergeCell ref="E10:E11"/>
    <mergeCell ref="F10:F11"/>
    <mergeCell ref="G10:G11"/>
    <mergeCell ref="H10:H11"/>
    <mergeCell ref="I10:I11"/>
    <mergeCell ref="J10:J11"/>
    <mergeCell ref="AM10:AM11"/>
    <mergeCell ref="K10:L10"/>
    <mergeCell ref="M10:N10"/>
    <mergeCell ref="O10:AD10"/>
    <mergeCell ref="AE10:AE11"/>
    <mergeCell ref="AH10:AH11"/>
    <mergeCell ref="AI10:AI11"/>
    <mergeCell ref="AJ10:AJ11"/>
    <mergeCell ref="AK10:AK11"/>
    <mergeCell ref="AL10:AL11"/>
    <mergeCell ref="AG10:AG11"/>
    <mergeCell ref="CQ10:CT10"/>
    <mergeCell ref="AN10:AN11"/>
    <mergeCell ref="AO10:AO11"/>
    <mergeCell ref="AP10:AQ10"/>
    <mergeCell ref="BK10:BN10"/>
    <mergeCell ref="BO10:BR10"/>
    <mergeCell ref="BS10:BV10"/>
    <mergeCell ref="BW10:BZ10"/>
    <mergeCell ref="CA10:CD10"/>
    <mergeCell ref="CE10:CH10"/>
    <mergeCell ref="CI10:CL10"/>
    <mergeCell ref="CM10:CP10"/>
    <mergeCell ref="EA10:EA11"/>
    <mergeCell ref="CU10:CX10"/>
    <mergeCell ref="CY10:DB10"/>
    <mergeCell ref="DC10:DF10"/>
    <mergeCell ref="DG10:DJ10"/>
    <mergeCell ref="DK10:DN10"/>
    <mergeCell ref="DO10:DR10"/>
    <mergeCell ref="C10:C11"/>
    <mergeCell ref="EH10:EH11"/>
    <mergeCell ref="EI10:EI11"/>
    <mergeCell ref="D10:D11"/>
    <mergeCell ref="AF10:AF11"/>
    <mergeCell ref="EB10:EB11"/>
    <mergeCell ref="EC10:EC11"/>
    <mergeCell ref="ED10:ED11"/>
    <mergeCell ref="EE10:EE11"/>
    <mergeCell ref="EF10:EF11"/>
    <mergeCell ref="EG10:EG11"/>
    <mergeCell ref="DS10:DV10"/>
    <mergeCell ref="DW10:DW11"/>
    <mergeCell ref="DX10:DX11"/>
    <mergeCell ref="DY10:DY11"/>
    <mergeCell ref="DZ10:DZ11"/>
  </mergeCells>
  <dataValidations count="81">
    <dataValidation type="list" allowBlank="1" showInputMessage="1" showErrorMessage="1" sqref="DX83 BU74 BQ74 BY74 CG74 CK74 DU74 CC74 AL17 DX16:DX17 B6:E6 B7:D7" xr:uid="{00000000-0002-0000-0100-000000000000}">
      <formula1>#REF!</formula1>
    </dataValidation>
    <dataValidation allowBlank="1" showInputMessage="1" showErrorMessage="1" prompt="Período que tomará lograr el resultado o producto." sqref="M10:N10 AR9" xr:uid="{00000000-0002-0000-0100-000001000000}"/>
    <dataValidation allowBlank="1" showInputMessage="1" showErrorMessage="1" prompt="Formato DD/MM/AAAA_x000a_Escriba la fecha de finalización de ejecución del resultado._x000a__x000a_" sqref="N11" xr:uid="{00000000-0002-0000-0100-000002000000}"/>
    <dataValidation allowBlank="1" showInputMessage="1" showErrorMessage="1" prompt="Formato DD/MM/AAAA_x000a_Escriba la fecha de inicio de ejecución del resultado._x000a_" sqref="M11" xr:uid="{00000000-0002-0000-0100-000003000000}"/>
    <dataValidation allowBlank="1" showInputMessage="1" showErrorMessage="1" prompt="Si corresponde a un indicador del PDD, identifique el código de la meta el cual se encuentra en el listado de indicadores del plan que se encuentra en la caja de herramientas._x000a__x000a_" sqref="AO10:AO11 J10:J11" xr:uid="{00000000-0002-0000-0100-000004000000}"/>
    <dataValidation allowBlank="1" showInputMessage="1" showErrorMessage="1" prompt="Si la fuente de financiación es inversión, identifique el código del proyecto." sqref="BN11 BR11:DV11" xr:uid="{00000000-0002-0000-0100-000005000000}"/>
    <dataValidation allowBlank="1" showInputMessage="1" showErrorMessage="1" prompt="Identifique la fuente de financiación (Funcionamiento, Inversión, Cooperaciòn, Crédito, etc. )" sqref="BM11 BQ11" xr:uid="{00000000-0002-0000-0100-000006000000}"/>
    <dataValidation type="list" allowBlank="1" showInputMessage="1" showErrorMessage="1" sqref="BP7:DV7" xr:uid="{00000000-0002-0000-0100-000007000000}">
      <formula1>INDIRECT($AU$7)</formula1>
    </dataValidation>
    <dataValidation type="list" allowBlank="1" showInputMessage="1" showErrorMessage="1" prompt="Seleccione de la lista desplegable la entidad al que corresponde el documento CONPES D.C." sqref="AJ7:AL7" xr:uid="{00000000-0002-0000-0100-000008000000}">
      <formula1>INDIRECT($AD$7)</formula1>
    </dataValidation>
    <dataValidation type="list" allowBlank="1" showInputMessage="1" showErrorMessage="1" sqref="F7:L7" xr:uid="{00000000-0002-0000-0100-000009000000}">
      <formula1>INDIRECT($B$7)</formula1>
    </dataValidation>
    <dataValidation type="list" allowBlank="1" showInputMessage="1" showErrorMessage="1" sqref="G6:I6" xr:uid="{00000000-0002-0000-0100-00000A000000}">
      <formula1>INDIRECT($B$6)</formula1>
    </dataValidation>
    <dataValidation allowBlank="1" showInputMessage="1" showErrorMessage="1" prompt="Determine si el indicador responde a un enfoque (Derechos Humanos, Género, Diferencial, Poblacional, Ambiental y Territorial). Si responde a más de enfoque separelos por ;" sqref="G10:G11" xr:uid="{00000000-0002-0000-0100-00000B000000}"/>
    <dataValidation allowBlank="1" showInputMessage="1" showErrorMessage="1" prompt="Identifique la meta ODS a que le apunta el indicador de producto. " sqref="AK10:AK11" xr:uid="{00000000-0002-0000-0100-00000C000000}"/>
    <dataValidation allowBlank="1" showInputMessage="1" showErrorMessage="1" prompt="Identifique el ODS a que le apunta el indicador de producto. Seleccione de la lista desplegable." sqref="AJ10:AJ11" xr:uid="{00000000-0002-0000-0100-00000D000000}"/>
    <dataValidation type="custom" allowBlank="1" showInputMessage="1" showErrorMessage="1" prompt="Escriba el Objetivo general de la política pública." sqref="A8" xr:uid="{00000000-0002-0000-0100-00000E000000}">
      <formula1>ISTEXT(A8)</formula1>
    </dataValidation>
    <dataValidation allowBlank="1" showInputMessage="1" showErrorMessage="1" prompt="Determine si el indicador responde a un enfoque (Derechos Humanos, Género, Diferencial, Poblacional, Ambiental y Territorial). Si responde a más de enfoque separelos por (;)" sqref="AL10:AL11" xr:uid="{00000000-0002-0000-0100-00000F000000}"/>
    <dataValidation allowBlank="1" showInputMessage="1" showErrorMessage="1" prompt="Escriba los correos electrónicos de las personas corresponsables de contacto relacionadas en la columna anterior." sqref="EI10:EI11" xr:uid="{00000000-0002-0000-0100-000010000000}"/>
    <dataValidation allowBlank="1" showInputMessage="1" showErrorMessage="1" prompt="Escriba el teléfono de contacto de las personas responsables de la ejecución del producto, separados por ;." sqref="EH10:EH11" xr:uid="{00000000-0002-0000-0100-000011000000}"/>
    <dataValidation allowBlank="1" showInputMessage="1" showErrorMessage="1" prompt="Escriba el nombre completo de la persona corresponsable de la ejecución del producto, separados por ;." sqref="EG10:EG11" xr:uid="{00000000-0002-0000-0100-000012000000}"/>
    <dataValidation allowBlank="1" showInputMessage="1" showErrorMessage="1" prompt="Escriba la Dirección, Subdirección, Grupo o Unidad corresponsables de la ejecución del producto._x000a_Utilice nombres completos no abreviaciones." sqref="EF10:EF11" xr:uid="{00000000-0002-0000-0100-000013000000}"/>
    <dataValidation allowBlank="1" showInputMessage="1" showErrorMessage="1" prompt="Indique las entidades que son corresponsables con el cumplimiento del producto (indicador), separándolas con un ;" sqref="EE10:EE11" xr:uid="{00000000-0002-0000-0100-000014000000}"/>
    <dataValidation allowBlank="1" showInputMessage="1" showErrorMessage="1" prompt="Indique los sectores separados por ; que son corresponsables en el cumplimiento del producto (indicador)" sqref="ED10:ED11" xr:uid="{00000000-0002-0000-0100-000015000000}"/>
    <dataValidation allowBlank="1" showInputMessage="1" showErrorMessage="1" prompt="Totalice la meta de producto a alcanzar al final de la vigencia de la política pública. Tenga en cuenta el tipo de anualización determinado." sqref="BJ9:BJ11" xr:uid="{00000000-0002-0000-0100-000016000000}"/>
    <dataValidation allowBlank="1" showInputMessage="1" showErrorMessage="1" prompt="Cifras en millones de pesos. Corresponde al valor con el que se cuenta y se asigna a la implementación de la acción. _x000a_No necesariamente corresponderá al costo." sqref="BL11 BQ29 BX29:BX30 BT29 CB29:CB30 CF29:CF30" xr:uid="{00000000-0002-0000-0100-000017000000}"/>
    <dataValidation allowBlank="1" showInputMessage="1" showErrorMessage="1" prompt="Cifras en millones de pesos. Corresponde al valor de implementar la acción._x000a_Cifras en millones de pesos." sqref="BK11 BO11 BK29:BP29 BW29:BW30 CA29:CA30 CE29:CE30 BS29 CI29:DV29 DX29:DY29" xr:uid="{00000000-0002-0000-0100-000018000000}"/>
    <dataValidation allowBlank="1" showInputMessage="1" showErrorMessage="1" prompt="Revisar si este indicador corresponde a un indicador del PDD. Tomarlo del listado de indicadores del plan que se encuentra en la caja de herramientas._x000a__x000a_" sqref="I10:I11 AN10:AN11" xr:uid="{00000000-0002-0000-0100-000019000000}"/>
    <dataValidation allowBlank="1" showInputMessage="1" showErrorMessage="1" prompt="Seleccione de la lista desplegable._x000a_Fórmula a través de la cual se acumulan los avances, de tal forma que sea posible determinar el avance del indicador. _x000a__x000a_" sqref="AM10:AM11 H10:H11 AM29" xr:uid="{00000000-0002-0000-0100-00001A000000}"/>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O10:AD10" xr:uid="{00000000-0002-0000-0100-00001B000000}"/>
    <dataValidation allowBlank="1" showInputMessage="1" showErrorMessage="1" prompt="Seleccione de la lista desplegable la entidad líder de la política pública." sqref="F6" xr:uid="{00000000-0002-0000-0100-00001C000000}"/>
    <dataValidation allowBlank="1" showInputMessage="1" showErrorMessage="1" prompt="Seleccione de la lista desplegable el sector líder de la política pública._x000a_" sqref="A6" xr:uid="{00000000-0002-0000-0100-00001D000000}"/>
    <dataValidation allowBlank="1" showInputMessage="1" showErrorMessage="1" prompt="Seleccione de la lista desplegable la entidad al que corresponde el documento CONPES D.C." sqref="E7 BO7 AI7" xr:uid="{00000000-0002-0000-0100-00001E000000}"/>
    <dataValidation allowBlank="1" showInputMessage="1" showErrorMessage="1" prompt="Seleccione de la lista. Identifique los sectores corresponsables, utilice una columna para cada sector con su respectiva entidad." sqref="A7 AS7 O7:AC7" xr:uid="{00000000-0002-0000-0100-00001F000000}"/>
    <dataValidation allowBlank="1" showInputMessage="1" showErrorMessage="1" prompt="Formato DD/MM/AAAA_x000a_Reportar los avances de las acciones de la política y el cumplimiento de sus objetivos, de acuerdo a los cortes establecidos por el CONPES, diciembre y junio de cada año." sqref="A5" xr:uid="{00000000-0002-0000-0100-000020000000}"/>
    <dataValidation allowBlank="1" showInputMessage="1" showErrorMessage="1" prompt="Formato DD/MM/AAAA._x000a_Esta casilla se utiliza en caso de modificación del plan de acción. Difiere de la casilla Fecha de corte de seguimiento." sqref="A4" xr:uid="{00000000-0002-0000-0100-000021000000}"/>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3" xr:uid="{00000000-0002-0000-0100-000022000000}"/>
    <dataValidation allowBlank="1" showInputMessage="1" showErrorMessage="1" prompt="Escriba el nombre de la Política Pública._x000a_Use mayúscula sostenida." sqref="A1" xr:uid="{00000000-0002-0000-0100-000023000000}"/>
    <dataValidation allowBlank="1" showInputMessage="1" showErrorMessage="1" prompt="Escriba el numero telefónico, número de extensión, correo electrónico de la persona de contacto relacionada en la columna anterior." sqref="EC10:EC11" xr:uid="{00000000-0002-0000-0100-000024000000}"/>
    <dataValidation allowBlank="1" showInputMessage="1" showErrorMessage="1" prompt="Escriba el nombre completo de la persona responsable de la ejecución del producto." sqref="EA10:EB11" xr:uid="{00000000-0002-0000-0100-000025000000}"/>
    <dataValidation allowBlank="1" showInputMessage="1" showErrorMessage="1" prompt="Escriba la Dirección, Subdirección, Grupo o Unidad responsable de la ejecución del producto o acción._x000a_Utilice nombres completos." sqref="DZ10:DZ11" xr:uid="{00000000-0002-0000-0100-000026000000}"/>
    <dataValidation allowBlank="1" showInputMessage="1" showErrorMessage="1" prompt="Seleccione de la lista desplegable, la entidad responsable de la ejecución del producto o acción." sqref="DX10:DY11" xr:uid="{00000000-0002-0000-0100-000027000000}"/>
    <dataValidation allowBlank="1" showInputMessage="1" showErrorMessage="1" prompt="Suma de los costos de cada vigencia durante la ejecución de la política pública." sqref="DW10:DW11" xr:uid="{00000000-0002-0000-0100-000028000000}"/>
    <dataValidation allowBlank="1" showInputMessage="1" showErrorMessage="1" prompt="Cifras en millones de pesos.  Corresponde al valor con el que se cuenta y se asigna a la implementación de la acción. _x000a_No necesariamente corresponderá al costo." sqref="BP11" xr:uid="{00000000-0002-0000-0100-000029000000}"/>
    <dataValidation allowBlank="1" showInputMessage="1" showErrorMessage="1" prompt="Formato DD/MM/AAAA_x000a_Escriba la fecha de finalización de ejecución del producto._x000a__x000a_" sqref="AS11 AS29:AS30" xr:uid="{00000000-0002-0000-0100-00002A000000}"/>
    <dataValidation allowBlank="1" showInputMessage="1" showErrorMessage="1" prompt="Formato DD/MM/AAAA_x000a_Escriba la fecha de inicio de ejecución del producto._x000a_" sqref="AR11 AR29:AR30" xr:uid="{00000000-0002-0000-0100-00002B000000}"/>
    <dataValidation allowBlank="1" showInputMessage="1" showErrorMessage="1" prompt="Escriba el nombre del indicador. _x000a_Debe evidenciar con precisión la propiedad a medir, y debe guardar coherencia con la fórmula._x000a_Solo se puede tener un indicador por producto o acción." sqref="AH10:AH11" xr:uid="{00000000-0002-0000-0100-00002C000000}"/>
    <dataValidation allowBlank="1" showInputMessage="1" showErrorMessage="1" prompt="Totalice la meta de resultado a alcanzar al final de la vigencia de la política pública. Tenga en cuenta el tipo de anualización determinado." sqref="AE10:AE11" xr:uid="{00000000-0002-0000-0100-00002D000000}"/>
    <dataValidation allowBlank="1" showInputMessage="1" showErrorMessage="1" prompt="Escriba el valor de la meta para cada vigencia de forma acumulada._x000a__x000a_Elimine o adicione columnas de acuerdo al tiempo de ejecución de la política pública._x000a__x000a_Tenga en cuenta las fechas de inicio y finalización." sqref="AT9" xr:uid="{00000000-0002-0000-0100-00002E000000}"/>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P10:AQ10 K10:L10" xr:uid="{00000000-0002-0000-0100-00002F000000}"/>
    <dataValidation allowBlank="1" showInputMessage="1" showErrorMessage="1" prompt="Escriba la fórmula de cálculo del indicador. _x000a_Variables usadas para la medición del indicador, debe ser explicita la unidad de medida." sqref="F10:F11 AI10:AI11" xr:uid="{00000000-0002-0000-0100-000030000000}"/>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0:E11" xr:uid="{00000000-0002-0000-0100-000031000000}"/>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9:B11" xr:uid="{00000000-0002-0000-0100-000032000000}"/>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9:A11" xr:uid="{00000000-0002-0000-0100-000033000000}"/>
    <dataValidation allowBlank="1" showInputMessage="1" showErrorMessage="1" prompt="Cifras en millones de pesos" sqref="BK9:DW9" xr:uid="{00000000-0002-0000-0100-000034000000}"/>
    <dataValidation allowBlank="1" sqref="A89 B27 B47 DZ89:EF89 DY67:EF67 CA89:CC89 DZ70:EC70 AM19:AS19 DX60:DX63 AP54:AQ55 DS86:DS87 DZ60:EC63 CE89:CG89 AR44:AR45 DX71 AT57:BJ57 DX78 AT43:BM43 DZ84 DZ44:DZ45 AL80:AL84 DS73:DU73 EB84 EB44:EB45 EB69 DX55:EC55 EF82:EG85 DZ27:DZ28 DZ86:EF86 ED50:EE52 EI55:EI58 DZ57:EC57 EC74 EH29:EH30 EC30:EC31 EB17:EC17 EF29:EF30 EF27:EI28 ED42:EE45 EF77:EG77 DZ78:EF78 AP72:AQ72 AP70:AQ70 EB27:ED28 EA15:EA19 AL75:AL77 EF71:EI71 EF50:EF55 EG42:EG43 EE74:EG74 EF57 AN15 EF49:EG49 EB15 EI62:EI63 CI89:CK89 BJ79 BJ58 ED60:ED66 ED69:EF70 EH48:EI49 EF46:EI47 ED54:EE57 EE34:EF34 AP80:AQ83 AH80:AI82 AN25:AN29 ED31:EI33 EH34:EI34 AT50:BJ53 AP65:AQ67 BC69 BJ69 DZ69 AP57:AR57 AH75:AI77 AU75:AU76 AW75:AW76 AY75:AY76 BA75:BA76 BC75:BC76 BE75:BE76 BG75:BG76 BW75:BY76 BK75:BL76 EF76 EF75:EI75 CE75:CG76 BI75:BI76 AV76 AX76 AZ76 BB76 BD76 BF76 BH76 BJ76 AL24 ED24:EF24 AI24:AI26 EA88 DY50:EC53 AI50:AI51 AN50:AN52 AI55 AN55 EG55:EH55 AT55:BJ55 AH57 DX74 DZ74:EA74 CE78:CG78 AT82:BJ82 DZ82:EC82 EC43:EC49 EA43:EA49 DY44:DY49 AT58:AX58 CI61:CK61 AL60:AL63 BT60 BP60 BS61:BT61 BS63 BO61:BP61 BO63 CA61:CC61 BW61:BY61 CE61:CG61 AH65:AI66 EI65 AT65:AU66 BO64:BP64 BS64:BT64 BS66:BT66 BO66:BP66 CA64:CC66 BW64:BY66 CE64:CG66 CI64:CK66 DS64:DS66 EA34 EA29:EA31 EE72:EF72 AR86:AR87 AM85 CE69:CG71 DS89:DU89 AN66:AN67 AT70:BM70 BO70:BQ71 CA70:CC71 DS70:DU71 EI70 CI70:CK71 CI78:CK78 EF41:EG41 AR67 DZ41:EC41 AM42 BS42:BU43 AH42:AI45 BO40:BQ43 AR78 AR80 AQ85 AS21 O50:AE53 AH71:AI71 AT71:AW71 BW69:BY71 BK71:BM71 BS70:BU71 ED15:EE17 AN17 AH15:AI17 EC15:EC16 AF24:AF26 EB18 AP34:AQ34 ED34:ED39 AN40 BF40:BJ40 BW40:BY40 BS40:BU40 BJ42:BM42 CA40:CC40 CE40:CG40 CI40:CK41 DS40:DU40 AT41:BE41 CC41 BU41 BY41 CG41 EC33:EC39 EG40:EI40 DZ40:ED40 EA36:EA39 EH41:EI43 AT42:AW42 BW42:BY43 AN46:AN47 AH47:AI47 AU47:BJ48 AH49 AI48 AP48:AQ49 AP51:AQ51 AH52:AI53 BK52:BM53 BS52:BU53 BO52:BQ53 CA52:CC53 BW52:BY53 CE52:CG53 CI52:CK53 DS52:DU53 EE61:EF65 AT62:BJ63 AT67:BJ67 AU60:BJ61 AU64:BJ66 EF60:EI60 EF66:EI66 AT59:BM59 AN59 ED58:EF58 ED73:EF73 AH73:AI73 AN73:AN74 BW73:BX73 BS73:BT73 BO73:BP73 CA73:CB73 DX73:DZ73 CE73:CF73 CI73:CK73 AN77 EB73:EB77 CJ77:CK77 DZ75:DZ77 AI78 AU78:BI78 BW78:BY78 BK78:BM78 BS78:BU78 BO78:BQ78 CA78:CC78 AN80:AN82 DZ80:DZ81 EB80:EH81 AH84:AI84 AT84:BM84 BW84:BY84 BS84:BU84 BO84:BQ84 CA84:CC84 CE84:CG84 CI84:CK84 DS84:DU84 AN84 AL86:AL89 AN86 AH86:AI86 AT86:AU86 AW86:BJ86 BW86:BY86 CA86:CC86 CE86:CG86 CI86:CK86 AT89:BK89 BW89:BY89 BM89 BS89:BU89 BO89:BQ89 AG70 AG67 AG20:AG26 AR20 AR23 AR25 AR27 AR33 AR40:AR41 DX42:DX45 AP74:AR74 AR73:BL73 AN70:AN71 AL69:AL72 ED71:ED72 AL15:AL19 AI18:AI19 EC18:EE19 A12:A53 EF15:EF19 AF89:AI89 AF40:AI40 AF42:AG43 B12:D12 C13:C53" xr:uid="{00000000-0002-0000-0100-000035000000}"/>
    <dataValidation allowBlank="1" sqref="B69 B54 EC77:ED77 EA56 EG69 EC75 EC83:EC84 EA87 EC69 EC54 EG29:EG30 EC79 EI60:EI63 EA77 EI29:EI30 EC58 EC87:EC88 EC56 EA83:EA84 EI69 EA69 EA58 EA79 EG60:EG63 EA60:EA66 EC60:EC66 EA73 EC71:EC73 A54:A88 EA71 C54:C89" xr:uid="{00000000-0002-0000-0100-000036000000}">
      <formula1>0</formula1>
      <formula2>0</formula2>
    </dataValidation>
    <dataValidation type="list" allowBlank="1" showInputMessage="1" showErrorMessage="1" sqref="G25:G26 G12:G19" xr:uid="{00000000-0002-0000-0100-000037000000}">
      <formula1>$B$2:$B$6</formula1>
    </dataValidation>
    <dataValidation type="whole" allowBlank="1" showInputMessage="1" showErrorMessage="1" sqref="AP16:AP17 K12:K19" xr:uid="{00000000-0002-0000-0100-000038000000}">
      <formula1>0</formula1>
      <formula2>500000000</formula2>
    </dataValidation>
    <dataValidation type="custom" allowBlank="1" showInputMessage="1" showErrorMessage="1" sqref="AH32:AH39 AI33 AH72 AH25:AH26 AH50:AH51 AH88 AI66 AI64 AH48 AH58:AH66 AI73 AG12:AG17 AF15:AF17 AF18:AH19 AF72:AG73 AF74:AH77 AF85:AH85 AF56:AG63 AF32:AG32 AF34:AG39 AF49:AG54 AF79:AH79 AF69:AH69 AF83:AH83 AF65:AG66" xr:uid="{00000000-0002-0000-0100-000039000000}">
      <formula1>ISTEXT(AF12)</formula1>
    </dataValidation>
    <dataValidation type="whole" allowBlank="1" showInputMessage="1" showErrorMessage="1" sqref="O19:AA19 AQ65:AQ66 O25:Z26 L12:M16 AQ33 AT15:BI15 AQ16:AQ17 AN17:AN18 AT17:BI17 M17:M18 L17:L19 O12:Z18" xr:uid="{00000000-0002-0000-0100-00003A000000}">
      <formula1>2000</formula1>
      <formula2>500000000</formula2>
    </dataValidation>
    <dataValidation type="custom" allowBlank="1" showInputMessage="1" showErrorMessage="1" error="La celda debe contener solo texto" sqref="E25:E26 EH69:EH70 EH60:EH63 DZ26:EB26 EA85:EC85 DY42:DZ43 DY71:DZ71 EB29:EB32 DZ69 CC72 EB83 EB79 DZ56 EB34:EB39 EB42:EB43 CG33:CG34 EH73 EB47:EB49 DU72 DZ54 DX57 EB56 EB58 EB88 EB19 DZ24:EB24 EF35:EH39 BY33:BY34 CG83 EF79:EH79 EB77 EF56:EH58 EF62:EH63 DX62:DX63 EF60:EF63 EF65:EH65 BU33:BU34 CK33:CK34 BQ33:BQ34 EB16:EB17 BY54 BU54 BM54 BQ54 CC54 DU54 DX54 CG54 CK54 EB54 BM72 DX72 CG72 CK72 BY72 BU72 BQ72 BY83 CK83 BU83 CC83 DU83 DZ83 DZ88 DZ58 DZ79 DZ31:DZ39 DU33:DU34 CC34 DZ60:DZ66 EB60:EB66 ED73:EF73 DZ75:DZ77 DX67 DZ72:DZ73 EB71:EB73 DZ15:DZ19 E12:E19" xr:uid="{00000000-0002-0000-0100-00003B000000}">
      <formula1>ISTEXT(E12)</formula1>
    </dataValidation>
    <dataValidation type="list" allowBlank="1" showInputMessage="1" showErrorMessage="1" sqref="EE75:EE76" xr:uid="{00000000-0002-0000-0100-00003C000000}">
      <formula1>INDIRECT($AL$12)</formula1>
    </dataValidation>
    <dataValidation type="list" allowBlank="1" showInputMessage="1" showErrorMessage="1" sqref="EE35:EE39 DY79 EE79" xr:uid="{00000000-0002-0000-0100-00003D000000}">
      <formula1>INDIRECT($BV$12)</formula1>
    </dataValidation>
    <dataValidation type="list" allowBlank="1" showInputMessage="1" showErrorMessage="1" sqref="DY88" xr:uid="{00000000-0002-0000-0100-00003E000000}">
      <formula1>INDIRECT($CK$12)</formula1>
    </dataValidation>
    <dataValidation type="list" allowBlank="1" showInputMessage="1" showErrorMessage="1" sqref="DY57 DY66" xr:uid="{00000000-0002-0000-0100-00003F000000}">
      <formula1>INDIRECT($AP$12)</formula1>
    </dataValidation>
    <dataValidation type="list" allowBlank="1" showInputMessage="1" showErrorMessage="1" sqref="DY56:DY57" xr:uid="{00000000-0002-0000-0100-000040000000}">
      <formula1>INDIRECT($DB$12)</formula1>
    </dataValidation>
    <dataValidation type="list" allowBlank="1" showInputMessage="1" sqref="DY16:DY17 DY72 DY54 DY83 DY31:DY34" xr:uid="{00000000-0002-0000-0100-000041000000}">
      <formula1>INDIRECT(#REF!)</formula1>
    </dataValidation>
    <dataValidation type="list" allowBlank="1" showInputMessage="1" showErrorMessage="1" sqref="DZ30" xr:uid="{00000000-0002-0000-0100-000042000000}">
      <formula1>INDIRECT(#REF!)</formula1>
    </dataValidation>
    <dataValidation type="whole" allowBlank="1" showInputMessage="1" showErrorMessage="1" sqref="AP65:AP66 AP33" xr:uid="{00000000-0002-0000-0100-000043000000}">
      <formula1>1</formula1>
      <formula2>500000000</formula2>
    </dataValidation>
    <dataValidation type="list" allowBlank="1" showInputMessage="1" showErrorMessage="1" sqref="AN88" xr:uid="{00000000-0002-0000-0100-000044000000}">
      <formula1>$B$36:$B$37</formula1>
    </dataValidation>
    <dataValidation type="date" allowBlank="1" showInputMessage="1" showErrorMessage="1" sqref="AT25:BI25" xr:uid="{00000000-0002-0000-0100-000045000000}">
      <formula1>36526</formula1>
      <formula2>58806</formula2>
    </dataValidation>
    <dataValidation allowBlank="1" showInputMessage="1" showErrorMessage="1" prompt="Seleccione la opción de la lista." sqref="BR29 BU29:BV29 BY29:BZ30 CC29:CD30 CG29:CH30 DZ29 DW29" xr:uid="{00000000-0002-0000-0100-000046000000}"/>
    <dataValidation allowBlank="1" showInputMessage="1" showErrorMessage="1" prompt="Totalice la meta de producto a alcanzar al final de la vigencia de la política pública." sqref="BJ29:BJ30" xr:uid="{00000000-0002-0000-0100-000047000000}"/>
    <dataValidation allowBlank="1" showInputMessage="1" showErrorMessage="1" prompt="Determine si el indicador responde a un enfoque (diferencial, género, territorial, ambiental). Si responde a más de enfoque separelos por ;" sqref="AL29" xr:uid="{00000000-0002-0000-0100-000048000000}"/>
    <dataValidation type="list" allowBlank="1" showInputMessage="1" showErrorMessage="1" sqref="DY35:DY39" xr:uid="{00000000-0002-0000-0100-000049000000}">
      <formula1>INDIRECT($BU$12)</formula1>
    </dataValidation>
    <dataValidation type="list" allowBlank="1" showInputMessage="1" showErrorMessage="1" sqref="AU7:BJ7 AD7:AF7" xr:uid="{00000000-0002-0000-0100-00004A000000}">
      <formula1>$I$3:$I$17</formula1>
    </dataValidation>
    <dataValidation allowBlank="1" showInputMessage="1" showErrorMessage="1" prompt="Defina el Producto que quiere alcanzar a través de la medición." sqref="AF10:AG11" xr:uid="{00000000-0002-0000-0100-00004B000000}"/>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0:D11" xr:uid="{00000000-0002-0000-0100-00004C000000}"/>
    <dataValidation allowBlank="1" showInputMessage="1" showErrorMessage="1" prompt="Aplica para documentos de política aprobados por el CONPES D.C." sqref="A2:C2" xr:uid="{00000000-0002-0000-0100-00004D000000}"/>
    <dataValidation allowBlank="1" showInputMessage="1" showErrorMessage="1" prompt="Defina el Resultado que quiere alcanzar a través de la medición." sqref="C10:C11" xr:uid="{00000000-0002-0000-0100-00004E000000}"/>
    <dataValidation type="date" allowBlank="1" showInputMessage="1" showErrorMessage="1" sqref="B3:C5" xr:uid="{00000000-0002-0000-0100-00004F000000}">
      <formula1>36526</formula1>
      <formula2>55153</formula2>
    </dataValidation>
    <dataValidation type="list" allowBlank="1" showInputMessage="1" showErrorMessage="1" sqref="DZ85" xr:uid="{00000000-0002-0000-0100-000050000000}"/>
  </dataValidations>
  <hyperlinks>
    <hyperlink ref="EC19" r:id="rId1" xr:uid="{00000000-0004-0000-0100-000000000000}"/>
    <hyperlink ref="EC30" r:id="rId2" xr:uid="{00000000-0004-0000-0100-000001000000}"/>
    <hyperlink ref="EC45" r:id="rId3" xr:uid="{00000000-0004-0000-0100-000002000000}"/>
    <hyperlink ref="EI78" r:id="rId4" xr:uid="{00000000-0004-0000-0100-000003000000}"/>
    <hyperlink ref="EI56" r:id="rId5" display="rarojas@alcaldiabogota.gov.co " xr:uid="{00000000-0004-0000-0100-000004000000}"/>
    <hyperlink ref="EI84" r:id="rId6" xr:uid="{00000000-0004-0000-0100-000005000000}"/>
    <hyperlink ref="EI51" r:id="rId7" xr:uid="{00000000-0004-0000-0100-000006000000}"/>
    <hyperlink ref="EI28" r:id="rId8" xr:uid="{00000000-0004-0000-0100-000007000000}"/>
    <hyperlink ref="EI87" r:id="rId9" xr:uid="{00000000-0004-0000-0100-000008000000}"/>
    <hyperlink ref="EC56" r:id="rId10" xr:uid="{00000000-0004-0000-0100-000009000000}"/>
    <hyperlink ref="EI30" r:id="rId11" xr:uid="{00000000-0004-0000-0100-00000A000000}"/>
    <hyperlink ref="ED77" r:id="rId12" xr:uid="{00000000-0004-0000-0100-00000B000000}"/>
    <hyperlink ref="EC84" r:id="rId13" xr:uid="{00000000-0004-0000-0100-00000C000000}"/>
    <hyperlink ref="EC42" r:id="rId14" xr:uid="{00000000-0004-0000-0100-00000D000000}"/>
    <hyperlink ref="EI71" r:id="rId15" xr:uid="{00000000-0004-0000-0100-00000E000000}"/>
    <hyperlink ref="EC71" r:id="rId16" xr:uid="{00000000-0004-0000-0100-00000F000000}"/>
    <hyperlink ref="EC28" r:id="rId17" display="JAOrjuela@saludcapital.gov.co" xr:uid="{00000000-0004-0000-0100-000010000000}"/>
    <hyperlink ref="EC16" r:id="rId18" xr:uid="{00000000-0004-0000-0100-000011000000}"/>
    <hyperlink ref="EC33" r:id="rId19" xr:uid="{00000000-0004-0000-0100-000012000000}"/>
    <hyperlink ref="ED34" r:id="rId20" xr:uid="{00000000-0004-0000-0100-000013000000}"/>
    <hyperlink ref="EC54" r:id="rId21" xr:uid="{00000000-0004-0000-0100-000014000000}"/>
    <hyperlink ref="EC69" r:id="rId22" xr:uid="{00000000-0004-0000-0100-000015000000}"/>
    <hyperlink ref="EI69" r:id="rId23" display="yolima.perez@transmilenio.gov.co" xr:uid="{00000000-0004-0000-0100-000016000000}"/>
    <hyperlink ref="EC76" r:id="rId24" display="mailto:lucy.molano@idu.gov.co" xr:uid="{00000000-0004-0000-0100-000017000000}"/>
    <hyperlink ref="EC75" r:id="rId25" xr:uid="{00000000-0004-0000-0100-000018000000}"/>
    <hyperlink ref="EC24" r:id="rId26" xr:uid="{00000000-0004-0000-0100-000019000000}"/>
    <hyperlink ref="EC26" r:id="rId27" xr:uid="{00000000-0004-0000-0100-00001A000000}"/>
    <hyperlink ref="EI50" r:id="rId28" xr:uid="{00000000-0004-0000-0100-00001B000000}"/>
    <hyperlink ref="EI55" r:id="rId29" xr:uid="{00000000-0004-0000-0100-00001C000000}"/>
    <hyperlink ref="EC46" r:id="rId30" xr:uid="{00000000-0004-0000-0100-00001D000000}"/>
    <hyperlink ref="EC58" r:id="rId31" xr:uid="{00000000-0004-0000-0100-00001E000000}"/>
    <hyperlink ref="EC60" r:id="rId32" xr:uid="{00000000-0004-0000-0100-00001F000000}"/>
    <hyperlink ref="EI60" r:id="rId33" xr:uid="{00000000-0004-0000-0100-000020000000}"/>
    <hyperlink ref="EC61" r:id="rId34" xr:uid="{00000000-0004-0000-0100-000021000000}"/>
    <hyperlink ref="EC62" r:id="rId35" xr:uid="{00000000-0004-0000-0100-000022000000}"/>
    <hyperlink ref="EC63" r:id="rId36" xr:uid="{00000000-0004-0000-0100-000023000000}"/>
    <hyperlink ref="EC64" r:id="rId37" xr:uid="{00000000-0004-0000-0100-000024000000}"/>
    <hyperlink ref="EC65" r:id="rId38" xr:uid="{00000000-0004-0000-0100-000025000000}"/>
    <hyperlink ref="EC66" r:id="rId39" xr:uid="{00000000-0004-0000-0100-000026000000}"/>
    <hyperlink ref="EI66" r:id="rId40" xr:uid="{00000000-0004-0000-0100-000027000000}"/>
    <hyperlink ref="ED40" r:id="rId41" xr:uid="{00000000-0004-0000-0100-000028000000}"/>
    <hyperlink ref="ED35" r:id="rId42" xr:uid="{00000000-0004-0000-0100-000029000000}"/>
    <hyperlink ref="ED36" r:id="rId43" xr:uid="{00000000-0004-0000-0100-00002A000000}"/>
    <hyperlink ref="ED37" r:id="rId44" xr:uid="{00000000-0004-0000-0100-00002B000000}"/>
    <hyperlink ref="ED38" r:id="rId45" xr:uid="{00000000-0004-0000-0100-00002C000000}"/>
    <hyperlink ref="ED39" r:id="rId46" xr:uid="{00000000-0004-0000-0100-00002D000000}"/>
    <hyperlink ref="EC79" r:id="rId47" xr:uid="{00000000-0004-0000-0100-00002E000000}"/>
    <hyperlink ref="EI29" r:id="rId48" xr:uid="{00000000-0004-0000-0100-00002F000000}"/>
    <hyperlink ref="EC85" r:id="rId49" xr:uid="{00000000-0004-0000-0100-000030000000}"/>
    <hyperlink ref="EG70" r:id="rId50" display="http://www.desarrolloeconomico.gov.co/content/ximena-rodriguez-benavides" xr:uid="{00000000-0004-0000-0100-000031000000}"/>
    <hyperlink ref="EI70" r:id="rId51" xr:uid="{00000000-0004-0000-0100-000032000000}"/>
    <hyperlink ref="EE80" r:id="rId52" display="rolarte@educacionbogota.gov.co" xr:uid="{00000000-0004-0000-0100-000033000000}"/>
    <hyperlink ref="EE81" r:id="rId53" display="rmoreno@educacionbogota.gov.co" xr:uid="{00000000-0004-0000-0100-000034000000}"/>
    <hyperlink ref="EI12" r:id="rId54" xr:uid="{00000000-0004-0000-0100-000035000000}"/>
    <hyperlink ref="EI13" r:id="rId55" xr:uid="{00000000-0004-0000-0100-000036000000}"/>
    <hyperlink ref="EI14" r:id="rId56" xr:uid="{00000000-0004-0000-0100-000037000000}"/>
    <hyperlink ref="EC15" r:id="rId57" xr:uid="{00000000-0004-0000-0100-000038000000}"/>
    <hyperlink ref="EC17" r:id="rId58" xr:uid="{00000000-0004-0000-0100-000039000000}"/>
    <hyperlink ref="EC18" r:id="rId59" xr:uid="{00000000-0004-0000-0100-00003A000000}"/>
    <hyperlink ref="EI20" r:id="rId60" xr:uid="{00000000-0004-0000-0100-00003B000000}"/>
    <hyperlink ref="EC20" r:id="rId61" xr:uid="{00000000-0004-0000-0100-00003C000000}"/>
    <hyperlink ref="EI21" r:id="rId62" xr:uid="{00000000-0004-0000-0100-00003D000000}"/>
    <hyperlink ref="EI22" r:id="rId63" xr:uid="{00000000-0004-0000-0100-00003E000000}"/>
    <hyperlink ref="EC21" r:id="rId64" xr:uid="{00000000-0004-0000-0100-00003F000000}"/>
    <hyperlink ref="EC22" r:id="rId65" xr:uid="{00000000-0004-0000-0100-000040000000}"/>
    <hyperlink ref="EC23" r:id="rId66" xr:uid="{00000000-0004-0000-0100-000041000000}"/>
    <hyperlink ref="EI23" r:id="rId67" xr:uid="{00000000-0004-0000-0100-000042000000}"/>
    <hyperlink ref="EI25" r:id="rId68" xr:uid="{00000000-0004-0000-0100-000043000000}"/>
    <hyperlink ref="EC25" r:id="rId69" xr:uid="{00000000-0004-0000-0100-000044000000}"/>
    <hyperlink ref="EC27" r:id="rId70" display="JAOrjuela@saludcapital.gov.co" xr:uid="{00000000-0004-0000-0100-000045000000}"/>
    <hyperlink ref="EI27" r:id="rId71" xr:uid="{00000000-0004-0000-0100-000046000000}"/>
    <hyperlink ref="EC29" r:id="rId72" xr:uid="{00000000-0004-0000-0100-000047000000}"/>
    <hyperlink ref="EC34" r:id="rId73" xr:uid="{00000000-0004-0000-0100-000048000000}"/>
    <hyperlink ref="EA35" r:id="rId74" display="http://www.desarrolloeconomico.gov.co/content/ximena-rodriguez-benavides" xr:uid="{00000000-0004-0000-0100-000049000000}"/>
    <hyperlink ref="EC35" r:id="rId75" xr:uid="{00000000-0004-0000-0100-00004A000000}"/>
    <hyperlink ref="EC36" r:id="rId76" xr:uid="{00000000-0004-0000-0100-00004B000000}"/>
    <hyperlink ref="EC37" r:id="rId77" xr:uid="{00000000-0004-0000-0100-00004C000000}"/>
    <hyperlink ref="EC38" r:id="rId78" xr:uid="{00000000-0004-0000-0100-00004D000000}"/>
    <hyperlink ref="EC39" r:id="rId79" xr:uid="{00000000-0004-0000-0100-00004E000000}"/>
    <hyperlink ref="EC40" r:id="rId80" xr:uid="{00000000-0004-0000-0100-00004F000000}"/>
    <hyperlink ref="EC41" r:id="rId81" xr:uid="{00000000-0004-0000-0100-000050000000}"/>
    <hyperlink ref="EC48" r:id="rId82" display="cesar.nunez@scj.gov.co" xr:uid="{00000000-0004-0000-0100-000051000000}"/>
    <hyperlink ref="EI59" r:id="rId83" xr:uid="{00000000-0004-0000-0100-000052000000}"/>
    <hyperlink ref="EC59" r:id="rId84" xr:uid="{00000000-0004-0000-0100-000053000000}"/>
    <hyperlink ref="EI73" r:id="rId85" display="henry.murrain@scrd.gov.co" xr:uid="{00000000-0004-0000-0100-000054000000}"/>
    <hyperlink ref="EC77" r:id="rId86" xr:uid="{00000000-0004-0000-0100-000055000000}"/>
    <hyperlink ref="EC80" r:id="rId87" display="JAOrjuela@saludcapital.gov.co" xr:uid="{00000000-0004-0000-0100-000056000000}"/>
    <hyperlink ref="EC81" r:id="rId88" display="JAOrjuela@saludcapital.gov.co" xr:uid="{00000000-0004-0000-0100-000057000000}"/>
    <hyperlink ref="EC68" r:id="rId89" xr:uid="{00000000-0004-0000-0100-000058000000}"/>
    <hyperlink ref="EI68" r:id="rId90" xr:uid="{00000000-0004-0000-0100-000059000000}"/>
    <hyperlink ref="EC31" r:id="rId91" xr:uid="{00000000-0004-0000-0100-00005A000000}"/>
    <hyperlink ref="EC53" r:id="rId92" xr:uid="{00000000-0004-0000-0100-00005B000000}"/>
    <hyperlink ref="EC43" r:id="rId93" xr:uid="{00000000-0004-0000-0100-00005C000000}"/>
  </hyperlinks>
  <pageMargins left="0.7" right="0.7" top="0.75" bottom="0.75" header="0.3" footer="0.3"/>
  <pageSetup orientation="portrait" r:id="rId9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sheetPr>
  <dimension ref="A1:M62"/>
  <sheetViews>
    <sheetView zoomScale="55" zoomScaleNormal="55" workbookViewId="0">
      <selection activeCell="C49" sqref="C49"/>
    </sheetView>
  </sheetViews>
  <sheetFormatPr baseColWidth="10" defaultColWidth="11.42578125" defaultRowHeight="15.75"/>
  <cols>
    <col min="1" max="1" width="25.140625" style="4" customWidth="1"/>
    <col min="2" max="2" width="39.140625" style="57" customWidth="1"/>
    <col min="3" max="5" width="11.42578125" style="4"/>
    <col min="6" max="6" width="13.5703125" style="4" customWidth="1"/>
    <col min="7" max="7" width="17.140625" style="4" customWidth="1"/>
    <col min="8" max="8" width="11.42578125" style="4"/>
    <col min="9" max="9" width="13.7109375" style="4" customWidth="1"/>
    <col min="10" max="16384" width="11.42578125" style="4"/>
  </cols>
  <sheetData>
    <row r="1" spans="1:13" ht="16.5" thickBot="1">
      <c r="A1" s="1"/>
      <c r="B1" s="1879" t="s">
        <v>1427</v>
      </c>
      <c r="C1" s="2"/>
      <c r="D1" s="2"/>
      <c r="E1" s="2"/>
      <c r="F1" s="2"/>
      <c r="G1" s="2"/>
      <c r="H1" s="2"/>
      <c r="I1" s="2"/>
      <c r="J1" s="2"/>
      <c r="K1" s="2"/>
      <c r="L1" s="2"/>
      <c r="M1" s="3"/>
    </row>
    <row r="2" spans="1:13" ht="21.75" customHeight="1">
      <c r="A2" s="3280" t="s">
        <v>1134</v>
      </c>
      <c r="B2" s="5" t="s">
        <v>1135</v>
      </c>
      <c r="C2" s="3580" t="s">
        <v>862</v>
      </c>
      <c r="D2" s="3581"/>
      <c r="E2" s="3581"/>
      <c r="F2" s="3581"/>
      <c r="G2" s="3581"/>
      <c r="H2" s="3581"/>
      <c r="I2" s="3581"/>
      <c r="J2" s="3581"/>
      <c r="K2" s="3581"/>
      <c r="L2" s="3581"/>
      <c r="M2" s="3582"/>
    </row>
    <row r="3" spans="1:13" ht="47.25" customHeight="1">
      <c r="A3" s="3281"/>
      <c r="B3" s="6" t="s">
        <v>1213</v>
      </c>
      <c r="C3" s="3129" t="s">
        <v>835</v>
      </c>
      <c r="D3" s="3100"/>
      <c r="E3" s="3100"/>
      <c r="F3" s="3100"/>
      <c r="G3" s="3100"/>
      <c r="H3" s="3100"/>
      <c r="I3" s="3100"/>
      <c r="J3" s="3100"/>
      <c r="K3" s="3100"/>
      <c r="L3" s="3100"/>
      <c r="M3" s="3101"/>
    </row>
    <row r="4" spans="1:13">
      <c r="A4" s="3281"/>
      <c r="B4" s="1853" t="s">
        <v>1139</v>
      </c>
      <c r="C4" s="2518" t="s">
        <v>422</v>
      </c>
      <c r="D4" s="2518"/>
      <c r="E4" s="2518"/>
      <c r="F4" s="2518"/>
      <c r="G4" s="2518"/>
      <c r="H4" s="2518"/>
      <c r="I4" s="2518"/>
      <c r="J4" s="2518"/>
      <c r="K4" s="2518"/>
      <c r="L4" s="2518"/>
      <c r="M4" s="2519"/>
    </row>
    <row r="5" spans="1:13">
      <c r="A5" s="3281"/>
      <c r="B5" s="1856" t="s">
        <v>1140</v>
      </c>
      <c r="C5" s="3129" t="s">
        <v>1141</v>
      </c>
      <c r="D5" s="3100"/>
      <c r="E5" s="3100"/>
      <c r="F5" s="3100"/>
      <c r="G5" s="3100"/>
      <c r="H5" s="3100"/>
      <c r="I5" s="3100"/>
      <c r="J5" s="3100"/>
      <c r="K5" s="3100"/>
      <c r="L5" s="3100"/>
      <c r="M5" s="3101"/>
    </row>
    <row r="6" spans="1:13">
      <c r="A6" s="3281"/>
      <c r="B6" s="1853" t="s">
        <v>1142</v>
      </c>
      <c r="C6" s="3129" t="s">
        <v>1141</v>
      </c>
      <c r="D6" s="3100"/>
      <c r="E6" s="3100"/>
      <c r="F6" s="3100"/>
      <c r="G6" s="3100"/>
      <c r="H6" s="3100"/>
      <c r="I6" s="3100"/>
      <c r="J6" s="3100"/>
      <c r="K6" s="3100"/>
      <c r="L6" s="3100"/>
      <c r="M6" s="3101"/>
    </row>
    <row r="7" spans="1:13" ht="33" customHeight="1">
      <c r="A7" s="3281"/>
      <c r="B7" s="6" t="s">
        <v>1143</v>
      </c>
      <c r="C7" s="1245" t="s">
        <v>71</v>
      </c>
      <c r="D7" s="1985"/>
      <c r="E7" s="1985"/>
      <c r="F7" s="1985"/>
      <c r="G7" s="2062"/>
      <c r="H7" s="7" t="s">
        <v>28</v>
      </c>
      <c r="I7" s="1985" t="s">
        <v>72</v>
      </c>
      <c r="K7" s="1985"/>
      <c r="L7" s="1985"/>
      <c r="M7" s="1986"/>
    </row>
    <row r="8" spans="1:13">
      <c r="A8" s="3281"/>
      <c r="B8" s="3119" t="s">
        <v>1144</v>
      </c>
      <c r="C8" s="1979"/>
      <c r="D8" s="1978"/>
      <c r="E8" s="1978"/>
      <c r="F8" s="1978"/>
      <c r="G8" s="1978"/>
      <c r="H8" s="1978"/>
      <c r="I8" s="1978"/>
      <c r="J8" s="1978"/>
      <c r="K8" s="1978"/>
      <c r="L8" s="8"/>
      <c r="M8" s="9"/>
    </row>
    <row r="9" spans="1:13">
      <c r="A9" s="3281"/>
      <c r="B9" s="3120"/>
      <c r="C9" s="3486"/>
      <c r="D9" s="3486"/>
      <c r="E9" s="1911"/>
      <c r="F9" s="3486"/>
      <c r="G9" s="3486"/>
      <c r="H9" s="1911"/>
      <c r="I9" s="3486"/>
      <c r="J9" s="3486"/>
      <c r="K9" s="1911"/>
      <c r="L9" s="484"/>
      <c r="M9" s="11"/>
    </row>
    <row r="10" spans="1:13" ht="16.5" thickBot="1">
      <c r="A10" s="3281"/>
      <c r="B10" s="3121"/>
      <c r="C10" s="3408" t="s">
        <v>1147</v>
      </c>
      <c r="D10" s="3408"/>
      <c r="E10" s="1911"/>
      <c r="F10" s="3408" t="s">
        <v>1147</v>
      </c>
      <c r="G10" s="3408"/>
      <c r="H10" s="1911"/>
      <c r="I10" s="3408" t="s">
        <v>1147</v>
      </c>
      <c r="J10" s="3408"/>
      <c r="K10" s="1911"/>
      <c r="L10" s="484"/>
      <c r="M10" s="11"/>
    </row>
    <row r="11" spans="1:13" ht="47.25" customHeight="1" thickBot="1">
      <c r="A11" s="3281"/>
      <c r="B11" s="163" t="s">
        <v>1217</v>
      </c>
      <c r="C11" s="3533" t="s">
        <v>1428</v>
      </c>
      <c r="D11" s="3576"/>
      <c r="E11" s="3576"/>
      <c r="F11" s="3576"/>
      <c r="G11" s="3576"/>
      <c r="H11" s="3576"/>
      <c r="I11" s="3576"/>
      <c r="J11" s="3576"/>
      <c r="K11" s="3576"/>
      <c r="L11" s="3576"/>
      <c r="M11" s="3577"/>
    </row>
    <row r="12" spans="1:13" ht="91.5" customHeight="1">
      <c r="A12" s="3281"/>
      <c r="B12" s="58" t="s">
        <v>1219</v>
      </c>
      <c r="C12" s="3583" t="s">
        <v>1429</v>
      </c>
      <c r="D12" s="3583"/>
      <c r="E12" s="3583"/>
      <c r="F12" s="3583"/>
      <c r="G12" s="3583"/>
      <c r="H12" s="3583"/>
      <c r="I12" s="3583"/>
      <c r="J12" s="3583"/>
      <c r="K12" s="3583"/>
      <c r="L12" s="3583"/>
      <c r="M12" s="3583"/>
    </row>
    <row r="13" spans="1:13" ht="81.75" customHeight="1">
      <c r="A13" s="3281"/>
      <c r="B13" s="6" t="s">
        <v>1221</v>
      </c>
      <c r="C13" s="3537" t="s">
        <v>1402</v>
      </c>
      <c r="D13" s="3537"/>
      <c r="E13" s="3537"/>
      <c r="F13" s="3537"/>
      <c r="G13" s="3537"/>
      <c r="H13" s="3537"/>
      <c r="I13" s="3537"/>
      <c r="J13" s="3537"/>
      <c r="K13" s="3537"/>
      <c r="L13" s="3537"/>
      <c r="M13" s="3537"/>
    </row>
    <row r="14" spans="1:13">
      <c r="A14" s="3281"/>
      <c r="B14" s="3584" t="s">
        <v>1223</v>
      </c>
      <c r="C14" s="3502" t="s">
        <v>1430</v>
      </c>
      <c r="D14" s="3578"/>
      <c r="E14" s="3541" t="s">
        <v>1224</v>
      </c>
      <c r="F14" s="3501" t="s">
        <v>789</v>
      </c>
      <c r="G14" s="3502"/>
      <c r="H14" s="3502"/>
      <c r="I14" s="3502"/>
      <c r="J14" s="3502"/>
      <c r="K14" s="3502"/>
      <c r="L14" s="3502"/>
      <c r="M14" s="3503"/>
    </row>
    <row r="15" spans="1:13" ht="36" customHeight="1">
      <c r="A15" s="3416"/>
      <c r="B15" s="3584"/>
      <c r="C15" s="3505"/>
      <c r="D15" s="3579"/>
      <c r="E15" s="3542"/>
      <c r="F15" s="3504"/>
      <c r="G15" s="3505"/>
      <c r="H15" s="3505"/>
      <c r="I15" s="3505"/>
      <c r="J15" s="3505"/>
      <c r="K15" s="3505"/>
      <c r="L15" s="3505"/>
      <c r="M15" s="3506"/>
    </row>
    <row r="16" spans="1:13" ht="30">
      <c r="A16" s="3264" t="s">
        <v>1150</v>
      </c>
      <c r="B16" s="100" t="s">
        <v>12</v>
      </c>
      <c r="C16" s="2488" t="s">
        <v>58</v>
      </c>
      <c r="D16" s="29"/>
      <c r="E16" s="29"/>
      <c r="F16" s="29"/>
      <c r="G16" s="29"/>
      <c r="H16" s="29"/>
      <c r="I16" s="29"/>
      <c r="J16" s="29"/>
      <c r="K16" s="29"/>
      <c r="L16" s="484"/>
      <c r="M16" s="11"/>
    </row>
    <row r="17" spans="1:13" ht="57.75" customHeight="1">
      <c r="A17" s="3117"/>
      <c r="B17" s="6" t="s">
        <v>1151</v>
      </c>
      <c r="C17" s="3518" t="s">
        <v>1431</v>
      </c>
      <c r="D17" s="3519"/>
      <c r="E17" s="3519"/>
      <c r="F17" s="3519"/>
      <c r="G17" s="3519"/>
      <c r="H17" s="3519"/>
      <c r="I17" s="3519"/>
      <c r="J17" s="3519"/>
      <c r="K17" s="3519"/>
      <c r="L17" s="3519"/>
      <c r="M17" s="3520"/>
    </row>
    <row r="18" spans="1:13" ht="8.25" customHeight="1">
      <c r="A18" s="3117"/>
      <c r="B18" s="3119" t="s">
        <v>1153</v>
      </c>
      <c r="C18" s="13"/>
      <c r="D18" s="14"/>
      <c r="E18" s="14"/>
      <c r="F18" s="14"/>
      <c r="G18" s="14"/>
      <c r="H18" s="14"/>
      <c r="I18" s="14"/>
      <c r="J18" s="14"/>
      <c r="K18" s="14"/>
      <c r="L18" s="14"/>
      <c r="M18" s="15"/>
    </row>
    <row r="19" spans="1:13" ht="9" customHeight="1">
      <c r="A19" s="3117"/>
      <c r="B19" s="3120"/>
      <c r="C19" s="16"/>
      <c r="D19" s="17"/>
      <c r="E19" s="18"/>
      <c r="F19" s="17"/>
      <c r="G19" s="18"/>
      <c r="H19" s="17"/>
      <c r="I19" s="18"/>
      <c r="J19" s="17"/>
      <c r="K19" s="18"/>
      <c r="L19" s="18"/>
      <c r="M19" s="19"/>
    </row>
    <row r="20" spans="1:13" ht="30">
      <c r="A20" s="3117"/>
      <c r="B20" s="3120"/>
      <c r="C20" s="20" t="s">
        <v>1154</v>
      </c>
      <c r="D20" s="21"/>
      <c r="E20" s="20" t="s">
        <v>1155</v>
      </c>
      <c r="F20" s="21"/>
      <c r="G20" s="20" t="s">
        <v>1156</v>
      </c>
      <c r="H20" s="21"/>
      <c r="I20" s="20" t="s">
        <v>1157</v>
      </c>
      <c r="J20" s="2480"/>
      <c r="K20" s="20" t="s">
        <v>1158</v>
      </c>
      <c r="L20" s="22"/>
      <c r="M20" s="23"/>
    </row>
    <row r="21" spans="1:13" ht="30">
      <c r="A21" s="3117"/>
      <c r="B21" s="3120"/>
      <c r="C21" s="20" t="s">
        <v>1159</v>
      </c>
      <c r="D21" s="59"/>
      <c r="E21" s="20" t="s">
        <v>1160</v>
      </c>
      <c r="F21" s="162"/>
      <c r="G21" s="20" t="s">
        <v>1161</v>
      </c>
      <c r="H21" s="162"/>
      <c r="I21" s="20" t="s">
        <v>1162</v>
      </c>
      <c r="J21" s="59" t="s">
        <v>1226</v>
      </c>
      <c r="K21" s="20" t="s">
        <v>1163</v>
      </c>
      <c r="L21" s="22"/>
      <c r="M21" s="23"/>
    </row>
    <row r="22" spans="1:13" ht="30">
      <c r="A22" s="3117"/>
      <c r="B22" s="3120"/>
      <c r="C22" s="20" t="s">
        <v>1164</v>
      </c>
      <c r="D22" s="59"/>
      <c r="E22" s="20" t="s">
        <v>1165</v>
      </c>
      <c r="F22" s="59"/>
      <c r="G22" s="20"/>
      <c r="H22" s="2481"/>
      <c r="I22" s="20"/>
      <c r="J22" s="2481"/>
      <c r="K22" s="20"/>
      <c r="L22" s="20"/>
      <c r="M22" s="71"/>
    </row>
    <row r="23" spans="1:13">
      <c r="A23" s="3117"/>
      <c r="B23" s="3120"/>
      <c r="C23" s="20" t="s">
        <v>1166</v>
      </c>
      <c r="D23" s="59"/>
      <c r="E23" s="20" t="s">
        <v>1168</v>
      </c>
      <c r="F23" s="2482"/>
      <c r="G23" s="47"/>
      <c r="H23" s="47"/>
      <c r="I23" s="47"/>
      <c r="J23" s="47"/>
      <c r="K23" s="47"/>
      <c r="L23" s="47"/>
      <c r="M23" s="47"/>
    </row>
    <row r="24" spans="1:13" ht="9.75" customHeight="1">
      <c r="A24" s="3117"/>
      <c r="B24" s="3121"/>
      <c r="C24" s="27"/>
      <c r="D24" s="27"/>
      <c r="E24" s="27"/>
      <c r="F24" s="27"/>
      <c r="G24" s="27"/>
      <c r="H24" s="27"/>
      <c r="I24" s="27"/>
      <c r="J24" s="27"/>
      <c r="K24" s="27"/>
      <c r="L24" s="27"/>
      <c r="M24" s="28"/>
    </row>
    <row r="25" spans="1:13">
      <c r="A25" s="3117"/>
      <c r="B25" s="3119" t="s">
        <v>1170</v>
      </c>
      <c r="C25" s="72"/>
      <c r="D25" s="72"/>
      <c r="E25" s="72"/>
      <c r="F25" s="72"/>
      <c r="G25" s="72"/>
      <c r="H25" s="72"/>
      <c r="I25" s="72"/>
      <c r="J25" s="72"/>
      <c r="K25" s="72"/>
      <c r="L25" s="484"/>
      <c r="M25" s="11"/>
    </row>
    <row r="26" spans="1:13">
      <c r="A26" s="3117"/>
      <c r="B26" s="3120"/>
      <c r="C26" s="20" t="s">
        <v>1171</v>
      </c>
      <c r="D26" s="162"/>
      <c r="E26" s="29"/>
      <c r="F26" s="20" t="s">
        <v>1172</v>
      </c>
      <c r="G26" s="59"/>
      <c r="H26" s="29"/>
      <c r="I26" s="20" t="s">
        <v>1173</v>
      </c>
      <c r="J26" s="59" t="s">
        <v>1167</v>
      </c>
      <c r="K26" s="29"/>
      <c r="L26" s="484"/>
      <c r="M26" s="11"/>
    </row>
    <row r="27" spans="1:13">
      <c r="A27" s="3117"/>
      <c r="B27" s="3120"/>
      <c r="C27" s="20" t="s">
        <v>1174</v>
      </c>
      <c r="D27" s="30"/>
      <c r="E27" s="31"/>
      <c r="F27" s="20" t="s">
        <v>1175</v>
      </c>
      <c r="G27" s="162"/>
      <c r="H27" s="484"/>
      <c r="I27" s="32"/>
      <c r="J27" s="484"/>
      <c r="K27" s="1911"/>
      <c r="L27" s="484"/>
      <c r="M27" s="11"/>
    </row>
    <row r="28" spans="1:13">
      <c r="A28" s="3117"/>
      <c r="B28" s="3120"/>
      <c r="C28" s="24"/>
      <c r="D28" s="24"/>
      <c r="E28" s="24"/>
      <c r="F28" s="24"/>
      <c r="G28" s="24"/>
      <c r="H28" s="24"/>
      <c r="I28" s="24"/>
      <c r="J28" s="24"/>
      <c r="K28" s="24"/>
      <c r="L28" s="484"/>
      <c r="M28" s="11"/>
    </row>
    <row r="29" spans="1:13">
      <c r="A29" s="3117"/>
      <c r="B29" s="1852" t="s">
        <v>1176</v>
      </c>
      <c r="C29" s="29"/>
      <c r="D29" s="29"/>
      <c r="E29" s="29"/>
      <c r="F29" s="29"/>
      <c r="G29" s="29"/>
      <c r="H29" s="29"/>
      <c r="I29" s="29"/>
      <c r="J29" s="29"/>
      <c r="K29" s="29"/>
      <c r="L29" s="29"/>
      <c r="M29" s="33"/>
    </row>
    <row r="30" spans="1:13">
      <c r="A30" s="3117"/>
      <c r="B30" s="1852"/>
      <c r="C30" s="34" t="s">
        <v>1177</v>
      </c>
      <c r="D30" s="35" t="s">
        <v>61</v>
      </c>
      <c r="E30" s="29"/>
      <c r="F30" s="36" t="s">
        <v>1178</v>
      </c>
      <c r="G30" s="162" t="s">
        <v>61</v>
      </c>
      <c r="H30" s="29"/>
      <c r="I30" s="36" t="s">
        <v>1179</v>
      </c>
      <c r="J30" s="2515" t="s">
        <v>61</v>
      </c>
      <c r="K30" s="2514"/>
      <c r="L30" s="2516"/>
      <c r="M30" s="33"/>
    </row>
    <row r="31" spans="1:13">
      <c r="A31" s="3117"/>
      <c r="B31" s="1853"/>
      <c r="C31" s="27"/>
      <c r="D31" s="27"/>
      <c r="E31" s="27"/>
      <c r="F31" s="27"/>
      <c r="G31" s="27"/>
      <c r="H31" s="27"/>
      <c r="I31" s="27"/>
      <c r="J31" s="27"/>
      <c r="K31" s="27"/>
      <c r="L31" s="27"/>
      <c r="M31" s="28"/>
    </row>
    <row r="32" spans="1:13">
      <c r="A32" s="3117"/>
      <c r="B32" s="3119" t="s">
        <v>1181</v>
      </c>
      <c r="C32" s="1890"/>
      <c r="D32" s="1890"/>
      <c r="E32" s="1890"/>
      <c r="F32" s="1890"/>
      <c r="G32" s="1890"/>
      <c r="H32" s="1890"/>
      <c r="I32" s="1890"/>
      <c r="J32" s="1890"/>
      <c r="K32" s="1890"/>
      <c r="L32" s="484"/>
      <c r="M32" s="11"/>
    </row>
    <row r="33" spans="1:13">
      <c r="A33" s="3117"/>
      <c r="B33" s="3120"/>
      <c r="C33" s="29" t="s">
        <v>1182</v>
      </c>
      <c r="D33" s="73">
        <v>2020</v>
      </c>
      <c r="E33" s="38"/>
      <c r="F33" s="29" t="s">
        <v>1183</v>
      </c>
      <c r="G33" s="39" t="s">
        <v>1404</v>
      </c>
      <c r="H33" s="38"/>
      <c r="I33" s="36"/>
      <c r="J33" s="38"/>
      <c r="K33" s="38"/>
      <c r="L33" s="484"/>
      <c r="M33" s="11"/>
    </row>
    <row r="34" spans="1:13">
      <c r="A34" s="3117"/>
      <c r="B34" s="3121"/>
      <c r="C34" s="27"/>
      <c r="D34" s="40"/>
      <c r="E34" s="41"/>
      <c r="F34" s="27"/>
      <c r="G34" s="41"/>
      <c r="H34" s="41"/>
      <c r="I34" s="42"/>
      <c r="J34" s="41"/>
      <c r="K34" s="41"/>
      <c r="L34" s="484"/>
      <c r="M34" s="11"/>
    </row>
    <row r="35" spans="1:13">
      <c r="A35" s="3117"/>
      <c r="B35" s="3119" t="s">
        <v>1185</v>
      </c>
      <c r="C35" s="43"/>
      <c r="D35" s="43"/>
      <c r="E35" s="43"/>
      <c r="F35" s="43"/>
      <c r="G35" s="43"/>
      <c r="H35" s="43"/>
      <c r="I35" s="43"/>
      <c r="J35" s="43"/>
      <c r="K35" s="43"/>
      <c r="L35" s="43"/>
      <c r="M35" s="44"/>
    </row>
    <row r="36" spans="1:13">
      <c r="A36" s="3117"/>
      <c r="B36" s="3120"/>
      <c r="C36" s="45"/>
      <c r="D36" s="46" t="s">
        <v>1432</v>
      </c>
      <c r="E36" s="46"/>
      <c r="F36" s="46">
        <v>2020</v>
      </c>
      <c r="G36" s="46"/>
      <c r="H36" s="47">
        <v>2021</v>
      </c>
      <c r="I36" s="47"/>
      <c r="J36" s="47">
        <v>2022</v>
      </c>
      <c r="K36" s="46"/>
      <c r="L36" s="46">
        <v>2023</v>
      </c>
      <c r="M36" s="44"/>
    </row>
    <row r="37" spans="1:13">
      <c r="A37" s="3117"/>
      <c r="B37" s="3120"/>
      <c r="C37" s="45"/>
      <c r="D37" s="1896"/>
      <c r="E37" s="1855"/>
      <c r="F37" s="1896">
        <v>0.2</v>
      </c>
      <c r="G37" s="1855"/>
      <c r="H37" s="1896">
        <v>0.5</v>
      </c>
      <c r="I37" s="1855"/>
      <c r="J37" s="1896">
        <v>1</v>
      </c>
      <c r="K37" s="1855"/>
      <c r="L37" s="1896"/>
      <c r="M37" s="1917"/>
    </row>
    <row r="38" spans="1:13">
      <c r="A38" s="3117"/>
      <c r="B38" s="3120"/>
      <c r="C38" s="45"/>
      <c r="D38" s="46">
        <v>2024</v>
      </c>
      <c r="E38" s="46"/>
      <c r="F38" s="46" t="s">
        <v>1310</v>
      </c>
      <c r="G38" s="46"/>
      <c r="H38" s="47" t="s">
        <v>1311</v>
      </c>
      <c r="I38" s="47"/>
      <c r="J38" s="47" t="s">
        <v>1312</v>
      </c>
      <c r="K38" s="46"/>
      <c r="L38" s="46" t="s">
        <v>1313</v>
      </c>
      <c r="M38" s="19"/>
    </row>
    <row r="39" spans="1:13">
      <c r="A39" s="3117"/>
      <c r="B39" s="3120"/>
      <c r="C39" s="45"/>
      <c r="D39" s="1896"/>
      <c r="E39" s="1855"/>
      <c r="F39" s="1896"/>
      <c r="G39" s="1855"/>
      <c r="H39" s="1896"/>
      <c r="I39" s="1855"/>
      <c r="J39" s="1896"/>
      <c r="K39" s="1855"/>
      <c r="L39" s="1896"/>
      <c r="M39" s="1917"/>
    </row>
    <row r="40" spans="1:13">
      <c r="A40" s="3117"/>
      <c r="B40" s="3120"/>
      <c r="C40" s="45"/>
      <c r="D40" s="46" t="s">
        <v>1314</v>
      </c>
      <c r="E40" s="46"/>
      <c r="F40" s="46" t="s">
        <v>1315</v>
      </c>
      <c r="G40" s="46"/>
      <c r="H40" s="47" t="s">
        <v>1316</v>
      </c>
      <c r="I40" s="47"/>
      <c r="J40" s="47" t="s">
        <v>1317</v>
      </c>
      <c r="K40" s="46"/>
      <c r="L40" s="46" t="s">
        <v>1318</v>
      </c>
      <c r="M40" s="19"/>
    </row>
    <row r="41" spans="1:13">
      <c r="A41" s="3117"/>
      <c r="B41" s="3120"/>
      <c r="C41" s="45"/>
      <c r="D41" s="1896"/>
      <c r="E41" s="1855"/>
      <c r="F41" s="1896"/>
      <c r="G41" s="1855"/>
      <c r="H41" s="1896"/>
      <c r="I41" s="1855"/>
      <c r="J41" s="1896"/>
      <c r="K41" s="1855"/>
      <c r="L41" s="1896"/>
      <c r="M41" s="1917"/>
    </row>
    <row r="42" spans="1:13">
      <c r="A42" s="3117"/>
      <c r="B42" s="3120"/>
      <c r="C42" s="45"/>
      <c r="D42" s="62" t="s">
        <v>1318</v>
      </c>
      <c r="E42" s="1910"/>
      <c r="F42" s="62" t="s">
        <v>1186</v>
      </c>
      <c r="G42" s="1910"/>
      <c r="H42" s="62"/>
      <c r="I42" s="1910"/>
      <c r="J42" s="62"/>
      <c r="K42" s="1910"/>
      <c r="L42" s="62"/>
      <c r="M42" s="1917"/>
    </row>
    <row r="43" spans="1:13">
      <c r="A43" s="3117"/>
      <c r="B43" s="3120"/>
      <c r="C43" s="45"/>
      <c r="D43" s="1896"/>
      <c r="E43" s="1855"/>
      <c r="F43" s="3531">
        <v>1</v>
      </c>
      <c r="G43" s="3532"/>
      <c r="H43" s="3401"/>
      <c r="I43" s="3401"/>
      <c r="J43" s="62"/>
      <c r="K43" s="1910"/>
      <c r="L43" s="62"/>
      <c r="M43" s="1917"/>
    </row>
    <row r="44" spans="1:13">
      <c r="A44" s="3117"/>
      <c r="B44" s="3120"/>
      <c r="C44" s="45"/>
      <c r="D44" s="62"/>
      <c r="E44" s="1910"/>
      <c r="F44" s="62"/>
      <c r="G44" s="1910"/>
      <c r="H44" s="62"/>
      <c r="I44" s="1910"/>
      <c r="J44" s="62"/>
      <c r="K44" s="1910"/>
      <c r="L44" s="62"/>
      <c r="M44" s="1917"/>
    </row>
    <row r="45" spans="1:13" ht="18" customHeight="1">
      <c r="A45" s="3117"/>
      <c r="B45" s="3119" t="s">
        <v>1187</v>
      </c>
      <c r="C45" s="72"/>
      <c r="D45" s="72"/>
      <c r="E45" s="72"/>
      <c r="F45" s="72"/>
      <c r="G45" s="72"/>
      <c r="H45" s="72"/>
      <c r="I45" s="72"/>
      <c r="J45" s="72"/>
      <c r="K45" s="72"/>
      <c r="L45" s="484"/>
      <c r="M45" s="11"/>
    </row>
    <row r="46" spans="1:13">
      <c r="A46" s="3117"/>
      <c r="B46" s="3120"/>
      <c r="C46" s="484"/>
      <c r="D46" s="49" t="s">
        <v>482</v>
      </c>
      <c r="E46" s="50" t="s">
        <v>60</v>
      </c>
      <c r="F46" s="3111" t="s">
        <v>1188</v>
      </c>
      <c r="G46" s="3112"/>
      <c r="H46" s="3112"/>
      <c r="I46" s="3112"/>
      <c r="J46" s="3112"/>
      <c r="K46" s="74"/>
      <c r="L46" s="484"/>
      <c r="M46" s="11"/>
    </row>
    <row r="47" spans="1:13">
      <c r="A47" s="3117"/>
      <c r="B47" s="3120"/>
      <c r="C47" s="484"/>
      <c r="D47" s="2004"/>
      <c r="E47" s="59" t="s">
        <v>1167</v>
      </c>
      <c r="F47" s="3111"/>
      <c r="G47" s="3112"/>
      <c r="H47" s="3112"/>
      <c r="I47" s="3112"/>
      <c r="J47" s="3112"/>
      <c r="K47" s="31"/>
      <c r="L47" s="484"/>
      <c r="M47" s="11"/>
    </row>
    <row r="48" spans="1:13">
      <c r="A48" s="3117"/>
      <c r="B48" s="3121"/>
      <c r="C48" s="51"/>
      <c r="D48" s="51"/>
      <c r="E48" s="51"/>
      <c r="F48" s="51"/>
      <c r="G48" s="51"/>
      <c r="H48" s="51"/>
      <c r="I48" s="51"/>
      <c r="J48" s="51"/>
      <c r="K48" s="51"/>
      <c r="L48" s="484"/>
      <c r="M48" s="11"/>
    </row>
    <row r="49" spans="1:13" ht="310.5" customHeight="1">
      <c r="A49" s="3117"/>
      <c r="B49" s="6" t="s">
        <v>1189</v>
      </c>
      <c r="C49" s="3518" t="s">
        <v>1433</v>
      </c>
      <c r="D49" s="3519"/>
      <c r="E49" s="3519"/>
      <c r="F49" s="3519"/>
      <c r="G49" s="3519"/>
      <c r="H49" s="3519"/>
      <c r="I49" s="3519"/>
      <c r="J49" s="3519"/>
      <c r="K49" s="3519"/>
      <c r="L49" s="3519"/>
      <c r="M49" s="3520"/>
    </row>
    <row r="50" spans="1:13" ht="20.25" customHeight="1">
      <c r="A50" s="3117"/>
      <c r="B50" s="6" t="s">
        <v>1191</v>
      </c>
      <c r="C50" s="3095" t="s">
        <v>1434</v>
      </c>
      <c r="D50" s="3096"/>
      <c r="E50" s="3096"/>
      <c r="F50" s="3096"/>
      <c r="G50" s="3096"/>
      <c r="H50" s="3096"/>
      <c r="I50" s="3096"/>
      <c r="J50" s="3096"/>
      <c r="K50" s="3096"/>
      <c r="L50" s="3096"/>
      <c r="M50" s="3097"/>
    </row>
    <row r="51" spans="1:13">
      <c r="A51" s="3117"/>
      <c r="B51" s="6" t="s">
        <v>1193</v>
      </c>
      <c r="C51" s="3095" t="s">
        <v>1194</v>
      </c>
      <c r="D51" s="3096"/>
      <c r="E51" s="3096"/>
      <c r="F51" s="3096"/>
      <c r="G51" s="3096"/>
      <c r="H51" s="3096"/>
      <c r="I51" s="3096"/>
      <c r="J51" s="3096"/>
      <c r="K51" s="3096"/>
      <c r="L51" s="3096"/>
      <c r="M51" s="3097"/>
    </row>
    <row r="52" spans="1:13">
      <c r="A52" s="3117"/>
      <c r="B52" s="6" t="s">
        <v>1195</v>
      </c>
      <c r="C52" s="1850">
        <v>2020</v>
      </c>
      <c r="D52" s="1850"/>
      <c r="E52" s="1850"/>
      <c r="F52" s="1850"/>
      <c r="G52" s="1850"/>
      <c r="H52" s="1850"/>
      <c r="I52" s="1850"/>
      <c r="J52" s="1850"/>
      <c r="K52" s="1850"/>
      <c r="L52" s="1850"/>
      <c r="M52" s="1851"/>
    </row>
    <row r="53" spans="1:13" ht="15.75" customHeight="1">
      <c r="A53" s="3085" t="s">
        <v>1197</v>
      </c>
      <c r="B53" s="63" t="s">
        <v>1198</v>
      </c>
      <c r="C53" s="3521" t="s">
        <v>849</v>
      </c>
      <c r="D53" s="3521"/>
      <c r="E53" s="3521"/>
      <c r="F53" s="3521"/>
      <c r="G53" s="3521"/>
      <c r="H53" s="3521"/>
      <c r="I53" s="3521"/>
      <c r="J53" s="3521"/>
      <c r="K53" s="3521"/>
      <c r="L53" s="3521"/>
      <c r="M53" s="3522"/>
    </row>
    <row r="54" spans="1:13" ht="15.75" customHeight="1">
      <c r="A54" s="3086"/>
      <c r="B54" s="63" t="s">
        <v>1199</v>
      </c>
      <c r="C54" s="3523" t="s">
        <v>1407</v>
      </c>
      <c r="D54" s="3521"/>
      <c r="E54" s="3521"/>
      <c r="F54" s="3521"/>
      <c r="G54" s="3521"/>
      <c r="H54" s="3521"/>
      <c r="I54" s="3521"/>
      <c r="J54" s="3521"/>
      <c r="K54" s="3521"/>
      <c r="L54" s="3521"/>
      <c r="M54" s="3522"/>
    </row>
    <row r="55" spans="1:13" ht="15.75" customHeight="1">
      <c r="A55" s="3086"/>
      <c r="B55" s="63" t="s">
        <v>1201</v>
      </c>
      <c r="C55" s="3521" t="s">
        <v>677</v>
      </c>
      <c r="D55" s="3521"/>
      <c r="E55" s="3521"/>
      <c r="F55" s="3521"/>
      <c r="G55" s="3521"/>
      <c r="H55" s="3521"/>
      <c r="I55" s="3521"/>
      <c r="J55" s="3521"/>
      <c r="K55" s="3521"/>
      <c r="L55" s="3521"/>
      <c r="M55" s="3522"/>
    </row>
    <row r="56" spans="1:13" ht="15.75" customHeight="1">
      <c r="A56" s="3086"/>
      <c r="B56" s="64" t="s">
        <v>1202</v>
      </c>
      <c r="C56" s="3524" t="s">
        <v>1408</v>
      </c>
      <c r="D56" s="3525"/>
      <c r="E56" s="3525"/>
      <c r="F56" s="3525"/>
      <c r="G56" s="3525"/>
      <c r="H56" s="3525"/>
      <c r="I56" s="3525"/>
      <c r="J56" s="3525"/>
      <c r="K56" s="3525"/>
      <c r="L56" s="3525"/>
      <c r="M56" s="3526"/>
    </row>
    <row r="57" spans="1:13" ht="15.75" customHeight="1">
      <c r="A57" s="3086"/>
      <c r="B57" s="63" t="s">
        <v>1204</v>
      </c>
      <c r="C57" s="3527" t="s">
        <v>850</v>
      </c>
      <c r="D57" s="3528"/>
      <c r="E57" s="3528"/>
      <c r="F57" s="3528"/>
      <c r="G57" s="3528"/>
      <c r="H57" s="3528"/>
      <c r="I57" s="3528"/>
      <c r="J57" s="3528"/>
      <c r="K57" s="3528"/>
      <c r="L57" s="3528"/>
      <c r="M57" s="3529"/>
    </row>
    <row r="58" spans="1:13" ht="16.5" thickBot="1">
      <c r="A58" s="3087"/>
      <c r="B58" s="63" t="s">
        <v>1205</v>
      </c>
      <c r="C58" s="3088">
        <v>3387000</v>
      </c>
      <c r="D58" s="3088"/>
      <c r="E58" s="3088"/>
      <c r="F58" s="3088"/>
      <c r="G58" s="3088"/>
      <c r="H58" s="3088"/>
      <c r="I58" s="3088"/>
      <c r="J58" s="3088"/>
      <c r="K58" s="3088"/>
      <c r="L58" s="3088"/>
      <c r="M58" s="3089"/>
    </row>
    <row r="59" spans="1:13" ht="15.75" customHeight="1">
      <c r="A59" s="3085" t="s">
        <v>1206</v>
      </c>
      <c r="B59" s="65" t="s">
        <v>1207</v>
      </c>
      <c r="C59" s="3103" t="s">
        <v>1409</v>
      </c>
      <c r="D59" s="3103"/>
      <c r="E59" s="3103"/>
      <c r="F59" s="3103"/>
      <c r="G59" s="3103"/>
      <c r="H59" s="3103"/>
      <c r="I59" s="3103"/>
      <c r="J59" s="3103"/>
      <c r="K59" s="3103"/>
      <c r="L59" s="3103"/>
      <c r="M59" s="3104"/>
    </row>
    <row r="60" spans="1:13" ht="30" customHeight="1">
      <c r="A60" s="3086"/>
      <c r="B60" s="65" t="s">
        <v>1209</v>
      </c>
      <c r="C60" s="3088" t="s">
        <v>1210</v>
      </c>
      <c r="D60" s="3088"/>
      <c r="E60" s="3088"/>
      <c r="F60" s="3088"/>
      <c r="G60" s="3088"/>
      <c r="H60" s="3088"/>
      <c r="I60" s="3088"/>
      <c r="J60" s="3088"/>
      <c r="K60" s="3088"/>
      <c r="L60" s="3088"/>
      <c r="M60" s="3089"/>
    </row>
    <row r="61" spans="1:13" ht="30" customHeight="1" thickBot="1">
      <c r="A61" s="3086"/>
      <c r="B61" s="66" t="s">
        <v>28</v>
      </c>
      <c r="C61" s="3088" t="s">
        <v>72</v>
      </c>
      <c r="D61" s="3088"/>
      <c r="E61" s="3088"/>
      <c r="F61" s="3088"/>
      <c r="G61" s="3088"/>
      <c r="H61" s="3088"/>
      <c r="I61" s="3088"/>
      <c r="J61" s="3088"/>
      <c r="K61" s="3088"/>
      <c r="L61" s="3088"/>
      <c r="M61" s="3089"/>
    </row>
    <row r="62" spans="1:13" ht="16.5" thickBot="1">
      <c r="A62" s="55" t="s">
        <v>1211</v>
      </c>
      <c r="B62" s="70"/>
      <c r="C62" s="3221"/>
      <c r="D62" s="3222"/>
      <c r="E62" s="3222"/>
      <c r="F62" s="3222"/>
      <c r="G62" s="3222"/>
      <c r="H62" s="3222"/>
      <c r="I62" s="3222"/>
      <c r="J62" s="3222"/>
      <c r="K62" s="3222"/>
      <c r="L62" s="3222"/>
      <c r="M62" s="3223"/>
    </row>
  </sheetData>
  <mergeCells count="45">
    <mergeCell ref="A2:A15"/>
    <mergeCell ref="C2:M2"/>
    <mergeCell ref="C3:M3"/>
    <mergeCell ref="C5:M5"/>
    <mergeCell ref="C6:M6"/>
    <mergeCell ref="B8:B10"/>
    <mergeCell ref="C9:D9"/>
    <mergeCell ref="F9:G9"/>
    <mergeCell ref="I9:J9"/>
    <mergeCell ref="C10:D10"/>
    <mergeCell ref="F10:G10"/>
    <mergeCell ref="I10:J10"/>
    <mergeCell ref="C11:M11"/>
    <mergeCell ref="C12:M12"/>
    <mergeCell ref="C13:M13"/>
    <mergeCell ref="B14:B15"/>
    <mergeCell ref="A16:A52"/>
    <mergeCell ref="C17:M17"/>
    <mergeCell ref="B18:B24"/>
    <mergeCell ref="B25:B28"/>
    <mergeCell ref="B32:B34"/>
    <mergeCell ref="B35:B44"/>
    <mergeCell ref="F43:G43"/>
    <mergeCell ref="H43:I43"/>
    <mergeCell ref="B45:B48"/>
    <mergeCell ref="F46:F47"/>
    <mergeCell ref="C14:D15"/>
    <mergeCell ref="E14:E15"/>
    <mergeCell ref="C62:M62"/>
    <mergeCell ref="G46:J47"/>
    <mergeCell ref="C49:M49"/>
    <mergeCell ref="C50:M50"/>
    <mergeCell ref="C51:M51"/>
    <mergeCell ref="C53:M53"/>
    <mergeCell ref="C54:M54"/>
    <mergeCell ref="C55:M55"/>
    <mergeCell ref="C56:M56"/>
    <mergeCell ref="C57:M57"/>
    <mergeCell ref="C58:M58"/>
    <mergeCell ref="F14:M15"/>
    <mergeCell ref="A59:A61"/>
    <mergeCell ref="C59:M59"/>
    <mergeCell ref="C60:M60"/>
    <mergeCell ref="C61:M61"/>
    <mergeCell ref="A53:A58"/>
  </mergeCells>
  <dataValidations count="5">
    <dataValidation allowBlank="1" showInputMessage="1" showErrorMessage="1" prompt="Determine si el indicador responde a un enfoque (Derechos Humanos, Género, Diferencial, Poblacional, Ambiental y Territorial). Si responde a más de enfoque separelos por ;" sqref="B16" xr:uid="{00000000-0002-0000-1300-000000000000}"/>
    <dataValidation allowBlank="1" showInputMessage="1" showErrorMessage="1" prompt="Identifique la meta ODS a que le apunta el indicador de producto. Seleccione de la lista desplegable." sqref="E14" xr:uid="{00000000-0002-0000-1300-000001000000}"/>
    <dataValidation allowBlank="1" showInputMessage="1" showErrorMessage="1" prompt="Identifique el ODS a que le apunta el indicador de producto. Seleccione de la lista desplegable._x000a_" sqref="B14:B15" xr:uid="{00000000-0002-0000-1300-000002000000}"/>
    <dataValidation allowBlank="1" showInputMessage="1" showErrorMessage="1" prompt="Incluir una ficha por cada indicador, ya sea de producto o de resultado" sqref="B1" xr:uid="{00000000-0002-0000-1300-000003000000}"/>
    <dataValidation allowBlank="1" showInputMessage="1" showErrorMessage="1" prompt="Seleccione de la lista desplegable" sqref="B4 B7 H7" xr:uid="{00000000-0002-0000-1300-000004000000}"/>
  </dataValidations>
  <hyperlinks>
    <hyperlink ref="C57" r:id="rId1" display="alejandro.rivera@gobiernobogota.gov.co" xr:uid="{00000000-0004-0000-1300-000000000000}"/>
    <hyperlink ref="C57:M57" r:id="rId2" display="ricardo.ruge@gobiernobogota.gov.co" xr:uid="{00000000-0004-0000-1300-000001000000}"/>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sheetPr>
  <dimension ref="A1:N60"/>
  <sheetViews>
    <sheetView topLeftCell="C1" zoomScale="80" zoomScaleNormal="80" workbookViewId="0">
      <selection activeCell="C4" sqref="C4"/>
    </sheetView>
  </sheetViews>
  <sheetFormatPr baseColWidth="10" defaultColWidth="11.42578125" defaultRowHeight="31.5" customHeight="1"/>
  <cols>
    <col min="1" max="1" width="19.28515625" style="166" customWidth="1"/>
    <col min="2" max="2" width="29.5703125" style="321" customWidth="1"/>
    <col min="3" max="3" width="12.7109375" style="166" customWidth="1"/>
    <col min="4" max="4" width="11.42578125" style="166"/>
    <col min="5" max="5" width="12" style="166" customWidth="1"/>
    <col min="6" max="6" width="13.5703125" style="166" customWidth="1"/>
    <col min="7" max="7" width="17.140625" style="166" customWidth="1"/>
    <col min="8" max="8" width="11.42578125" style="166"/>
    <col min="9" max="9" width="13.7109375" style="166" customWidth="1"/>
    <col min="10" max="10" width="11.42578125" style="166"/>
    <col min="11" max="13" width="11.42578125" style="166" customWidth="1"/>
    <col min="14" max="16384" width="11.42578125" style="166"/>
  </cols>
  <sheetData>
    <row r="1" spans="1:14" ht="31.5" customHeight="1" thickBot="1">
      <c r="A1" s="3184" t="s">
        <v>1435</v>
      </c>
      <c r="B1" s="3185"/>
      <c r="C1" s="3185"/>
      <c r="D1" s="3185"/>
      <c r="E1" s="309"/>
      <c r="F1" s="309"/>
      <c r="G1" s="309"/>
      <c r="H1" s="309"/>
      <c r="I1" s="309"/>
      <c r="J1" s="309"/>
      <c r="K1" s="309"/>
      <c r="L1" s="309"/>
      <c r="M1" s="310"/>
      <c r="N1" s="166" t="s">
        <v>1277</v>
      </c>
    </row>
    <row r="2" spans="1:14" ht="31.5" customHeight="1">
      <c r="A2" s="3170" t="s">
        <v>1134</v>
      </c>
      <c r="B2" s="274" t="s">
        <v>1135</v>
      </c>
      <c r="C2" s="3197" t="s">
        <v>865</v>
      </c>
      <c r="D2" s="3198"/>
      <c r="E2" s="3198"/>
      <c r="F2" s="3198"/>
      <c r="G2" s="3198"/>
      <c r="H2" s="3198"/>
      <c r="I2" s="3198"/>
      <c r="J2" s="3198"/>
      <c r="K2" s="3198"/>
      <c r="L2" s="3198"/>
      <c r="M2" s="3199"/>
    </row>
    <row r="3" spans="1:14" ht="44.25" customHeight="1">
      <c r="A3" s="3171"/>
      <c r="B3" s="268" t="s">
        <v>1213</v>
      </c>
      <c r="C3" s="3202" t="s">
        <v>835</v>
      </c>
      <c r="D3" s="3103"/>
      <c r="E3" s="3103"/>
      <c r="F3" s="3103"/>
      <c r="G3" s="3103"/>
      <c r="H3" s="3103"/>
      <c r="I3" s="3103"/>
      <c r="J3" s="3103"/>
      <c r="K3" s="3103"/>
      <c r="L3" s="3103"/>
      <c r="M3" s="3104"/>
    </row>
    <row r="4" spans="1:14" ht="31.5" customHeight="1">
      <c r="A4" s="3171"/>
      <c r="B4" s="1832" t="s">
        <v>1139</v>
      </c>
      <c r="C4" s="2117" t="s">
        <v>509</v>
      </c>
      <c r="D4" s="3103"/>
      <c r="E4" s="3103"/>
      <c r="F4" s="3103"/>
      <c r="G4" s="3103"/>
      <c r="H4" s="3103"/>
      <c r="I4" s="3103"/>
      <c r="J4" s="3103"/>
      <c r="K4" s="3103"/>
      <c r="L4" s="3103"/>
      <c r="M4" s="3104"/>
    </row>
    <row r="5" spans="1:14" ht="31.5" customHeight="1">
      <c r="A5" s="3171"/>
      <c r="B5" s="1833" t="s">
        <v>1140</v>
      </c>
      <c r="C5" s="3202" t="s">
        <v>1436</v>
      </c>
      <c r="D5" s="3103"/>
      <c r="E5" s="3103"/>
      <c r="F5" s="3103"/>
      <c r="G5" s="3103"/>
      <c r="H5" s="3103"/>
      <c r="I5" s="3103"/>
      <c r="J5" s="3103"/>
      <c r="K5" s="3103"/>
      <c r="L5" s="3103"/>
      <c r="M5" s="3104"/>
    </row>
    <row r="6" spans="1:14" ht="31.5" customHeight="1">
      <c r="A6" s="3171"/>
      <c r="B6" s="1832" t="s">
        <v>1142</v>
      </c>
      <c r="C6" s="3202"/>
      <c r="D6" s="3103"/>
      <c r="E6" s="3103"/>
      <c r="F6" s="3103"/>
      <c r="G6" s="3103"/>
      <c r="H6" s="3103"/>
      <c r="I6" s="3103"/>
      <c r="J6" s="3103"/>
      <c r="K6" s="3103"/>
      <c r="L6" s="3103"/>
      <c r="M6" s="3104"/>
    </row>
    <row r="7" spans="1:14" ht="31.5" customHeight="1">
      <c r="A7" s="3171"/>
      <c r="B7" s="268" t="s">
        <v>1143</v>
      </c>
      <c r="C7" s="1247" t="s">
        <v>71</v>
      </c>
      <c r="D7" s="275"/>
      <c r="E7" s="275"/>
      <c r="F7" s="275"/>
      <c r="G7" s="276"/>
      <c r="H7" s="277" t="s">
        <v>28</v>
      </c>
      <c r="I7" s="3451" t="s">
        <v>1437</v>
      </c>
      <c r="J7" s="3452"/>
      <c r="K7" s="3452"/>
      <c r="L7" s="3452"/>
      <c r="M7" s="3453"/>
    </row>
    <row r="8" spans="1:14" ht="31.5" customHeight="1">
      <c r="A8" s="3171"/>
      <c r="B8" s="3149" t="s">
        <v>1144</v>
      </c>
      <c r="C8" s="1901"/>
      <c r="D8" s="1902"/>
      <c r="E8" s="1902"/>
      <c r="F8" s="1902"/>
      <c r="G8" s="1902"/>
      <c r="H8" s="1902"/>
      <c r="I8" s="1902"/>
      <c r="J8" s="1902"/>
      <c r="K8" s="1902"/>
      <c r="L8" s="279"/>
      <c r="M8" s="280"/>
    </row>
    <row r="9" spans="1:14" ht="31.5" customHeight="1">
      <c r="A9" s="3171"/>
      <c r="B9" s="3150"/>
      <c r="C9" s="3191"/>
      <c r="D9" s="3191"/>
      <c r="E9" s="1845"/>
      <c r="F9" s="3191"/>
      <c r="G9" s="3191"/>
      <c r="H9" s="1845"/>
      <c r="I9" s="3191"/>
      <c r="J9" s="3191"/>
      <c r="K9" s="1845"/>
      <c r="L9" s="214"/>
      <c r="M9" s="215"/>
    </row>
    <row r="10" spans="1:14" ht="31.5" customHeight="1" thickBot="1">
      <c r="A10" s="3171"/>
      <c r="B10" s="3151"/>
      <c r="C10" s="3194" t="s">
        <v>1147</v>
      </c>
      <c r="D10" s="3194"/>
      <c r="E10" s="1845"/>
      <c r="F10" s="3194" t="s">
        <v>1147</v>
      </c>
      <c r="G10" s="3194"/>
      <c r="H10" s="1845"/>
      <c r="I10" s="3194" t="s">
        <v>1147</v>
      </c>
      <c r="J10" s="3194"/>
      <c r="K10" s="1845"/>
      <c r="L10" s="214"/>
      <c r="M10" s="215"/>
    </row>
    <row r="11" spans="1:14" ht="64.5" customHeight="1" thickBot="1">
      <c r="A11" s="3171"/>
      <c r="B11" s="312" t="s">
        <v>1217</v>
      </c>
      <c r="C11" s="3310" t="s">
        <v>1438</v>
      </c>
      <c r="D11" s="3215"/>
      <c r="E11" s="3215"/>
      <c r="F11" s="3215"/>
      <c r="G11" s="3215"/>
      <c r="H11" s="3215"/>
      <c r="I11" s="3215"/>
      <c r="J11" s="3215"/>
      <c r="K11" s="3215"/>
      <c r="L11" s="3215"/>
      <c r="M11" s="3217"/>
    </row>
    <row r="12" spans="1:14" ht="89.25" customHeight="1">
      <c r="A12" s="3171"/>
      <c r="B12" s="292" t="s">
        <v>1219</v>
      </c>
      <c r="C12" s="3213" t="s">
        <v>1439</v>
      </c>
      <c r="D12" s="3213"/>
      <c r="E12" s="3213"/>
      <c r="F12" s="3213"/>
      <c r="G12" s="3213"/>
      <c r="H12" s="3213"/>
      <c r="I12" s="3213"/>
      <c r="J12" s="3213"/>
      <c r="K12" s="3213"/>
      <c r="L12" s="3213"/>
      <c r="M12" s="3213"/>
    </row>
    <row r="13" spans="1:14" ht="58.5" customHeight="1">
      <c r="A13" s="3171"/>
      <c r="B13" s="268" t="s">
        <v>1221</v>
      </c>
      <c r="C13" s="3561" t="s">
        <v>1402</v>
      </c>
      <c r="D13" s="3561"/>
      <c r="E13" s="3561"/>
      <c r="F13" s="3561"/>
      <c r="G13" s="3561"/>
      <c r="H13" s="3561"/>
      <c r="I13" s="3561"/>
      <c r="J13" s="3561"/>
      <c r="K13" s="3561"/>
      <c r="L13" s="3561"/>
      <c r="M13" s="3561"/>
    </row>
    <row r="14" spans="1:14" ht="50.25" customHeight="1">
      <c r="A14" s="3171"/>
      <c r="B14" s="313" t="s">
        <v>1223</v>
      </c>
      <c r="C14" s="3399" t="s">
        <v>1440</v>
      </c>
      <c r="D14" s="3400"/>
      <c r="E14" s="326" t="s">
        <v>1224</v>
      </c>
      <c r="F14" s="3585" t="s">
        <v>866</v>
      </c>
      <c r="G14" s="3586"/>
      <c r="H14" s="3586"/>
      <c r="I14" s="3586"/>
      <c r="J14" s="3586"/>
      <c r="K14" s="3586"/>
      <c r="L14" s="3586"/>
      <c r="M14" s="3587"/>
    </row>
    <row r="15" spans="1:14" ht="31.5" customHeight="1">
      <c r="A15" s="3144" t="s">
        <v>1150</v>
      </c>
      <c r="B15" s="268" t="s">
        <v>12</v>
      </c>
      <c r="C15" s="351" t="s">
        <v>99</v>
      </c>
      <c r="D15" s="239"/>
      <c r="E15" s="239"/>
      <c r="F15" s="239"/>
      <c r="G15" s="239"/>
      <c r="H15" s="239"/>
      <c r="I15" s="239"/>
      <c r="J15" s="239"/>
      <c r="K15" s="239"/>
      <c r="L15" s="214"/>
      <c r="M15" s="215"/>
    </row>
    <row r="16" spans="1:14" ht="57.75" customHeight="1">
      <c r="A16" s="3145"/>
      <c r="B16" s="268" t="s">
        <v>1151</v>
      </c>
      <c r="C16" s="3197" t="s">
        <v>190</v>
      </c>
      <c r="D16" s="3198"/>
      <c r="E16" s="3198"/>
      <c r="F16" s="3198"/>
      <c r="G16" s="3198"/>
      <c r="H16" s="3198"/>
      <c r="I16" s="3198"/>
      <c r="J16" s="3198"/>
      <c r="K16" s="3198"/>
      <c r="L16" s="3198"/>
      <c r="M16" s="3199"/>
    </row>
    <row r="17" spans="1:14" ht="14.25" customHeight="1">
      <c r="A17" s="3145"/>
      <c r="B17" s="3149" t="s">
        <v>1153</v>
      </c>
      <c r="C17" s="221"/>
      <c r="D17" s="222"/>
      <c r="E17" s="222"/>
      <c r="F17" s="222"/>
      <c r="G17" s="222"/>
      <c r="H17" s="222"/>
      <c r="I17" s="222"/>
      <c r="J17" s="222"/>
      <c r="K17" s="222"/>
      <c r="L17" s="222"/>
      <c r="M17" s="223"/>
    </row>
    <row r="18" spans="1:14" ht="14.25" customHeight="1">
      <c r="A18" s="3145"/>
      <c r="B18" s="3150"/>
      <c r="C18" s="224"/>
      <c r="D18" s="225"/>
      <c r="E18" s="226"/>
      <c r="F18" s="225"/>
      <c r="G18" s="226"/>
      <c r="H18" s="225"/>
      <c r="I18" s="226"/>
      <c r="J18" s="225"/>
      <c r="K18" s="226"/>
      <c r="L18" s="226"/>
      <c r="M18" s="227"/>
    </row>
    <row r="19" spans="1:14" ht="31.5" customHeight="1">
      <c r="A19" s="3145"/>
      <c r="B19" s="3150"/>
      <c r="C19" s="228" t="s">
        <v>1154</v>
      </c>
      <c r="D19" s="229"/>
      <c r="E19" s="228" t="s">
        <v>1155</v>
      </c>
      <c r="F19" s="229"/>
      <c r="G19" s="228" t="s">
        <v>1156</v>
      </c>
      <c r="H19" s="229"/>
      <c r="I19" s="228" t="s">
        <v>1157</v>
      </c>
      <c r="J19" s="329"/>
      <c r="K19" s="228" t="s">
        <v>1158</v>
      </c>
      <c r="L19" s="230"/>
      <c r="M19" s="231"/>
    </row>
    <row r="20" spans="1:14" ht="31.5" customHeight="1">
      <c r="A20" s="3145"/>
      <c r="B20" s="3150"/>
      <c r="C20" s="228" t="s">
        <v>1159</v>
      </c>
      <c r="D20" s="1846"/>
      <c r="E20" s="228" t="s">
        <v>1160</v>
      </c>
      <c r="F20" s="311"/>
      <c r="G20" s="228" t="s">
        <v>1161</v>
      </c>
      <c r="H20" s="311"/>
      <c r="I20" s="228" t="s">
        <v>1162</v>
      </c>
      <c r="J20" s="1846"/>
      <c r="K20" s="228" t="s">
        <v>1163</v>
      </c>
      <c r="L20" s="230"/>
      <c r="M20" s="231"/>
    </row>
    <row r="21" spans="1:14" ht="31.5" customHeight="1">
      <c r="A21" s="3145"/>
      <c r="B21" s="3150"/>
      <c r="C21" s="228" t="s">
        <v>1164</v>
      </c>
      <c r="D21" s="1846"/>
      <c r="E21" s="228" t="s">
        <v>1165</v>
      </c>
      <c r="F21" s="1846"/>
      <c r="G21" s="228"/>
      <c r="H21" s="330"/>
      <c r="I21" s="228"/>
      <c r="J21" s="330"/>
      <c r="K21" s="228"/>
      <c r="L21" s="228"/>
      <c r="M21" s="234"/>
    </row>
    <row r="22" spans="1:14" ht="31.5" customHeight="1">
      <c r="A22" s="3145"/>
      <c r="B22" s="3150"/>
      <c r="C22" s="228" t="s">
        <v>1166</v>
      </c>
      <c r="D22" s="1846" t="s">
        <v>1226</v>
      </c>
      <c r="E22" s="228" t="s">
        <v>1168</v>
      </c>
      <c r="F22" s="331" t="s">
        <v>1441</v>
      </c>
      <c r="G22" s="258"/>
      <c r="H22" s="258"/>
      <c r="I22" s="258"/>
      <c r="J22" s="258"/>
      <c r="K22" s="258"/>
      <c r="L22" s="258"/>
      <c r="M22" s="258"/>
    </row>
    <row r="23" spans="1:14" ht="23.25" customHeight="1">
      <c r="A23" s="3145"/>
      <c r="B23" s="3151"/>
      <c r="C23" s="236"/>
      <c r="D23" s="236"/>
      <c r="E23" s="236"/>
      <c r="F23" s="236"/>
      <c r="G23" s="236"/>
      <c r="H23" s="236"/>
      <c r="I23" s="236"/>
      <c r="J23" s="236"/>
      <c r="K23" s="236"/>
      <c r="L23" s="236"/>
      <c r="M23" s="237"/>
    </row>
    <row r="24" spans="1:14" ht="19.5" customHeight="1">
      <c r="A24" s="3145"/>
      <c r="B24" s="3588" t="s">
        <v>1170</v>
      </c>
      <c r="C24" s="2302"/>
      <c r="D24" s="238"/>
      <c r="E24" s="238"/>
      <c r="F24" s="238"/>
      <c r="G24" s="238"/>
      <c r="H24" s="238"/>
      <c r="I24" s="238"/>
      <c r="J24" s="238"/>
      <c r="K24" s="238"/>
      <c r="L24" s="2303"/>
      <c r="M24" s="2304"/>
    </row>
    <row r="25" spans="1:14" ht="31.5" customHeight="1">
      <c r="A25" s="3145"/>
      <c r="B25" s="3589"/>
      <c r="C25" s="2305" t="s">
        <v>1171</v>
      </c>
      <c r="D25" s="311"/>
      <c r="E25" s="300"/>
      <c r="F25" s="2115" t="s">
        <v>1172</v>
      </c>
      <c r="G25" s="1846"/>
      <c r="H25" s="300"/>
      <c r="I25" s="2115" t="s">
        <v>1173</v>
      </c>
      <c r="J25" s="1846" t="s">
        <v>1167</v>
      </c>
      <c r="K25" s="300"/>
      <c r="L25" s="214"/>
      <c r="M25" s="2306"/>
      <c r="N25" s="2307"/>
    </row>
    <row r="26" spans="1:14" ht="31.5" customHeight="1" thickBot="1">
      <c r="A26" s="3145"/>
      <c r="B26" s="3589"/>
      <c r="C26" s="2308" t="s">
        <v>1174</v>
      </c>
      <c r="D26" s="240"/>
      <c r="E26" s="267"/>
      <c r="F26" s="233" t="s">
        <v>1175</v>
      </c>
      <c r="G26" s="311"/>
      <c r="H26" s="316"/>
      <c r="I26" s="2309"/>
      <c r="J26" s="316"/>
      <c r="K26" s="1835"/>
      <c r="L26" s="316"/>
      <c r="M26" s="2310"/>
    </row>
    <row r="27" spans="1:14" ht="24.75" customHeight="1">
      <c r="A27" s="3145"/>
      <c r="B27" s="3590" t="s">
        <v>1176</v>
      </c>
      <c r="C27" s="239"/>
      <c r="D27" s="239"/>
      <c r="E27" s="239"/>
      <c r="F27" s="239"/>
      <c r="G27" s="239"/>
      <c r="H27" s="239"/>
      <c r="I27" s="239"/>
      <c r="J27" s="239"/>
      <c r="K27" s="239"/>
      <c r="L27" s="239"/>
      <c r="M27" s="243"/>
    </row>
    <row r="28" spans="1:14" ht="31.5" customHeight="1">
      <c r="A28" s="3145"/>
      <c r="B28" s="3591"/>
      <c r="C28" s="244" t="s">
        <v>1177</v>
      </c>
      <c r="D28" s="245">
        <v>2</v>
      </c>
      <c r="E28" s="239"/>
      <c r="F28" s="246" t="s">
        <v>1178</v>
      </c>
      <c r="G28" s="311">
        <v>2018</v>
      </c>
      <c r="H28" s="239"/>
      <c r="I28" s="246" t="s">
        <v>1179</v>
      </c>
      <c r="J28" s="3381" t="s">
        <v>1417</v>
      </c>
      <c r="K28" s="3382"/>
      <c r="L28" s="3383"/>
      <c r="M28" s="243"/>
    </row>
    <row r="29" spans="1:14" ht="12" customHeight="1" thickBot="1">
      <c r="A29" s="3145"/>
      <c r="B29" s="3592"/>
      <c r="C29" s="236"/>
      <c r="D29" s="236"/>
      <c r="E29" s="236"/>
      <c r="F29" s="236"/>
      <c r="G29" s="236"/>
      <c r="H29" s="236"/>
      <c r="I29" s="236"/>
      <c r="J29" s="236"/>
      <c r="K29" s="236"/>
      <c r="L29" s="236"/>
      <c r="M29" s="237"/>
    </row>
    <row r="30" spans="1:14" ht="25.5" customHeight="1">
      <c r="A30" s="3145"/>
      <c r="B30" s="3150" t="s">
        <v>1181</v>
      </c>
      <c r="C30" s="247"/>
      <c r="D30" s="247"/>
      <c r="E30" s="247"/>
      <c r="F30" s="247"/>
      <c r="G30" s="247"/>
      <c r="H30" s="247"/>
      <c r="I30" s="247"/>
      <c r="J30" s="247"/>
      <c r="K30" s="247"/>
      <c r="L30" s="214"/>
      <c r="M30" s="215"/>
    </row>
    <row r="31" spans="1:14" ht="25.5" customHeight="1">
      <c r="A31" s="3145"/>
      <c r="B31" s="3150"/>
      <c r="C31" s="239" t="s">
        <v>1182</v>
      </c>
      <c r="D31" s="248">
        <v>2019</v>
      </c>
      <c r="E31" s="249"/>
      <c r="F31" s="239" t="s">
        <v>1183</v>
      </c>
      <c r="G31" s="282" t="s">
        <v>1184</v>
      </c>
      <c r="H31" s="249"/>
      <c r="I31" s="246"/>
      <c r="J31" s="249"/>
      <c r="K31" s="249"/>
      <c r="L31" s="214"/>
      <c r="M31" s="215"/>
    </row>
    <row r="32" spans="1:14" ht="25.5" customHeight="1">
      <c r="A32" s="3145"/>
      <c r="B32" s="3151"/>
      <c r="C32" s="236"/>
      <c r="D32" s="251"/>
      <c r="E32" s="252"/>
      <c r="F32" s="236"/>
      <c r="G32" s="252"/>
      <c r="H32" s="252"/>
      <c r="I32" s="253"/>
      <c r="J32" s="252"/>
      <c r="K32" s="252"/>
      <c r="L32" s="316"/>
      <c r="M32" s="317"/>
    </row>
    <row r="33" spans="1:13" ht="31.5" customHeight="1">
      <c r="A33" s="3145"/>
      <c r="B33" s="3149" t="s">
        <v>1185</v>
      </c>
      <c r="C33" s="254"/>
      <c r="D33" s="254"/>
      <c r="E33" s="254"/>
      <c r="F33" s="254"/>
      <c r="G33" s="254"/>
      <c r="H33" s="254"/>
      <c r="I33" s="254"/>
      <c r="J33" s="254"/>
      <c r="K33" s="254"/>
      <c r="L33" s="254"/>
      <c r="M33" s="255"/>
    </row>
    <row r="34" spans="1:13" ht="31.5" customHeight="1">
      <c r="A34" s="3145"/>
      <c r="B34" s="3150"/>
      <c r="C34" s="256"/>
      <c r="D34" s="257">
        <v>2019</v>
      </c>
      <c r="E34" s="257"/>
      <c r="F34" s="257">
        <v>2020</v>
      </c>
      <c r="G34" s="257"/>
      <c r="H34" s="258">
        <v>2021</v>
      </c>
      <c r="I34" s="258"/>
      <c r="J34" s="258">
        <v>2022</v>
      </c>
      <c r="K34" s="257"/>
      <c r="L34" s="257">
        <v>2023</v>
      </c>
      <c r="M34" s="255"/>
    </row>
    <row r="35" spans="1:13" ht="31.5" customHeight="1">
      <c r="A35" s="3145"/>
      <c r="B35" s="3150"/>
      <c r="C35" s="256"/>
      <c r="D35" s="1842">
        <v>2</v>
      </c>
      <c r="E35" s="1926"/>
      <c r="F35" s="1842">
        <v>2</v>
      </c>
      <c r="G35" s="1926"/>
      <c r="H35" s="1842">
        <v>2</v>
      </c>
      <c r="I35" s="1926"/>
      <c r="J35" s="1842">
        <v>2</v>
      </c>
      <c r="K35" s="1926"/>
      <c r="L35" s="1842">
        <v>2</v>
      </c>
      <c r="M35" s="1859"/>
    </row>
    <row r="36" spans="1:13" ht="31.5" customHeight="1">
      <c r="A36" s="3145"/>
      <c r="B36" s="3150"/>
      <c r="C36" s="256"/>
      <c r="D36" s="257">
        <v>2024</v>
      </c>
      <c r="E36" s="257"/>
      <c r="F36" s="257">
        <v>2025</v>
      </c>
      <c r="G36" s="257"/>
      <c r="H36" s="258">
        <v>2026</v>
      </c>
      <c r="I36" s="258"/>
      <c r="J36" s="258">
        <v>2027</v>
      </c>
      <c r="K36" s="257"/>
      <c r="L36" s="257">
        <v>2028</v>
      </c>
      <c r="M36" s="227"/>
    </row>
    <row r="37" spans="1:13" ht="31.5" customHeight="1">
      <c r="A37" s="3145"/>
      <c r="B37" s="3150"/>
      <c r="C37" s="256"/>
      <c r="D37" s="1842">
        <v>2</v>
      </c>
      <c r="E37" s="1926"/>
      <c r="F37" s="1842">
        <v>2</v>
      </c>
      <c r="G37" s="1926"/>
      <c r="H37" s="1842">
        <v>2</v>
      </c>
      <c r="I37" s="1926"/>
      <c r="J37" s="1842">
        <v>2</v>
      </c>
      <c r="K37" s="1926"/>
      <c r="L37" s="1842">
        <v>2</v>
      </c>
      <c r="M37" s="1859"/>
    </row>
    <row r="38" spans="1:13" ht="31.5" customHeight="1">
      <c r="A38" s="3145"/>
      <c r="B38" s="3150"/>
      <c r="C38" s="256"/>
      <c r="D38" s="257">
        <v>2029</v>
      </c>
      <c r="E38" s="257"/>
      <c r="F38" s="257">
        <v>2030</v>
      </c>
      <c r="G38" s="257"/>
      <c r="H38" s="258">
        <v>2031</v>
      </c>
      <c r="I38" s="258"/>
      <c r="J38" s="258">
        <v>2032</v>
      </c>
      <c r="K38" s="257"/>
      <c r="L38" s="257">
        <v>2033</v>
      </c>
      <c r="M38" s="227"/>
    </row>
    <row r="39" spans="1:13" ht="31.5" customHeight="1">
      <c r="A39" s="3145"/>
      <c r="B39" s="3150"/>
      <c r="C39" s="256"/>
      <c r="D39" s="1842">
        <v>2</v>
      </c>
      <c r="E39" s="1926"/>
      <c r="F39" s="1842">
        <v>2</v>
      </c>
      <c r="G39" s="1926"/>
      <c r="H39" s="1842">
        <v>2</v>
      </c>
      <c r="I39" s="1926"/>
      <c r="J39" s="1842">
        <v>2</v>
      </c>
      <c r="K39" s="1926"/>
      <c r="L39" s="1842">
        <v>2</v>
      </c>
      <c r="M39" s="1859"/>
    </row>
    <row r="40" spans="1:13" ht="31.5" customHeight="1">
      <c r="A40" s="3145"/>
      <c r="B40" s="3150"/>
      <c r="C40" s="256"/>
      <c r="D40" s="301">
        <v>2034</v>
      </c>
      <c r="E40" s="261"/>
      <c r="F40" s="263" t="s">
        <v>1186</v>
      </c>
      <c r="G40" s="261"/>
      <c r="H40" s="263"/>
      <c r="I40" s="261"/>
      <c r="J40" s="263"/>
      <c r="K40" s="261"/>
      <c r="L40" s="263"/>
      <c r="M40" s="1859"/>
    </row>
    <row r="41" spans="1:13" ht="31.5" customHeight="1">
      <c r="A41" s="3145"/>
      <c r="B41" s="3150"/>
      <c r="C41" s="256"/>
      <c r="D41" s="1842">
        <v>2</v>
      </c>
      <c r="E41" s="1926"/>
      <c r="F41" s="3181">
        <v>32</v>
      </c>
      <c r="G41" s="3182"/>
      <c r="H41" s="3183"/>
      <c r="I41" s="3183"/>
      <c r="J41" s="263"/>
      <c r="K41" s="261"/>
      <c r="L41" s="263"/>
      <c r="M41" s="1859"/>
    </row>
    <row r="42" spans="1:13" ht="31.5" customHeight="1">
      <c r="A42" s="3145"/>
      <c r="B42" s="3150"/>
      <c r="C42" s="256"/>
      <c r="D42" s="263"/>
      <c r="E42" s="261"/>
      <c r="F42" s="263"/>
      <c r="G42" s="261"/>
      <c r="H42" s="263"/>
      <c r="I42" s="261"/>
      <c r="J42" s="263"/>
      <c r="K42" s="261"/>
      <c r="L42" s="263"/>
      <c r="M42" s="1859"/>
    </row>
    <row r="43" spans="1:13" ht="31.5" customHeight="1">
      <c r="A43" s="3145"/>
      <c r="B43" s="3149" t="s">
        <v>1187</v>
      </c>
      <c r="C43" s="238"/>
      <c r="D43" s="238"/>
      <c r="E43" s="238"/>
      <c r="F43" s="238"/>
      <c r="G43" s="238"/>
      <c r="H43" s="238"/>
      <c r="I43" s="238"/>
      <c r="J43" s="238"/>
      <c r="K43" s="238"/>
      <c r="L43" s="214"/>
      <c r="M43" s="215"/>
    </row>
    <row r="44" spans="1:13" ht="31.5" customHeight="1">
      <c r="A44" s="3145"/>
      <c r="B44" s="3150"/>
      <c r="C44" s="214"/>
      <c r="D44" s="264" t="s">
        <v>482</v>
      </c>
      <c r="E44" s="265" t="s">
        <v>60</v>
      </c>
      <c r="F44" s="3155" t="s">
        <v>1188</v>
      </c>
      <c r="G44" s="3169"/>
      <c r="H44" s="3169"/>
      <c r="I44" s="3169"/>
      <c r="J44" s="3169"/>
      <c r="K44" s="266"/>
      <c r="L44" s="214"/>
      <c r="M44" s="215"/>
    </row>
    <row r="45" spans="1:13" ht="31.5" customHeight="1">
      <c r="A45" s="3145"/>
      <c r="B45" s="3150"/>
      <c r="C45" s="214"/>
      <c r="D45" s="1858"/>
      <c r="E45" s="1846" t="s">
        <v>1167</v>
      </c>
      <c r="F45" s="3155"/>
      <c r="G45" s="3169"/>
      <c r="H45" s="3169"/>
      <c r="I45" s="3169"/>
      <c r="J45" s="3169"/>
      <c r="K45" s="241"/>
      <c r="L45" s="214"/>
      <c r="M45" s="215"/>
    </row>
    <row r="46" spans="1:13" ht="31.5" customHeight="1">
      <c r="A46" s="3145"/>
      <c r="B46" s="3151"/>
      <c r="C46" s="267"/>
      <c r="D46" s="267"/>
      <c r="E46" s="267"/>
      <c r="F46" s="267"/>
      <c r="G46" s="267"/>
      <c r="H46" s="267"/>
      <c r="I46" s="267"/>
      <c r="J46" s="267"/>
      <c r="K46" s="267"/>
      <c r="L46" s="214"/>
      <c r="M46" s="215"/>
    </row>
    <row r="47" spans="1:13" ht="54" customHeight="1">
      <c r="A47" s="3145"/>
      <c r="B47" s="268" t="s">
        <v>1189</v>
      </c>
      <c r="C47" s="3197" t="s">
        <v>1442</v>
      </c>
      <c r="D47" s="3198"/>
      <c r="E47" s="3198"/>
      <c r="F47" s="3198"/>
      <c r="G47" s="3198"/>
      <c r="H47" s="3198"/>
      <c r="I47" s="3198"/>
      <c r="J47" s="3198"/>
      <c r="K47" s="3198"/>
      <c r="L47" s="3198"/>
      <c r="M47" s="3199"/>
    </row>
    <row r="48" spans="1:13" ht="31.5" customHeight="1">
      <c r="A48" s="3145"/>
      <c r="B48" s="281" t="s">
        <v>1191</v>
      </c>
      <c r="C48" s="3197" t="s">
        <v>1443</v>
      </c>
      <c r="D48" s="3198"/>
      <c r="E48" s="3198"/>
      <c r="F48" s="3198"/>
      <c r="G48" s="3198"/>
      <c r="H48" s="3198"/>
      <c r="I48" s="3198"/>
      <c r="J48" s="3198"/>
      <c r="K48" s="3198"/>
      <c r="L48" s="3198"/>
      <c r="M48" s="3199"/>
    </row>
    <row r="49" spans="1:13" ht="31.5" customHeight="1">
      <c r="A49" s="3145"/>
      <c r="B49" s="281" t="s">
        <v>1193</v>
      </c>
      <c r="C49" s="1829" t="s">
        <v>1194</v>
      </c>
      <c r="D49" s="1829"/>
      <c r="E49" s="1829"/>
      <c r="F49" s="1829"/>
      <c r="G49" s="1829"/>
      <c r="H49" s="1829"/>
      <c r="I49" s="1829"/>
      <c r="J49" s="1829"/>
      <c r="K49" s="1829"/>
      <c r="L49" s="1829"/>
      <c r="M49" s="1830"/>
    </row>
    <row r="50" spans="1:13" ht="31.5" customHeight="1">
      <c r="A50" s="3145"/>
      <c r="B50" s="281" t="s">
        <v>1195</v>
      </c>
      <c r="C50" s="1829">
        <v>2020</v>
      </c>
      <c r="D50" s="1829"/>
      <c r="E50" s="1829"/>
      <c r="F50" s="1829"/>
      <c r="G50" s="1829"/>
      <c r="H50" s="1829"/>
      <c r="I50" s="1829"/>
      <c r="J50" s="1829"/>
      <c r="K50" s="1829"/>
      <c r="L50" s="1829"/>
      <c r="M50" s="1830"/>
    </row>
    <row r="51" spans="1:13" ht="31.5" customHeight="1">
      <c r="A51" s="3135" t="s">
        <v>1197</v>
      </c>
      <c r="B51" s="269" t="s">
        <v>1198</v>
      </c>
      <c r="C51" s="3103" t="s">
        <v>1444</v>
      </c>
      <c r="D51" s="3103"/>
      <c r="E51" s="3103"/>
      <c r="F51" s="3103"/>
      <c r="G51" s="3103"/>
      <c r="H51" s="3103"/>
      <c r="I51" s="3103"/>
      <c r="J51" s="3103"/>
      <c r="K51" s="3103"/>
      <c r="L51" s="3103"/>
      <c r="M51" s="3104"/>
    </row>
    <row r="52" spans="1:13" ht="31.5" customHeight="1">
      <c r="A52" s="3136"/>
      <c r="B52" s="269" t="s">
        <v>1199</v>
      </c>
      <c r="C52" s="3202" t="s">
        <v>1445</v>
      </c>
      <c r="D52" s="3103"/>
      <c r="E52" s="3103"/>
      <c r="F52" s="3103"/>
      <c r="G52" s="3103"/>
      <c r="H52" s="3103"/>
      <c r="I52" s="3103"/>
      <c r="J52" s="3103"/>
      <c r="K52" s="3103"/>
      <c r="L52" s="3103"/>
      <c r="M52" s="3104"/>
    </row>
    <row r="53" spans="1:13" ht="31.5" customHeight="1">
      <c r="A53" s="3136"/>
      <c r="B53" s="269" t="s">
        <v>1201</v>
      </c>
      <c r="C53" s="3103" t="s">
        <v>181</v>
      </c>
      <c r="D53" s="3103"/>
      <c r="E53" s="3103"/>
      <c r="F53" s="3103"/>
      <c r="G53" s="3103"/>
      <c r="H53" s="3103"/>
      <c r="I53" s="3103"/>
      <c r="J53" s="3103"/>
      <c r="K53" s="3103"/>
      <c r="L53" s="3103"/>
      <c r="M53" s="3104"/>
    </row>
    <row r="54" spans="1:13" ht="31.5" customHeight="1">
      <c r="A54" s="3136"/>
      <c r="B54" s="270" t="s">
        <v>1202</v>
      </c>
      <c r="C54" s="3103" t="s">
        <v>191</v>
      </c>
      <c r="D54" s="3103"/>
      <c r="E54" s="3103"/>
      <c r="F54" s="3103"/>
      <c r="G54" s="3103"/>
      <c r="H54" s="3103"/>
      <c r="I54" s="3103"/>
      <c r="J54" s="3103"/>
      <c r="K54" s="3103"/>
      <c r="L54" s="3103"/>
      <c r="M54" s="3104"/>
    </row>
    <row r="55" spans="1:13" ht="31.5" customHeight="1">
      <c r="A55" s="3136"/>
      <c r="B55" s="285" t="s">
        <v>1204</v>
      </c>
      <c r="C55" s="3102" t="s">
        <v>857</v>
      </c>
      <c r="D55" s="3103"/>
      <c r="E55" s="3103"/>
      <c r="F55" s="3103"/>
      <c r="G55" s="3103"/>
      <c r="H55" s="3103"/>
      <c r="I55" s="3103"/>
      <c r="J55" s="3103"/>
      <c r="K55" s="3103"/>
      <c r="L55" s="3103"/>
      <c r="M55" s="3104"/>
    </row>
    <row r="56" spans="1:13" ht="31.5" customHeight="1" thickBot="1">
      <c r="A56" s="3143"/>
      <c r="B56" s="285" t="s">
        <v>1205</v>
      </c>
      <c r="C56" s="3103" t="s">
        <v>1446</v>
      </c>
      <c r="D56" s="3103"/>
      <c r="E56" s="3103"/>
      <c r="F56" s="3103"/>
      <c r="G56" s="3103"/>
      <c r="H56" s="3103"/>
      <c r="I56" s="3103"/>
      <c r="J56" s="3103"/>
      <c r="K56" s="3103"/>
      <c r="L56" s="3103"/>
      <c r="M56" s="3104"/>
    </row>
    <row r="57" spans="1:13" ht="31.5" customHeight="1">
      <c r="A57" s="3135" t="s">
        <v>1206</v>
      </c>
      <c r="B57" s="287" t="s">
        <v>1207</v>
      </c>
      <c r="C57" s="3175" t="s">
        <v>1447</v>
      </c>
      <c r="D57" s="3175"/>
      <c r="E57" s="3175"/>
      <c r="F57" s="3175"/>
      <c r="G57" s="3175"/>
      <c r="H57" s="3175"/>
      <c r="I57" s="3175"/>
      <c r="J57" s="3175"/>
      <c r="K57" s="3175"/>
      <c r="L57" s="3175"/>
      <c r="M57" s="3176"/>
    </row>
    <row r="58" spans="1:13" ht="31.5" customHeight="1">
      <c r="A58" s="3136"/>
      <c r="B58" s="287" t="s">
        <v>1209</v>
      </c>
      <c r="C58" s="3175" t="s">
        <v>1210</v>
      </c>
      <c r="D58" s="3175"/>
      <c r="E58" s="3175"/>
      <c r="F58" s="3175"/>
      <c r="G58" s="3175"/>
      <c r="H58" s="3175"/>
      <c r="I58" s="3175"/>
      <c r="J58" s="3175"/>
      <c r="K58" s="3175"/>
      <c r="L58" s="3175"/>
      <c r="M58" s="3176"/>
    </row>
    <row r="59" spans="1:13" ht="31.5" customHeight="1" thickBot="1">
      <c r="A59" s="3136"/>
      <c r="B59" s="288" t="s">
        <v>28</v>
      </c>
      <c r="C59" s="3175" t="s">
        <v>1417</v>
      </c>
      <c r="D59" s="3175"/>
      <c r="E59" s="3175"/>
      <c r="F59" s="3175"/>
      <c r="G59" s="3175"/>
      <c r="H59" s="3175"/>
      <c r="I59" s="3175"/>
      <c r="J59" s="3175"/>
      <c r="K59" s="3175"/>
      <c r="L59" s="3175"/>
      <c r="M59" s="3176"/>
    </row>
    <row r="60" spans="1:13" ht="31.5" customHeight="1" thickBot="1">
      <c r="A60" s="273" t="s">
        <v>1211</v>
      </c>
      <c r="B60" s="289"/>
      <c r="C60" s="3137"/>
      <c r="D60" s="3200"/>
      <c r="E60" s="3200"/>
      <c r="F60" s="3200"/>
      <c r="G60" s="3200"/>
      <c r="H60" s="3200"/>
      <c r="I60" s="3200"/>
      <c r="J60" s="3200"/>
      <c r="K60" s="3200"/>
      <c r="L60" s="3200"/>
      <c r="M60" s="3201"/>
    </row>
  </sheetData>
  <mergeCells count="47">
    <mergeCell ref="C11:M11"/>
    <mergeCell ref="A1:D1"/>
    <mergeCell ref="A2:A14"/>
    <mergeCell ref="C2:M2"/>
    <mergeCell ref="C3:M3"/>
    <mergeCell ref="D4:M4"/>
    <mergeCell ref="C5:M5"/>
    <mergeCell ref="C6:M6"/>
    <mergeCell ref="I7:M7"/>
    <mergeCell ref="B8:B10"/>
    <mergeCell ref="C9:D9"/>
    <mergeCell ref="F9:G9"/>
    <mergeCell ref="I9:J9"/>
    <mergeCell ref="C10:D10"/>
    <mergeCell ref="F10:G10"/>
    <mergeCell ref="I10:J10"/>
    <mergeCell ref="C12:M12"/>
    <mergeCell ref="C13:M13"/>
    <mergeCell ref="C14:D14"/>
    <mergeCell ref="F14:M14"/>
    <mergeCell ref="A15:A50"/>
    <mergeCell ref="C16:M16"/>
    <mergeCell ref="B17:B23"/>
    <mergeCell ref="B24:B26"/>
    <mergeCell ref="B27:B29"/>
    <mergeCell ref="J28:L28"/>
    <mergeCell ref="B30:B32"/>
    <mergeCell ref="B33:B42"/>
    <mergeCell ref="F41:G41"/>
    <mergeCell ref="H41:I41"/>
    <mergeCell ref="B43:B46"/>
    <mergeCell ref="F44:F45"/>
    <mergeCell ref="G44:J45"/>
    <mergeCell ref="C47:M47"/>
    <mergeCell ref="C48:M48"/>
    <mergeCell ref="A51:A56"/>
    <mergeCell ref="C51:M51"/>
    <mergeCell ref="C52:M52"/>
    <mergeCell ref="C53:M53"/>
    <mergeCell ref="C54:M54"/>
    <mergeCell ref="C55:M55"/>
    <mergeCell ref="C56:M56"/>
    <mergeCell ref="A57:A59"/>
    <mergeCell ref="C57:M57"/>
    <mergeCell ref="C58:M58"/>
    <mergeCell ref="C59:M59"/>
    <mergeCell ref="C60:M60"/>
  </mergeCells>
  <dataValidations count="5">
    <dataValidation allowBlank="1" showInputMessage="1" showErrorMessage="1" prompt="Determine si el indicador responde a un enfoque (Derechos Humanos, Género, Diferencial, Poblacional, Ambiental y Territorial). Si responde a más de enfoque separelos por ;" sqref="B15" xr:uid="{00000000-0002-0000-1400-000000000000}"/>
    <dataValidation allowBlank="1" showInputMessage="1" showErrorMessage="1" prompt="Identifique la meta ODS a que le apunta el indicador de producto. Seleccione de la lista desplegable." sqref="E14" xr:uid="{00000000-0002-0000-1400-000001000000}"/>
    <dataValidation allowBlank="1" showInputMessage="1" showErrorMessage="1" prompt="Identifique el ODS a que le apunta el indicador de producto. Seleccione de la lista desplegable._x000a_" sqref="B14" xr:uid="{00000000-0002-0000-1400-000002000000}"/>
    <dataValidation allowBlank="1" showInputMessage="1" showErrorMessage="1" prompt="Seleccione de la lista desplegable" sqref="B4 B7 H7" xr:uid="{00000000-0002-0000-1400-000003000000}"/>
    <dataValidation allowBlank="1" showInputMessage="1" showErrorMessage="1" prompt="Incluir una ficha por cada indicador, ya sea de producto o de resultado" sqref="A1" xr:uid="{00000000-0002-0000-1400-000004000000}"/>
  </dataValidations>
  <hyperlinks>
    <hyperlink ref="C55" r:id="rId1" xr:uid="{00000000-0004-0000-1400-000000000000}"/>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79998168889431442"/>
  </sheetPr>
  <dimension ref="A1:N57"/>
  <sheetViews>
    <sheetView zoomScale="70" zoomScaleNormal="70" workbookViewId="0">
      <selection activeCell="C44" sqref="C44"/>
    </sheetView>
  </sheetViews>
  <sheetFormatPr baseColWidth="10" defaultColWidth="11.42578125" defaultRowHeight="15.75"/>
  <cols>
    <col min="1" max="1" width="25.140625" style="4" customWidth="1"/>
    <col min="2" max="2" width="39.140625" style="57" customWidth="1"/>
    <col min="3" max="3" width="11.42578125" style="4"/>
    <col min="4" max="4" width="17" style="4" customWidth="1"/>
    <col min="5" max="6" width="11.42578125" style="4"/>
    <col min="7" max="7" width="17.28515625" style="4" customWidth="1"/>
    <col min="8" max="9" width="11.42578125" style="4"/>
    <col min="10" max="10" width="16.140625" style="4" customWidth="1"/>
    <col min="11" max="11" width="11.42578125" style="4"/>
    <col min="12" max="12" width="20.85546875" style="4" customWidth="1"/>
    <col min="13" max="16384" width="11.42578125" style="4"/>
  </cols>
  <sheetData>
    <row r="1" spans="1:14" ht="16.5" thickBot="1">
      <c r="A1" s="1"/>
      <c r="B1" s="1879" t="s">
        <v>1448</v>
      </c>
      <c r="C1" s="2"/>
      <c r="D1" s="2"/>
      <c r="E1" s="2"/>
      <c r="F1" s="2"/>
      <c r="G1" s="2"/>
      <c r="H1" s="2"/>
      <c r="I1" s="2"/>
      <c r="J1" s="2"/>
      <c r="K1" s="2"/>
      <c r="L1" s="2"/>
      <c r="M1" s="3"/>
      <c r="N1" s="4" t="s">
        <v>1277</v>
      </c>
    </row>
    <row r="2" spans="1:14" ht="44.25" customHeight="1">
      <c r="A2" s="3126" t="s">
        <v>1134</v>
      </c>
      <c r="B2" s="5" t="s">
        <v>1135</v>
      </c>
      <c r="C2" s="3095" t="s">
        <v>1449</v>
      </c>
      <c r="D2" s="3096"/>
      <c r="E2" s="3096"/>
      <c r="F2" s="3096"/>
      <c r="G2" s="3096"/>
      <c r="H2" s="3096"/>
      <c r="I2" s="3096"/>
      <c r="J2" s="3096"/>
      <c r="K2" s="3096"/>
      <c r="L2" s="3096"/>
      <c r="M2" s="3097"/>
    </row>
    <row r="3" spans="1:14" ht="66" customHeight="1">
      <c r="A3" s="3127"/>
      <c r="B3" s="6" t="s">
        <v>1137</v>
      </c>
      <c r="C3" s="3129" t="s">
        <v>1450</v>
      </c>
      <c r="D3" s="3100"/>
      <c r="E3" s="3100"/>
      <c r="F3" s="3100"/>
      <c r="G3" s="3100"/>
      <c r="H3" s="3100"/>
      <c r="I3" s="3100"/>
      <c r="J3" s="3100"/>
      <c r="K3" s="3100"/>
      <c r="L3" s="3100"/>
      <c r="M3" s="3101"/>
    </row>
    <row r="4" spans="1:14">
      <c r="A4" s="3127"/>
      <c r="B4" s="1856" t="s">
        <v>1139</v>
      </c>
      <c r="C4" s="1847" t="s">
        <v>422</v>
      </c>
      <c r="E4" s="1847"/>
      <c r="F4" s="1847"/>
      <c r="G4" s="1847"/>
      <c r="H4" s="1847"/>
      <c r="I4" s="1847"/>
      <c r="J4" s="1847"/>
      <c r="K4" s="1847"/>
      <c r="L4" s="1847"/>
      <c r="M4" s="1848"/>
    </row>
    <row r="5" spans="1:14">
      <c r="A5" s="3127"/>
      <c r="B5" s="1856" t="s">
        <v>1140</v>
      </c>
      <c r="C5" s="1849" t="s">
        <v>1141</v>
      </c>
      <c r="D5" s="1847"/>
      <c r="E5" s="1847"/>
      <c r="F5" s="1847"/>
      <c r="G5" s="1847"/>
      <c r="H5" s="1847"/>
      <c r="I5" s="1847"/>
      <c r="J5" s="1847"/>
      <c r="K5" s="1847"/>
      <c r="L5" s="1847"/>
      <c r="M5" s="1848"/>
    </row>
    <row r="6" spans="1:14">
      <c r="A6" s="3127"/>
      <c r="B6" s="1856" t="s">
        <v>1142</v>
      </c>
      <c r="C6" s="1849" t="s">
        <v>1141</v>
      </c>
      <c r="D6" s="1847"/>
      <c r="E6" s="1847"/>
      <c r="F6" s="1847"/>
      <c r="G6" s="1847"/>
      <c r="H6" s="1847"/>
      <c r="I6" s="1847"/>
      <c r="J6" s="1847"/>
      <c r="K6" s="1847"/>
      <c r="L6" s="1847"/>
      <c r="M6" s="1848"/>
    </row>
    <row r="7" spans="1:14" ht="33.75" customHeight="1">
      <c r="A7" s="3127"/>
      <c r="B7" s="12" t="s">
        <v>1143</v>
      </c>
      <c r="C7" s="1985" t="s">
        <v>71</v>
      </c>
      <c r="E7" s="1985"/>
      <c r="F7" s="1985"/>
      <c r="G7" s="2062"/>
      <c r="H7" s="7" t="s">
        <v>28</v>
      </c>
      <c r="I7" s="157"/>
      <c r="J7" s="3603" t="s">
        <v>72</v>
      </c>
      <c r="K7" s="3603"/>
      <c r="L7" s="2487"/>
      <c r="M7" s="1986"/>
    </row>
    <row r="8" spans="1:14" ht="18.75" customHeight="1">
      <c r="A8" s="3127"/>
      <c r="B8" s="3108" t="s">
        <v>1144</v>
      </c>
      <c r="C8" s="1979"/>
      <c r="D8" s="2483"/>
      <c r="E8" s="1978"/>
      <c r="F8" s="1978"/>
      <c r="G8" s="1978"/>
      <c r="H8" s="1978"/>
      <c r="I8" s="1978"/>
      <c r="J8" s="2484"/>
      <c r="K8" s="1978"/>
      <c r="L8" s="8"/>
      <c r="M8" s="9"/>
    </row>
    <row r="9" spans="1:14" ht="42.75" customHeight="1">
      <c r="A9" s="3127"/>
      <c r="B9" s="3109"/>
      <c r="C9" s="3130" t="s">
        <v>1393</v>
      </c>
      <c r="D9" s="3131"/>
      <c r="E9" s="1911"/>
      <c r="F9" s="3134"/>
      <c r="G9" s="3134"/>
      <c r="H9" s="1911"/>
      <c r="I9" s="3134"/>
      <c r="J9" s="3134"/>
      <c r="K9" s="1911"/>
      <c r="L9" s="10"/>
      <c r="M9" s="11"/>
    </row>
    <row r="10" spans="1:14">
      <c r="A10" s="3127"/>
      <c r="B10" s="3110"/>
      <c r="C10" s="3408" t="s">
        <v>1147</v>
      </c>
      <c r="D10" s="3408"/>
      <c r="E10" s="1911"/>
      <c r="F10" s="3408" t="s">
        <v>1147</v>
      </c>
      <c r="G10" s="3408"/>
      <c r="H10" s="1911"/>
      <c r="I10" s="3408" t="s">
        <v>1147</v>
      </c>
      <c r="J10" s="3408"/>
      <c r="K10" s="1911"/>
      <c r="L10" s="484"/>
      <c r="M10" s="11"/>
    </row>
    <row r="11" spans="1:14" ht="66.75" customHeight="1">
      <c r="A11" s="3128"/>
      <c r="B11" s="75" t="s">
        <v>1148</v>
      </c>
      <c r="C11" s="3600" t="s">
        <v>1451</v>
      </c>
      <c r="D11" s="3096"/>
      <c r="E11" s="3096"/>
      <c r="F11" s="3096"/>
      <c r="G11" s="3096"/>
      <c r="H11" s="3096"/>
      <c r="I11" s="3096"/>
      <c r="J11" s="3096"/>
      <c r="K11" s="3096"/>
      <c r="L11" s="3096"/>
      <c r="M11" s="3601"/>
    </row>
    <row r="12" spans="1:14">
      <c r="A12" s="3115" t="s">
        <v>1150</v>
      </c>
      <c r="B12" s="6" t="s">
        <v>12</v>
      </c>
      <c r="C12" s="3417" t="s">
        <v>58</v>
      </c>
      <c r="D12" s="3397"/>
      <c r="E12" s="60"/>
      <c r="F12" s="60"/>
      <c r="G12" s="60"/>
      <c r="H12" s="60"/>
      <c r="I12" s="60"/>
      <c r="J12" s="60"/>
      <c r="K12" s="60"/>
      <c r="L12" s="484"/>
      <c r="M12" s="11"/>
    </row>
    <row r="13" spans="1:14" ht="39" customHeight="1">
      <c r="A13" s="3116"/>
      <c r="B13" s="6" t="s">
        <v>1151</v>
      </c>
      <c r="C13" s="3095" t="s">
        <v>1452</v>
      </c>
      <c r="D13" s="3096"/>
      <c r="E13" s="3096"/>
      <c r="F13" s="3096"/>
      <c r="G13" s="3096"/>
      <c r="H13" s="3096"/>
      <c r="I13" s="3096"/>
      <c r="J13" s="3096"/>
      <c r="K13" s="3096"/>
      <c r="L13" s="3096"/>
      <c r="M13" s="3097"/>
    </row>
    <row r="14" spans="1:14" ht="8.25" customHeight="1">
      <c r="A14" s="3116"/>
      <c r="B14" s="3119" t="s">
        <v>1153</v>
      </c>
      <c r="C14" s="13"/>
      <c r="D14" s="14"/>
      <c r="E14" s="14"/>
      <c r="F14" s="14"/>
      <c r="G14" s="14"/>
      <c r="H14" s="14"/>
      <c r="I14" s="14"/>
      <c r="J14" s="14"/>
      <c r="K14" s="14"/>
      <c r="L14" s="14"/>
      <c r="M14" s="15"/>
    </row>
    <row r="15" spans="1:14" ht="9" customHeight="1">
      <c r="A15" s="3116"/>
      <c r="B15" s="3120"/>
      <c r="C15" s="16"/>
      <c r="D15" s="17"/>
      <c r="E15" s="18"/>
      <c r="F15" s="17"/>
      <c r="G15" s="18"/>
      <c r="H15" s="17"/>
      <c r="I15" s="18"/>
      <c r="J15" s="17"/>
      <c r="K15" s="18"/>
      <c r="L15" s="18"/>
      <c r="M15" s="19"/>
    </row>
    <row r="16" spans="1:14" ht="30">
      <c r="A16" s="3116"/>
      <c r="B16" s="3120"/>
      <c r="C16" s="20" t="s">
        <v>1154</v>
      </c>
      <c r="D16" s="21"/>
      <c r="E16" s="20" t="s">
        <v>1155</v>
      </c>
      <c r="F16" s="21"/>
      <c r="G16" s="20" t="s">
        <v>1156</v>
      </c>
      <c r="H16" s="21"/>
      <c r="I16" s="20" t="s">
        <v>1157</v>
      </c>
      <c r="J16" s="21"/>
      <c r="K16" s="20" t="s">
        <v>1158</v>
      </c>
      <c r="L16" s="22"/>
      <c r="M16" s="23"/>
    </row>
    <row r="17" spans="1:13" ht="30">
      <c r="A17" s="3116"/>
      <c r="B17" s="3120"/>
      <c r="C17" s="20" t="s">
        <v>1159</v>
      </c>
      <c r="D17" s="59"/>
      <c r="E17" s="20" t="s">
        <v>1160</v>
      </c>
      <c r="F17" s="162"/>
      <c r="G17" s="20" t="s">
        <v>1161</v>
      </c>
      <c r="H17" s="162"/>
      <c r="I17" s="20" t="s">
        <v>1162</v>
      </c>
      <c r="J17" s="162"/>
      <c r="K17" s="20" t="s">
        <v>1163</v>
      </c>
      <c r="L17" s="59"/>
      <c r="M17" s="23"/>
    </row>
    <row r="18" spans="1:13" ht="30">
      <c r="A18" s="3116"/>
      <c r="B18" s="3120"/>
      <c r="C18" s="20" t="s">
        <v>1164</v>
      </c>
      <c r="D18" s="59"/>
      <c r="E18" s="20" t="s">
        <v>1165</v>
      </c>
      <c r="F18" s="59"/>
      <c r="G18" s="20"/>
      <c r="H18" s="24"/>
      <c r="I18" s="20"/>
      <c r="J18" s="24"/>
      <c r="K18" s="20"/>
      <c r="L18" s="25"/>
      <c r="M18" s="71"/>
    </row>
    <row r="19" spans="1:13">
      <c r="A19" s="3116"/>
      <c r="B19" s="3120"/>
      <c r="C19" s="20" t="s">
        <v>1166</v>
      </c>
      <c r="D19" s="162" t="s">
        <v>1167</v>
      </c>
      <c r="E19" s="20" t="s">
        <v>1168</v>
      </c>
      <c r="F19" s="3602" t="s">
        <v>1453</v>
      </c>
      <c r="G19" s="3602"/>
      <c r="H19" s="1914"/>
      <c r="I19" s="1914"/>
      <c r="J19" s="1914"/>
      <c r="K19" s="1914"/>
      <c r="L19" s="1914"/>
      <c r="M19" s="26"/>
    </row>
    <row r="20" spans="1:13" ht="9.75" customHeight="1">
      <c r="A20" s="3116"/>
      <c r="B20" s="3121"/>
      <c r="C20" s="27"/>
      <c r="D20" s="27"/>
      <c r="E20" s="27"/>
      <c r="F20" s="27"/>
      <c r="G20" s="27"/>
      <c r="H20" s="27"/>
      <c r="I20" s="27"/>
      <c r="J20" s="27"/>
      <c r="K20" s="27"/>
      <c r="L20" s="27"/>
      <c r="M20" s="28"/>
    </row>
    <row r="21" spans="1:13">
      <c r="A21" s="3116"/>
      <c r="B21" s="3119" t="s">
        <v>1170</v>
      </c>
      <c r="C21" s="72"/>
      <c r="D21" s="72"/>
      <c r="E21" s="72"/>
      <c r="F21" s="72"/>
      <c r="G21" s="72"/>
      <c r="H21" s="72"/>
      <c r="I21" s="72"/>
      <c r="J21" s="72"/>
      <c r="K21" s="72"/>
      <c r="L21" s="484"/>
      <c r="M21" s="11"/>
    </row>
    <row r="22" spans="1:13">
      <c r="A22" s="3116"/>
      <c r="B22" s="3120"/>
      <c r="C22" s="20" t="s">
        <v>1171</v>
      </c>
      <c r="D22" s="162"/>
      <c r="E22" s="29"/>
      <c r="F22" s="20" t="s">
        <v>1172</v>
      </c>
      <c r="G22" s="59"/>
      <c r="H22" s="29"/>
      <c r="I22" s="20" t="s">
        <v>1173</v>
      </c>
      <c r="J22" s="59" t="s">
        <v>1167</v>
      </c>
      <c r="K22" s="29"/>
      <c r="L22" s="484"/>
      <c r="M22" s="11"/>
    </row>
    <row r="23" spans="1:13">
      <c r="A23" s="3116"/>
      <c r="B23" s="3120"/>
      <c r="C23" s="20" t="s">
        <v>1174</v>
      </c>
      <c r="D23" s="30"/>
      <c r="E23" s="31"/>
      <c r="F23" s="20" t="s">
        <v>1175</v>
      </c>
      <c r="G23" s="162"/>
      <c r="H23" s="484"/>
      <c r="I23" s="32"/>
      <c r="J23" s="484"/>
      <c r="K23" s="1911"/>
      <c r="L23" s="484"/>
      <c r="M23" s="11"/>
    </row>
    <row r="24" spans="1:13">
      <c r="A24" s="3116"/>
      <c r="B24" s="3120"/>
      <c r="C24" s="24"/>
      <c r="D24" s="24"/>
      <c r="E24" s="24"/>
      <c r="F24" s="24"/>
      <c r="G24" s="24"/>
      <c r="H24" s="24"/>
      <c r="I24" s="24"/>
      <c r="J24" s="24"/>
      <c r="K24" s="24"/>
      <c r="L24" s="484"/>
      <c r="M24" s="11"/>
    </row>
    <row r="25" spans="1:13">
      <c r="A25" s="3117"/>
      <c r="B25" s="3122" t="s">
        <v>1176</v>
      </c>
      <c r="C25" s="29"/>
      <c r="D25" s="29"/>
      <c r="E25" s="29"/>
      <c r="F25" s="29"/>
      <c r="G25" s="29"/>
      <c r="H25" s="29"/>
      <c r="I25" s="29"/>
      <c r="J25" s="29"/>
      <c r="K25" s="29"/>
      <c r="L25" s="29"/>
      <c r="M25" s="33"/>
    </row>
    <row r="26" spans="1:13">
      <c r="A26" s="3117"/>
      <c r="B26" s="3122"/>
      <c r="C26" s="34" t="s">
        <v>1177</v>
      </c>
      <c r="D26" s="35">
        <v>230</v>
      </c>
      <c r="E26" s="29"/>
      <c r="F26" s="36" t="s">
        <v>1178</v>
      </c>
      <c r="G26" s="162">
        <v>2018</v>
      </c>
      <c r="H26" s="29"/>
      <c r="I26" s="36" t="s">
        <v>1179</v>
      </c>
      <c r="J26" s="3396" t="s">
        <v>677</v>
      </c>
      <c r="K26" s="3397"/>
      <c r="L26" s="3398"/>
      <c r="M26" s="33"/>
    </row>
    <row r="27" spans="1:13">
      <c r="A27" s="3117"/>
      <c r="B27" s="3122"/>
      <c r="C27" s="27"/>
      <c r="D27" s="27"/>
      <c r="E27" s="27"/>
      <c r="F27" s="27"/>
      <c r="G27" s="27"/>
      <c r="H27" s="27"/>
      <c r="I27" s="27"/>
      <c r="J27" s="27"/>
      <c r="K27" s="27"/>
      <c r="L27" s="27"/>
      <c r="M27" s="28"/>
    </row>
    <row r="28" spans="1:13">
      <c r="A28" s="3116"/>
      <c r="B28" s="3120" t="s">
        <v>1181</v>
      </c>
      <c r="C28" s="1890"/>
      <c r="D28" s="1890"/>
      <c r="E28" s="1890"/>
      <c r="F28" s="1890"/>
      <c r="G28" s="1890"/>
      <c r="H28" s="1890"/>
      <c r="I28" s="1890"/>
      <c r="J28" s="1890"/>
      <c r="K28" s="1890"/>
      <c r="L28" s="484"/>
      <c r="M28" s="11"/>
    </row>
    <row r="29" spans="1:13">
      <c r="A29" s="3116"/>
      <c r="B29" s="3120"/>
      <c r="C29" s="29" t="s">
        <v>1182</v>
      </c>
      <c r="D29" s="73">
        <v>2019</v>
      </c>
      <c r="E29" s="38"/>
      <c r="F29" s="29" t="s">
        <v>1183</v>
      </c>
      <c r="G29" s="39" t="s">
        <v>1184</v>
      </c>
      <c r="H29" s="38"/>
      <c r="I29" s="36"/>
      <c r="J29" s="38"/>
      <c r="K29" s="38"/>
      <c r="L29" s="484"/>
      <c r="M29" s="11"/>
    </row>
    <row r="30" spans="1:13">
      <c r="A30" s="3116"/>
      <c r="B30" s="3121"/>
      <c r="C30" s="27"/>
      <c r="D30" s="40"/>
      <c r="E30" s="41"/>
      <c r="F30" s="27"/>
      <c r="G30" s="41"/>
      <c r="H30" s="41"/>
      <c r="I30" s="42"/>
      <c r="J30" s="41"/>
      <c r="K30" s="41"/>
      <c r="L30" s="484"/>
      <c r="M30" s="11"/>
    </row>
    <row r="31" spans="1:13">
      <c r="A31" s="3116"/>
      <c r="B31" s="3119" t="s">
        <v>1185</v>
      </c>
      <c r="C31" s="43"/>
      <c r="D31" s="43"/>
      <c r="E31" s="43"/>
      <c r="F31" s="43"/>
      <c r="G31" s="43"/>
      <c r="H31" s="43"/>
      <c r="I31" s="43"/>
      <c r="J31" s="43"/>
      <c r="K31" s="43"/>
      <c r="L31" s="43"/>
      <c r="M31" s="44"/>
    </row>
    <row r="32" spans="1:13">
      <c r="A32" s="3116"/>
      <c r="B32" s="3120"/>
      <c r="C32" s="45"/>
      <c r="D32" s="46">
        <v>2019</v>
      </c>
      <c r="E32" s="46"/>
      <c r="F32" s="46">
        <v>2020</v>
      </c>
      <c r="G32" s="46"/>
      <c r="H32" s="47">
        <v>2021</v>
      </c>
      <c r="I32" s="47"/>
      <c r="J32" s="47">
        <v>2022</v>
      </c>
      <c r="K32" s="46"/>
      <c r="L32" s="46">
        <v>2023</v>
      </c>
      <c r="M32" s="44"/>
    </row>
    <row r="33" spans="1:13">
      <c r="A33" s="3116"/>
      <c r="B33" s="3120"/>
      <c r="C33" s="45"/>
      <c r="D33" s="1898">
        <v>229</v>
      </c>
      <c r="E33" s="2522"/>
      <c r="F33" s="1898">
        <v>228</v>
      </c>
      <c r="G33" s="2522"/>
      <c r="H33" s="1898">
        <v>227</v>
      </c>
      <c r="I33" s="2522"/>
      <c r="J33" s="1898">
        <v>226</v>
      </c>
      <c r="K33" s="2522"/>
      <c r="L33" s="1898">
        <v>225</v>
      </c>
      <c r="M33" s="1917"/>
    </row>
    <row r="34" spans="1:13">
      <c r="A34" s="3116"/>
      <c r="B34" s="3120"/>
      <c r="C34" s="45"/>
      <c r="D34" s="2485">
        <v>2024</v>
      </c>
      <c r="E34" s="2485"/>
      <c r="F34" s="2485">
        <v>2025</v>
      </c>
      <c r="G34" s="2485"/>
      <c r="H34" s="2486">
        <v>2026</v>
      </c>
      <c r="I34" s="2486"/>
      <c r="J34" s="2486">
        <v>2027</v>
      </c>
      <c r="K34" s="2485"/>
      <c r="L34" s="2485">
        <v>2028</v>
      </c>
      <c r="M34" s="19"/>
    </row>
    <row r="35" spans="1:13">
      <c r="A35" s="3116"/>
      <c r="B35" s="3120"/>
      <c r="C35" s="45"/>
      <c r="D35" s="1898">
        <v>224</v>
      </c>
      <c r="E35" s="2522"/>
      <c r="F35" s="1898">
        <v>223</v>
      </c>
      <c r="G35" s="2522"/>
      <c r="H35" s="1898">
        <v>222</v>
      </c>
      <c r="I35" s="2522"/>
      <c r="J35" s="1898">
        <v>221</v>
      </c>
      <c r="K35" s="2522"/>
      <c r="L35" s="1898">
        <v>220</v>
      </c>
      <c r="M35" s="1917"/>
    </row>
    <row r="36" spans="1:13">
      <c r="A36" s="3116"/>
      <c r="B36" s="3120"/>
      <c r="C36" s="45"/>
      <c r="D36" s="2485">
        <v>2029</v>
      </c>
      <c r="E36" s="2485"/>
      <c r="F36" s="2485">
        <v>2030</v>
      </c>
      <c r="G36" s="2485"/>
      <c r="H36" s="2486">
        <v>2031</v>
      </c>
      <c r="I36" s="2486"/>
      <c r="J36" s="2486">
        <v>2032</v>
      </c>
      <c r="K36" s="2485"/>
      <c r="L36" s="2485">
        <v>2033</v>
      </c>
      <c r="M36" s="19"/>
    </row>
    <row r="37" spans="1:13">
      <c r="A37" s="3116"/>
      <c r="B37" s="3120"/>
      <c r="C37" s="45"/>
      <c r="D37" s="1898">
        <v>219</v>
      </c>
      <c r="E37" s="2522"/>
      <c r="F37" s="1898">
        <v>218</v>
      </c>
      <c r="G37" s="2522"/>
      <c r="H37" s="1898">
        <v>217</v>
      </c>
      <c r="I37" s="2522"/>
      <c r="J37" s="1898">
        <v>216</v>
      </c>
      <c r="K37" s="2522"/>
      <c r="L37" s="1898">
        <v>215</v>
      </c>
      <c r="M37" s="1917"/>
    </row>
    <row r="38" spans="1:13">
      <c r="A38" s="3116"/>
      <c r="B38" s="3120"/>
      <c r="C38" s="45"/>
      <c r="D38" s="76">
        <v>2034</v>
      </c>
      <c r="E38" s="76"/>
      <c r="F38" s="76" t="s">
        <v>1186</v>
      </c>
      <c r="G38" s="76"/>
      <c r="H38" s="76"/>
      <c r="I38" s="76"/>
      <c r="J38" s="76"/>
      <c r="K38" s="76"/>
      <c r="L38" s="76"/>
      <c r="M38" s="1917"/>
    </row>
    <row r="39" spans="1:13">
      <c r="A39" s="3116"/>
      <c r="B39" s="3121"/>
      <c r="C39" s="45"/>
      <c r="D39" s="1898">
        <v>214</v>
      </c>
      <c r="E39" s="2522"/>
      <c r="F39" s="3597">
        <v>214</v>
      </c>
      <c r="G39" s="3598"/>
      <c r="H39" s="3599"/>
      <c r="I39" s="3599"/>
      <c r="J39" s="76"/>
      <c r="K39" s="76"/>
      <c r="L39" s="76"/>
      <c r="M39" s="1917"/>
    </row>
    <row r="40" spans="1:13" ht="18" customHeight="1">
      <c r="A40" s="3116"/>
      <c r="B40" s="3108" t="s">
        <v>1187</v>
      </c>
      <c r="C40" s="72"/>
      <c r="D40" s="72"/>
      <c r="E40" s="72"/>
      <c r="F40" s="72"/>
      <c r="G40" s="72"/>
      <c r="H40" s="72"/>
      <c r="I40" s="72"/>
      <c r="J40" s="72"/>
      <c r="K40" s="72"/>
      <c r="L40" s="484"/>
      <c r="M40" s="11"/>
    </row>
    <row r="41" spans="1:13">
      <c r="A41" s="3116"/>
      <c r="B41" s="3109"/>
      <c r="C41" s="484"/>
      <c r="D41" s="49" t="s">
        <v>482</v>
      </c>
      <c r="E41" s="50" t="s">
        <v>60</v>
      </c>
      <c r="F41" s="3111" t="s">
        <v>1188</v>
      </c>
      <c r="G41" s="3112"/>
      <c r="H41" s="3112"/>
      <c r="I41" s="3112"/>
      <c r="J41" s="3112"/>
      <c r="K41" s="74"/>
      <c r="L41" s="484"/>
      <c r="M41" s="11"/>
    </row>
    <row r="42" spans="1:13">
      <c r="A42" s="3116"/>
      <c r="B42" s="3109"/>
      <c r="C42" s="484"/>
      <c r="D42" s="2004"/>
      <c r="E42" s="59" t="s">
        <v>1167</v>
      </c>
      <c r="F42" s="3111"/>
      <c r="G42" s="3112"/>
      <c r="H42" s="3112"/>
      <c r="I42" s="3112"/>
      <c r="J42" s="3112"/>
      <c r="K42" s="31"/>
      <c r="L42" s="484"/>
      <c r="M42" s="11"/>
    </row>
    <row r="43" spans="1:13">
      <c r="A43" s="3116"/>
      <c r="B43" s="3110"/>
      <c r="C43" s="51"/>
      <c r="D43" s="51"/>
      <c r="E43" s="51"/>
      <c r="F43" s="51"/>
      <c r="G43" s="51"/>
      <c r="H43" s="51"/>
      <c r="I43" s="51"/>
      <c r="J43" s="51"/>
      <c r="K43" s="51"/>
      <c r="L43" s="484"/>
      <c r="M43" s="11"/>
    </row>
    <row r="44" spans="1:13" ht="108" customHeight="1">
      <c r="A44" s="3116"/>
      <c r="B44" s="12" t="s">
        <v>1189</v>
      </c>
      <c r="C44" s="3095" t="s">
        <v>1454</v>
      </c>
      <c r="D44" s="3096"/>
      <c r="E44" s="3096"/>
      <c r="F44" s="3096"/>
      <c r="G44" s="3096"/>
      <c r="H44" s="3096"/>
      <c r="I44" s="3096"/>
      <c r="J44" s="3096"/>
      <c r="K44" s="3096"/>
      <c r="L44" s="3096"/>
      <c r="M44" s="3097"/>
    </row>
    <row r="45" spans="1:13" ht="38.25" customHeight="1">
      <c r="A45" s="3116"/>
      <c r="B45" s="12" t="s">
        <v>1191</v>
      </c>
      <c r="C45" s="3594" t="s">
        <v>1455</v>
      </c>
      <c r="D45" s="3595"/>
      <c r="E45" s="3595"/>
      <c r="F45" s="3595"/>
      <c r="G45" s="3595"/>
      <c r="H45" s="3595"/>
      <c r="I45" s="3595"/>
      <c r="J45" s="3595"/>
      <c r="K45" s="3595"/>
      <c r="L45" s="3595"/>
      <c r="M45" s="3596"/>
    </row>
    <row r="46" spans="1:13">
      <c r="A46" s="3116"/>
      <c r="B46" s="12" t="s">
        <v>1193</v>
      </c>
      <c r="C46" s="1850" t="s">
        <v>1194</v>
      </c>
      <c r="D46" s="1850"/>
      <c r="E46" s="1850"/>
      <c r="F46" s="1850"/>
      <c r="G46" s="1850"/>
      <c r="H46" s="1850"/>
      <c r="I46" s="1850"/>
      <c r="J46" s="1850"/>
      <c r="K46" s="1850"/>
      <c r="L46" s="1850"/>
      <c r="M46" s="1851"/>
    </row>
    <row r="47" spans="1:13">
      <c r="A47" s="3118"/>
      <c r="B47" s="12" t="s">
        <v>1195</v>
      </c>
      <c r="C47" s="1850">
        <v>2020</v>
      </c>
      <c r="D47" s="1850"/>
      <c r="E47" s="1850"/>
      <c r="F47" s="1850"/>
      <c r="G47" s="1850"/>
      <c r="H47" s="1850"/>
      <c r="I47" s="1850"/>
      <c r="J47" s="1850"/>
      <c r="K47" s="1850"/>
      <c r="L47" s="1850"/>
      <c r="M47" s="1851"/>
    </row>
    <row r="48" spans="1:13" ht="15.75" customHeight="1">
      <c r="A48" s="3085" t="s">
        <v>1197</v>
      </c>
      <c r="B48" s="63" t="s">
        <v>1198</v>
      </c>
      <c r="C48" s="3098" t="s">
        <v>993</v>
      </c>
      <c r="D48" s="3098"/>
      <c r="E48" s="3098"/>
      <c r="F48" s="3098"/>
      <c r="G48" s="3098"/>
      <c r="H48" s="3098"/>
      <c r="I48" s="3098"/>
      <c r="J48" s="3098"/>
      <c r="K48" s="3098"/>
      <c r="L48" s="3098"/>
      <c r="M48" s="3099"/>
    </row>
    <row r="49" spans="1:13" ht="15.75" customHeight="1">
      <c r="A49" s="3086"/>
      <c r="B49" s="63" t="s">
        <v>1199</v>
      </c>
      <c r="C49" s="3100" t="s">
        <v>1200</v>
      </c>
      <c r="D49" s="3100"/>
      <c r="E49" s="3100"/>
      <c r="F49" s="3100"/>
      <c r="G49" s="3100"/>
      <c r="H49" s="3100"/>
      <c r="I49" s="3100"/>
      <c r="J49" s="3100"/>
      <c r="K49" s="3100"/>
      <c r="L49" s="3100"/>
      <c r="M49" s="3101"/>
    </row>
    <row r="50" spans="1:13" ht="15.75" customHeight="1">
      <c r="A50" s="3086"/>
      <c r="B50" s="63" t="s">
        <v>1201</v>
      </c>
      <c r="C50" s="3100" t="s">
        <v>72</v>
      </c>
      <c r="D50" s="3100"/>
      <c r="E50" s="3100"/>
      <c r="F50" s="3100"/>
      <c r="G50" s="3100"/>
      <c r="H50" s="3100"/>
      <c r="I50" s="3100"/>
      <c r="J50" s="3100"/>
      <c r="K50" s="3100"/>
      <c r="L50" s="3100"/>
      <c r="M50" s="3101"/>
    </row>
    <row r="51" spans="1:13" ht="15.75" customHeight="1">
      <c r="A51" s="3086"/>
      <c r="B51" s="64" t="s">
        <v>1202</v>
      </c>
      <c r="C51" s="3100" t="s">
        <v>1203</v>
      </c>
      <c r="D51" s="3100"/>
      <c r="E51" s="3100"/>
      <c r="F51" s="3100"/>
      <c r="G51" s="3100"/>
      <c r="H51" s="3100"/>
      <c r="I51" s="3100"/>
      <c r="J51" s="3100"/>
      <c r="K51" s="3100"/>
      <c r="L51" s="3100"/>
      <c r="M51" s="3101"/>
    </row>
    <row r="52" spans="1:13" ht="15.75" customHeight="1">
      <c r="A52" s="3086"/>
      <c r="B52" s="63" t="s">
        <v>1204</v>
      </c>
      <c r="C52" s="3102" t="s">
        <v>995</v>
      </c>
      <c r="D52" s="3103"/>
      <c r="E52" s="3103"/>
      <c r="F52" s="3103"/>
      <c r="G52" s="3103"/>
      <c r="H52" s="3103"/>
      <c r="I52" s="3103"/>
      <c r="J52" s="3103"/>
      <c r="K52" s="3103"/>
      <c r="L52" s="3103"/>
      <c r="M52" s="3104"/>
    </row>
    <row r="53" spans="1:13" ht="16.5" customHeight="1" thickBot="1">
      <c r="A53" s="3087"/>
      <c r="B53" s="52" t="s">
        <v>1205</v>
      </c>
      <c r="C53" s="3088">
        <v>3387000</v>
      </c>
      <c r="D53" s="3088"/>
      <c r="E53" s="3088"/>
      <c r="F53" s="3088"/>
      <c r="G53" s="3088"/>
      <c r="H53" s="3088"/>
      <c r="I53" s="3088"/>
      <c r="J53" s="3088"/>
      <c r="K53" s="3088"/>
      <c r="L53" s="3088"/>
      <c r="M53" s="3089"/>
    </row>
    <row r="54" spans="1:13" ht="15.75" customHeight="1">
      <c r="A54" s="3085" t="s">
        <v>1206</v>
      </c>
      <c r="B54" s="53" t="s">
        <v>1207</v>
      </c>
      <c r="C54" s="3103" t="s">
        <v>1409</v>
      </c>
      <c r="D54" s="3103"/>
      <c r="E54" s="3103"/>
      <c r="F54" s="3103"/>
      <c r="G54" s="3103"/>
      <c r="H54" s="3103"/>
      <c r="I54" s="3103"/>
      <c r="J54" s="3103"/>
      <c r="K54" s="3103"/>
      <c r="L54" s="3103"/>
      <c r="M54" s="3104"/>
    </row>
    <row r="55" spans="1:13" ht="30" customHeight="1">
      <c r="A55" s="3086"/>
      <c r="B55" s="53" t="s">
        <v>1209</v>
      </c>
      <c r="C55" s="3088" t="s">
        <v>1210</v>
      </c>
      <c r="D55" s="3088"/>
      <c r="E55" s="3088"/>
      <c r="F55" s="3088"/>
      <c r="G55" s="3088"/>
      <c r="H55" s="3088"/>
      <c r="I55" s="3088"/>
      <c r="J55" s="3088"/>
      <c r="K55" s="3088"/>
      <c r="L55" s="3088"/>
      <c r="M55" s="3089"/>
    </row>
    <row r="56" spans="1:13" ht="30" customHeight="1" thickBot="1">
      <c r="A56" s="3086"/>
      <c r="B56" s="54" t="s">
        <v>28</v>
      </c>
      <c r="C56" s="3088" t="s">
        <v>677</v>
      </c>
      <c r="D56" s="3088"/>
      <c r="E56" s="3088"/>
      <c r="F56" s="3088"/>
      <c r="G56" s="3088"/>
      <c r="H56" s="3088"/>
      <c r="I56" s="3088"/>
      <c r="J56" s="3088"/>
      <c r="K56" s="3088"/>
      <c r="L56" s="3088"/>
      <c r="M56" s="3089"/>
    </row>
    <row r="57" spans="1:13" ht="16.5" thickBot="1">
      <c r="A57" s="77" t="s">
        <v>1211</v>
      </c>
      <c r="B57" s="78"/>
      <c r="C57" s="3593"/>
      <c r="D57" s="3368"/>
      <c r="E57" s="3368"/>
      <c r="F57" s="3368"/>
      <c r="G57" s="3368"/>
      <c r="H57" s="3368"/>
      <c r="I57" s="3368"/>
      <c r="J57" s="3368"/>
      <c r="K57" s="3368"/>
      <c r="L57" s="3368"/>
      <c r="M57" s="3369"/>
    </row>
  </sheetData>
  <mergeCells count="41">
    <mergeCell ref="F9:G9"/>
    <mergeCell ref="I9:J9"/>
    <mergeCell ref="C10:D10"/>
    <mergeCell ref="F10:G10"/>
    <mergeCell ref="I10:J10"/>
    <mergeCell ref="C11:M11"/>
    <mergeCell ref="A12:A47"/>
    <mergeCell ref="C12:D12"/>
    <mergeCell ref="C13:M13"/>
    <mergeCell ref="B14:B20"/>
    <mergeCell ref="F19:G19"/>
    <mergeCell ref="B21:B24"/>
    <mergeCell ref="B25:B27"/>
    <mergeCell ref="J26:L26"/>
    <mergeCell ref="A2:A11"/>
    <mergeCell ref="C2:M2"/>
    <mergeCell ref="C3:M3"/>
    <mergeCell ref="J7:K7"/>
    <mergeCell ref="B8:B10"/>
    <mergeCell ref="C9:D9"/>
    <mergeCell ref="B28:B30"/>
    <mergeCell ref="B31:B39"/>
    <mergeCell ref="F39:G39"/>
    <mergeCell ref="H39:I39"/>
    <mergeCell ref="B40:B43"/>
    <mergeCell ref="F41:F42"/>
    <mergeCell ref="G41:J42"/>
    <mergeCell ref="C44:M44"/>
    <mergeCell ref="C45:M45"/>
    <mergeCell ref="A48:A53"/>
    <mergeCell ref="C48:M48"/>
    <mergeCell ref="C49:M49"/>
    <mergeCell ref="C50:M50"/>
    <mergeCell ref="C51:M51"/>
    <mergeCell ref="C52:M52"/>
    <mergeCell ref="C53:M53"/>
    <mergeCell ref="A54:A56"/>
    <mergeCell ref="C54:M54"/>
    <mergeCell ref="C55:M55"/>
    <mergeCell ref="C56:M56"/>
    <mergeCell ref="C57:M57"/>
  </mergeCells>
  <dataValidations count="4">
    <dataValidation allowBlank="1" showInputMessage="1" showErrorMessage="1" prompt="Seleccione de la lista desplegable" sqref="B4 B7 H7" xr:uid="{00000000-0002-0000-1500-000000000000}"/>
    <dataValidation allowBlank="1" showInputMessage="1" showErrorMessage="1" prompt="Selecciones de la lista desplegable" sqref="B12" xr:uid="{00000000-0002-0000-1500-000001000000}"/>
    <dataValidation allowBlank="1" showInputMessage="1" showErrorMessage="1" prompt="Incluir una ficha por cada indicador, ya sea de producto o de resultado" sqref="B1" xr:uid="{00000000-0002-0000-1500-000002000000}"/>
    <dataValidation type="list" allowBlank="1" showInputMessage="1" showErrorMessage="1" sqref="I7" xr:uid="{00000000-0002-0000-1500-000003000000}">
      <formula1>INDIRECT(#REF!)</formula1>
    </dataValidation>
  </dataValidations>
  <hyperlinks>
    <hyperlink ref="C52" r:id="rId1"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sheetPr>
  <dimension ref="A1:M62"/>
  <sheetViews>
    <sheetView zoomScale="70" zoomScaleNormal="70" workbookViewId="0">
      <selection activeCell="C4" sqref="C4"/>
    </sheetView>
  </sheetViews>
  <sheetFormatPr baseColWidth="10" defaultColWidth="11.42578125" defaultRowHeight="15"/>
  <cols>
    <col min="1" max="1" width="23.85546875" style="302" customWidth="1"/>
    <col min="2" max="2" width="35.140625" style="302" customWidth="1"/>
    <col min="3" max="16384" width="11.42578125" style="302"/>
  </cols>
  <sheetData>
    <row r="1" spans="1:13" ht="15.75" thickBot="1">
      <c r="A1" s="307"/>
      <c r="B1" s="308" t="s">
        <v>1456</v>
      </c>
      <c r="C1" s="309"/>
      <c r="D1" s="309"/>
      <c r="E1" s="309"/>
      <c r="F1" s="309"/>
      <c r="G1" s="309"/>
      <c r="H1" s="309"/>
      <c r="I1" s="309"/>
      <c r="J1" s="309"/>
      <c r="K1" s="309"/>
      <c r="L1" s="309"/>
      <c r="M1" s="310"/>
    </row>
    <row r="2" spans="1:13" ht="43.5" customHeight="1">
      <c r="A2" s="3170" t="s">
        <v>1134</v>
      </c>
      <c r="B2" s="274" t="s">
        <v>1135</v>
      </c>
      <c r="C2" s="3197" t="s">
        <v>1457</v>
      </c>
      <c r="D2" s="3198"/>
      <c r="E2" s="3198"/>
      <c r="F2" s="3198"/>
      <c r="G2" s="3198"/>
      <c r="H2" s="3198"/>
      <c r="I2" s="3198"/>
      <c r="J2" s="3198"/>
      <c r="K2" s="3198"/>
      <c r="L2" s="3198"/>
      <c r="M2" s="3199"/>
    </row>
    <row r="3" spans="1:13" ht="38.25" customHeight="1">
      <c r="A3" s="3171"/>
      <c r="B3" s="268" t="s">
        <v>1213</v>
      </c>
      <c r="C3" s="3202" t="s">
        <v>1458</v>
      </c>
      <c r="D3" s="3103"/>
      <c r="E3" s="3103"/>
      <c r="F3" s="3103"/>
      <c r="G3" s="3103"/>
      <c r="H3" s="3103"/>
      <c r="I3" s="3103"/>
      <c r="J3" s="3103"/>
      <c r="K3" s="3103"/>
      <c r="L3" s="3103"/>
      <c r="M3" s="3104"/>
    </row>
    <row r="4" spans="1:13">
      <c r="A4" s="3171"/>
      <c r="B4" s="1832" t="s">
        <v>1139</v>
      </c>
      <c r="C4" s="1837" t="s">
        <v>422</v>
      </c>
      <c r="E4" s="1837"/>
      <c r="F4" s="1837"/>
      <c r="G4" s="1837"/>
      <c r="H4" s="1837"/>
      <c r="I4" s="1837"/>
      <c r="J4" s="1837"/>
      <c r="K4" s="1837"/>
      <c r="L4" s="1837"/>
      <c r="M4" s="1838"/>
    </row>
    <row r="5" spans="1:13">
      <c r="A5" s="3171"/>
      <c r="B5" s="1833" t="s">
        <v>1140</v>
      </c>
      <c r="C5" s="1834" t="s">
        <v>1141</v>
      </c>
      <c r="D5" s="1837"/>
      <c r="E5" s="1837"/>
      <c r="F5" s="1837"/>
      <c r="G5" s="1837"/>
      <c r="H5" s="1837"/>
      <c r="I5" s="1837"/>
      <c r="J5" s="1837"/>
      <c r="K5" s="1837"/>
      <c r="L5" s="1837"/>
      <c r="M5" s="1838"/>
    </row>
    <row r="6" spans="1:13">
      <c r="A6" s="3171"/>
      <c r="B6" s="1832" t="s">
        <v>1142</v>
      </c>
      <c r="C6" s="1834" t="s">
        <v>1141</v>
      </c>
      <c r="D6" s="1837"/>
      <c r="E6" s="1837"/>
      <c r="F6" s="1837"/>
      <c r="G6" s="1837"/>
      <c r="H6" s="1837"/>
      <c r="I6" s="1837"/>
      <c r="J6" s="1837"/>
      <c r="K6" s="1837"/>
      <c r="L6" s="1837"/>
      <c r="M6" s="1838"/>
    </row>
    <row r="7" spans="1:13">
      <c r="A7" s="3171"/>
      <c r="B7" s="268" t="s">
        <v>1143</v>
      </c>
      <c r="C7" s="1247" t="s">
        <v>71</v>
      </c>
      <c r="D7" s="275"/>
      <c r="E7" s="275"/>
      <c r="F7" s="275"/>
      <c r="G7" s="276"/>
      <c r="H7" s="277" t="s">
        <v>28</v>
      </c>
      <c r="I7" s="275" t="s">
        <v>72</v>
      </c>
      <c r="K7" s="275"/>
      <c r="L7" s="275"/>
      <c r="M7" s="278"/>
    </row>
    <row r="8" spans="1:13">
      <c r="A8" s="3171"/>
      <c r="B8" s="3149" t="s">
        <v>1144</v>
      </c>
      <c r="C8" s="1901"/>
      <c r="D8" s="1902"/>
      <c r="E8" s="1902"/>
      <c r="F8" s="1902"/>
      <c r="G8" s="1902"/>
      <c r="H8" s="1902"/>
      <c r="I8" s="1902"/>
      <c r="J8" s="1902"/>
      <c r="K8" s="1902"/>
      <c r="L8" s="279"/>
      <c r="M8" s="280"/>
    </row>
    <row r="9" spans="1:13" ht="60" customHeight="1">
      <c r="A9" s="3171"/>
      <c r="B9" s="3150"/>
      <c r="C9" s="3606" t="s">
        <v>1459</v>
      </c>
      <c r="D9" s="3392"/>
      <c r="E9" s="1845"/>
      <c r="F9" s="3242"/>
      <c r="G9" s="3242"/>
      <c r="H9" s="1845"/>
      <c r="I9" s="3242"/>
      <c r="J9" s="3242"/>
      <c r="K9" s="1845"/>
      <c r="L9" s="214"/>
      <c r="M9" s="215"/>
    </row>
    <row r="10" spans="1:13" ht="15.75" thickBot="1">
      <c r="A10" s="3171"/>
      <c r="B10" s="3151"/>
      <c r="C10" s="3242" t="s">
        <v>1147</v>
      </c>
      <c r="D10" s="3242"/>
      <c r="E10" s="1835"/>
      <c r="F10" s="3242" t="s">
        <v>1147</v>
      </c>
      <c r="G10" s="3242"/>
      <c r="H10" s="1835"/>
      <c r="I10" s="3242" t="s">
        <v>1147</v>
      </c>
      <c r="J10" s="3242"/>
      <c r="K10" s="1835"/>
      <c r="L10" s="214"/>
      <c r="M10" s="215"/>
    </row>
    <row r="11" spans="1:13" ht="69" customHeight="1" thickBot="1">
      <c r="A11" s="3171"/>
      <c r="B11" s="312" t="s">
        <v>1217</v>
      </c>
      <c r="C11" s="3310" t="s">
        <v>1460</v>
      </c>
      <c r="D11" s="3607"/>
      <c r="E11" s="3607"/>
      <c r="F11" s="3607"/>
      <c r="G11" s="3607"/>
      <c r="H11" s="3607"/>
      <c r="I11" s="3607"/>
      <c r="J11" s="3607"/>
      <c r="K11" s="3607"/>
      <c r="L11" s="3607"/>
      <c r="M11" s="3608"/>
    </row>
    <row r="12" spans="1:13" ht="88.15" customHeight="1">
      <c r="A12" s="3171"/>
      <c r="B12" s="268" t="s">
        <v>1219</v>
      </c>
      <c r="C12" s="3202" t="s">
        <v>1461</v>
      </c>
      <c r="D12" s="3103"/>
      <c r="E12" s="3103"/>
      <c r="F12" s="3103"/>
      <c r="G12" s="3103"/>
      <c r="H12" s="3103"/>
      <c r="I12" s="3103"/>
      <c r="J12" s="3103"/>
      <c r="K12" s="3103"/>
      <c r="L12" s="3103"/>
      <c r="M12" s="3104"/>
    </row>
    <row r="13" spans="1:13" ht="67.5" customHeight="1">
      <c r="A13" s="3171"/>
      <c r="B13" s="268" t="s">
        <v>1221</v>
      </c>
      <c r="C13" s="3389" t="s">
        <v>1462</v>
      </c>
      <c r="D13" s="3303"/>
      <c r="E13" s="3303"/>
      <c r="F13" s="3303"/>
      <c r="G13" s="3303"/>
      <c r="H13" s="3303"/>
      <c r="I13" s="3303"/>
      <c r="J13" s="3303"/>
      <c r="K13" s="3303"/>
      <c r="L13" s="3303"/>
      <c r="M13" s="3304"/>
    </row>
    <row r="14" spans="1:13" ht="72.75" customHeight="1">
      <c r="A14" s="3171"/>
      <c r="B14" s="3609" t="s">
        <v>1223</v>
      </c>
      <c r="C14" s="3604" t="s">
        <v>788</v>
      </c>
      <c r="D14" s="3605"/>
      <c r="E14" s="2503" t="s">
        <v>1224</v>
      </c>
      <c r="F14" s="3586" t="s">
        <v>789</v>
      </c>
      <c r="G14" s="3586"/>
      <c r="H14" s="3586"/>
      <c r="I14" s="3586"/>
      <c r="J14" s="3586"/>
      <c r="K14" s="3586"/>
      <c r="L14" s="3586"/>
      <c r="M14" s="3587"/>
    </row>
    <row r="15" spans="1:13" ht="16.5" hidden="1">
      <c r="A15" s="3241"/>
      <c r="B15" s="3610"/>
      <c r="C15" s="3611"/>
      <c r="D15" s="3612"/>
      <c r="E15" s="3612"/>
      <c r="F15" s="3612"/>
      <c r="G15" s="3612"/>
      <c r="H15" s="3612"/>
      <c r="I15" s="3612"/>
      <c r="J15" s="3612"/>
      <c r="K15" s="3612"/>
      <c r="L15" s="3612"/>
      <c r="M15" s="3613"/>
    </row>
    <row r="16" spans="1:13" ht="28.5">
      <c r="A16" s="3144" t="s">
        <v>1150</v>
      </c>
      <c r="B16" s="295" t="s">
        <v>12</v>
      </c>
      <c r="C16" s="2502" t="s">
        <v>58</v>
      </c>
      <c r="D16" s="2491"/>
      <c r="E16" s="2491"/>
      <c r="F16" s="2491"/>
      <c r="G16" s="2491"/>
      <c r="H16" s="2491"/>
      <c r="I16" s="2491"/>
      <c r="J16" s="2491"/>
      <c r="K16" s="2491"/>
      <c r="L16" s="214"/>
      <c r="M16" s="215"/>
    </row>
    <row r="17" spans="1:13" ht="50.25" customHeight="1">
      <c r="A17" s="3145"/>
      <c r="B17" s="268" t="s">
        <v>1151</v>
      </c>
      <c r="C17" s="3202" t="s">
        <v>200</v>
      </c>
      <c r="D17" s="3103"/>
      <c r="E17" s="3103"/>
      <c r="F17" s="3103"/>
      <c r="G17" s="3103"/>
      <c r="H17" s="3103"/>
      <c r="I17" s="3103"/>
      <c r="J17" s="3103"/>
      <c r="K17" s="3103"/>
      <c r="L17" s="3103"/>
      <c r="M17" s="3104"/>
    </row>
    <row r="18" spans="1:13">
      <c r="A18" s="3145"/>
      <c r="B18" s="3149" t="s">
        <v>1153</v>
      </c>
      <c r="C18" s="221"/>
      <c r="D18" s="222"/>
      <c r="E18" s="222"/>
      <c r="F18" s="222"/>
      <c r="G18" s="222"/>
      <c r="H18" s="222"/>
      <c r="I18" s="222"/>
      <c r="J18" s="222"/>
      <c r="K18" s="222"/>
      <c r="L18" s="222"/>
      <c r="M18" s="223"/>
    </row>
    <row r="19" spans="1:13">
      <c r="A19" s="3145"/>
      <c r="B19" s="3150"/>
      <c r="C19" s="224"/>
      <c r="D19" s="225"/>
      <c r="E19" s="226"/>
      <c r="F19" s="225"/>
      <c r="G19" s="226"/>
      <c r="H19" s="225"/>
      <c r="I19" s="226"/>
      <c r="J19" s="225"/>
      <c r="K19" s="226"/>
      <c r="L19" s="226"/>
      <c r="M19" s="227"/>
    </row>
    <row r="20" spans="1:13">
      <c r="A20" s="3145"/>
      <c r="B20" s="3150"/>
      <c r="C20" s="228" t="s">
        <v>1154</v>
      </c>
      <c r="D20" s="229"/>
      <c r="E20" s="228" t="s">
        <v>1155</v>
      </c>
      <c r="F20" s="229"/>
      <c r="G20" s="228" t="s">
        <v>1156</v>
      </c>
      <c r="H20" s="229"/>
      <c r="I20" s="228" t="s">
        <v>1157</v>
      </c>
      <c r="J20" s="229"/>
      <c r="K20" s="228" t="s">
        <v>1158</v>
      </c>
      <c r="L20" s="230"/>
      <c r="M20" s="231"/>
    </row>
    <row r="21" spans="1:13">
      <c r="A21" s="3145"/>
      <c r="B21" s="3150"/>
      <c r="C21" s="228" t="s">
        <v>1159</v>
      </c>
      <c r="D21" s="1846"/>
      <c r="E21" s="228" t="s">
        <v>1160</v>
      </c>
      <c r="F21" s="311"/>
      <c r="G21" s="228" t="s">
        <v>1161</v>
      </c>
      <c r="H21" s="311"/>
      <c r="I21" s="228" t="s">
        <v>1162</v>
      </c>
      <c r="J21" s="311"/>
      <c r="K21" s="228" t="s">
        <v>1163</v>
      </c>
      <c r="L21" s="230"/>
      <c r="M21" s="231"/>
    </row>
    <row r="22" spans="1:13" ht="28.5">
      <c r="A22" s="3145"/>
      <c r="B22" s="3150"/>
      <c r="C22" s="228" t="s">
        <v>1164</v>
      </c>
      <c r="D22" s="1846"/>
      <c r="E22" s="228" t="s">
        <v>1165</v>
      </c>
      <c r="F22" s="1846"/>
      <c r="G22" s="228"/>
      <c r="H22" s="232"/>
      <c r="I22" s="228"/>
      <c r="J22" s="232"/>
      <c r="K22" s="228"/>
      <c r="L22" s="233"/>
      <c r="M22" s="234"/>
    </row>
    <row r="23" spans="1:13">
      <c r="A23" s="3145"/>
      <c r="B23" s="3150"/>
      <c r="C23" s="228" t="s">
        <v>1166</v>
      </c>
      <c r="D23" s="311" t="s">
        <v>1167</v>
      </c>
      <c r="E23" s="228" t="s">
        <v>1168</v>
      </c>
      <c r="F23" s="1925" t="s">
        <v>1463</v>
      </c>
      <c r="G23" s="1925"/>
      <c r="H23" s="1925"/>
      <c r="I23" s="1925"/>
      <c r="J23" s="1925"/>
      <c r="K23" s="1925"/>
      <c r="L23" s="1925"/>
      <c r="M23" s="235"/>
    </row>
    <row r="24" spans="1:13">
      <c r="A24" s="3145"/>
      <c r="B24" s="3151"/>
      <c r="C24" s="236"/>
      <c r="D24" s="236"/>
      <c r="E24" s="236"/>
      <c r="F24" s="236"/>
      <c r="G24" s="236"/>
      <c r="H24" s="236"/>
      <c r="I24" s="236"/>
      <c r="J24" s="236"/>
      <c r="K24" s="236"/>
      <c r="L24" s="236"/>
      <c r="M24" s="237"/>
    </row>
    <row r="25" spans="1:13">
      <c r="A25" s="3145"/>
      <c r="B25" s="3149" t="s">
        <v>1170</v>
      </c>
      <c r="C25" s="238"/>
      <c r="D25" s="238"/>
      <c r="E25" s="238"/>
      <c r="F25" s="238"/>
      <c r="G25" s="238"/>
      <c r="H25" s="238"/>
      <c r="I25" s="238"/>
      <c r="J25" s="238"/>
      <c r="K25" s="238"/>
      <c r="L25" s="214"/>
      <c r="M25" s="215"/>
    </row>
    <row r="26" spans="1:13">
      <c r="A26" s="3145"/>
      <c r="B26" s="3150"/>
      <c r="C26" s="228" t="s">
        <v>1171</v>
      </c>
      <c r="D26" s="311"/>
      <c r="E26" s="239"/>
      <c r="F26" s="228" t="s">
        <v>1172</v>
      </c>
      <c r="G26" s="1846"/>
      <c r="H26" s="239"/>
      <c r="I26" s="228" t="s">
        <v>1173</v>
      </c>
      <c r="J26" s="1846" t="s">
        <v>1167</v>
      </c>
      <c r="K26" s="239"/>
      <c r="L26" s="214"/>
      <c r="M26" s="215"/>
    </row>
    <row r="27" spans="1:13">
      <c r="A27" s="3145"/>
      <c r="B27" s="3150"/>
      <c r="C27" s="228" t="s">
        <v>1174</v>
      </c>
      <c r="D27" s="240"/>
      <c r="E27" s="241"/>
      <c r="F27" s="228" t="s">
        <v>1175</v>
      </c>
      <c r="G27" s="311"/>
      <c r="H27" s="214"/>
      <c r="I27" s="242"/>
      <c r="J27" s="214"/>
      <c r="K27" s="1845"/>
      <c r="L27" s="214"/>
      <c r="M27" s="215"/>
    </row>
    <row r="28" spans="1:13">
      <c r="A28" s="3145"/>
      <c r="B28" s="3150"/>
      <c r="C28" s="232"/>
      <c r="D28" s="232"/>
      <c r="E28" s="232"/>
      <c r="F28" s="232"/>
      <c r="G28" s="232"/>
      <c r="H28" s="232"/>
      <c r="I28" s="232"/>
      <c r="J28" s="232"/>
      <c r="K28" s="232"/>
      <c r="L28" s="214"/>
      <c r="M28" s="215"/>
    </row>
    <row r="29" spans="1:13">
      <c r="A29" s="3145"/>
      <c r="B29" s="1831" t="s">
        <v>1176</v>
      </c>
      <c r="C29" s="239"/>
      <c r="D29" s="239"/>
      <c r="E29" s="239"/>
      <c r="F29" s="239"/>
      <c r="G29" s="239"/>
      <c r="H29" s="239"/>
      <c r="I29" s="239"/>
      <c r="J29" s="239"/>
      <c r="K29" s="239"/>
      <c r="L29" s="239"/>
      <c r="M29" s="243"/>
    </row>
    <row r="30" spans="1:13">
      <c r="A30" s="3145"/>
      <c r="B30" s="1831"/>
      <c r="C30" s="244" t="s">
        <v>1177</v>
      </c>
      <c r="D30" s="245" t="s">
        <v>61</v>
      </c>
      <c r="E30" s="239"/>
      <c r="F30" s="246" t="s">
        <v>1178</v>
      </c>
      <c r="G30" s="311" t="s">
        <v>61</v>
      </c>
      <c r="H30" s="239"/>
      <c r="I30" s="246" t="s">
        <v>1179</v>
      </c>
      <c r="J30" s="1873" t="s">
        <v>61</v>
      </c>
      <c r="K30" s="1874"/>
      <c r="L30" s="1875"/>
      <c r="M30" s="243"/>
    </row>
    <row r="31" spans="1:13">
      <c r="A31" s="3145"/>
      <c r="B31" s="1832"/>
      <c r="C31" s="236"/>
      <c r="D31" s="236"/>
      <c r="E31" s="236"/>
      <c r="F31" s="236"/>
      <c r="G31" s="236"/>
      <c r="H31" s="236"/>
      <c r="I31" s="236"/>
      <c r="J31" s="236"/>
      <c r="K31" s="236"/>
      <c r="L31" s="236"/>
      <c r="M31" s="237"/>
    </row>
    <row r="32" spans="1:13">
      <c r="A32" s="3145"/>
      <c r="B32" s="3149" t="s">
        <v>1181</v>
      </c>
      <c r="C32" s="247"/>
      <c r="D32" s="247"/>
      <c r="E32" s="247"/>
      <c r="F32" s="247"/>
      <c r="G32" s="247"/>
      <c r="H32" s="247"/>
      <c r="I32" s="247"/>
      <c r="J32" s="247"/>
      <c r="K32" s="247"/>
      <c r="L32" s="214"/>
      <c r="M32" s="215"/>
    </row>
    <row r="33" spans="1:13">
      <c r="A33" s="3145"/>
      <c r="B33" s="3150"/>
      <c r="C33" s="239" t="s">
        <v>1182</v>
      </c>
      <c r="D33" s="327">
        <v>2020</v>
      </c>
      <c r="E33" s="249"/>
      <c r="F33" s="239" t="s">
        <v>1183</v>
      </c>
      <c r="G33" s="282" t="s">
        <v>1184</v>
      </c>
      <c r="H33" s="249"/>
      <c r="I33" s="246"/>
      <c r="J33" s="249"/>
      <c r="K33" s="249"/>
      <c r="L33" s="214"/>
      <c r="M33" s="215"/>
    </row>
    <row r="34" spans="1:13">
      <c r="A34" s="3145"/>
      <c r="B34" s="3151"/>
      <c r="C34" s="236"/>
      <c r="D34" s="251"/>
      <c r="E34" s="252"/>
      <c r="F34" s="236"/>
      <c r="G34" s="252"/>
      <c r="H34" s="252"/>
      <c r="I34" s="253"/>
      <c r="J34" s="252"/>
      <c r="K34" s="252"/>
      <c r="L34" s="214"/>
      <c r="M34" s="215"/>
    </row>
    <row r="35" spans="1:13">
      <c r="A35" s="3145"/>
      <c r="B35" s="3149" t="s">
        <v>1185</v>
      </c>
      <c r="C35" s="254"/>
      <c r="D35" s="254"/>
      <c r="E35" s="254"/>
      <c r="F35" s="254"/>
      <c r="G35" s="254"/>
      <c r="H35" s="254"/>
      <c r="I35" s="254"/>
      <c r="J35" s="254"/>
      <c r="K35" s="254"/>
      <c r="L35" s="254"/>
      <c r="M35" s="255"/>
    </row>
    <row r="36" spans="1:13">
      <c r="A36" s="3145"/>
      <c r="B36" s="3150"/>
      <c r="C36" s="256"/>
      <c r="D36" s="257">
        <v>2019</v>
      </c>
      <c r="E36" s="257"/>
      <c r="F36" s="257">
        <v>2020</v>
      </c>
      <c r="G36" s="257"/>
      <c r="H36" s="258">
        <v>2021</v>
      </c>
      <c r="I36" s="258"/>
      <c r="J36" s="258">
        <v>2022</v>
      </c>
      <c r="K36" s="257"/>
      <c r="L36" s="257">
        <v>2023</v>
      </c>
      <c r="M36" s="255"/>
    </row>
    <row r="37" spans="1:13">
      <c r="A37" s="3145"/>
      <c r="B37" s="3150"/>
      <c r="C37" s="256"/>
      <c r="D37" s="1842"/>
      <c r="E37" s="1926"/>
      <c r="F37" s="1842">
        <v>1</v>
      </c>
      <c r="G37" s="1926"/>
      <c r="H37" s="1842">
        <v>1</v>
      </c>
      <c r="I37" s="1926"/>
      <c r="J37" s="1842">
        <v>1</v>
      </c>
      <c r="K37" s="1926"/>
      <c r="L37" s="1842">
        <v>1</v>
      </c>
      <c r="M37" s="1859"/>
    </row>
    <row r="38" spans="1:13">
      <c r="A38" s="3145"/>
      <c r="B38" s="3150"/>
      <c r="C38" s="256"/>
      <c r="D38" s="257">
        <v>2024</v>
      </c>
      <c r="E38" s="257"/>
      <c r="F38" s="257">
        <v>2025</v>
      </c>
      <c r="G38" s="257"/>
      <c r="H38" s="258">
        <v>2026</v>
      </c>
      <c r="I38" s="258"/>
      <c r="J38" s="258">
        <v>2027</v>
      </c>
      <c r="K38" s="257"/>
      <c r="L38" s="257">
        <v>2028</v>
      </c>
      <c r="M38" s="227"/>
    </row>
    <row r="39" spans="1:13">
      <c r="A39" s="3145"/>
      <c r="B39" s="3150"/>
      <c r="C39" s="256"/>
      <c r="D39" s="1842">
        <v>1</v>
      </c>
      <c r="E39" s="1926"/>
      <c r="F39" s="1842">
        <v>1</v>
      </c>
      <c r="G39" s="1926"/>
      <c r="H39" s="1842">
        <v>1</v>
      </c>
      <c r="I39" s="1926"/>
      <c r="J39" s="1842">
        <v>1</v>
      </c>
      <c r="K39" s="1926"/>
      <c r="L39" s="1842">
        <v>1</v>
      </c>
      <c r="M39" s="1859"/>
    </row>
    <row r="40" spans="1:13">
      <c r="A40" s="3145"/>
      <c r="B40" s="3150"/>
      <c r="C40" s="256"/>
      <c r="D40" s="257">
        <v>2029</v>
      </c>
      <c r="E40" s="257"/>
      <c r="F40" s="257">
        <v>2030</v>
      </c>
      <c r="G40" s="257"/>
      <c r="H40" s="258">
        <v>2031</v>
      </c>
      <c r="I40" s="258"/>
      <c r="J40" s="258">
        <v>2032</v>
      </c>
      <c r="K40" s="257"/>
      <c r="L40" s="257">
        <v>2033</v>
      </c>
      <c r="M40" s="227"/>
    </row>
    <row r="41" spans="1:13">
      <c r="A41" s="3145"/>
      <c r="B41" s="3150"/>
      <c r="C41" s="256"/>
      <c r="D41" s="1842">
        <v>1</v>
      </c>
      <c r="E41" s="1926"/>
      <c r="F41" s="1842">
        <v>1</v>
      </c>
      <c r="G41" s="1926"/>
      <c r="H41" s="1842">
        <v>1</v>
      </c>
      <c r="I41" s="1926"/>
      <c r="J41" s="1842">
        <v>1</v>
      </c>
      <c r="K41" s="1926"/>
      <c r="L41" s="1842">
        <v>1</v>
      </c>
      <c r="M41" s="1859"/>
    </row>
    <row r="42" spans="1:13">
      <c r="A42" s="3145"/>
      <c r="B42" s="3150"/>
      <c r="C42" s="256"/>
      <c r="D42" s="301">
        <v>2034</v>
      </c>
      <c r="E42" s="261"/>
      <c r="F42" s="263" t="s">
        <v>1186</v>
      </c>
      <c r="G42" s="261"/>
      <c r="H42" s="263"/>
      <c r="I42" s="261"/>
      <c r="J42" s="263"/>
      <c r="K42" s="261"/>
      <c r="L42" s="263"/>
      <c r="M42" s="1859"/>
    </row>
    <row r="43" spans="1:13">
      <c r="A43" s="3145"/>
      <c r="B43" s="3150"/>
      <c r="C43" s="256"/>
      <c r="D43" s="2523">
        <v>1</v>
      </c>
      <c r="E43" s="1926"/>
      <c r="F43" s="3181">
        <v>15</v>
      </c>
      <c r="G43" s="3182"/>
      <c r="H43" s="3183"/>
      <c r="I43" s="3183"/>
      <c r="J43" s="263"/>
      <c r="K43" s="261"/>
      <c r="L43" s="263"/>
      <c r="M43" s="1859"/>
    </row>
    <row r="44" spans="1:13">
      <c r="A44" s="3145"/>
      <c r="B44" s="3150"/>
      <c r="C44" s="256"/>
      <c r="D44" s="263"/>
      <c r="E44" s="261"/>
      <c r="F44" s="263"/>
      <c r="G44" s="261"/>
      <c r="H44" s="263"/>
      <c r="I44" s="261"/>
      <c r="J44" s="263"/>
      <c r="K44" s="261"/>
      <c r="L44" s="263"/>
      <c r="M44" s="1859"/>
    </row>
    <row r="45" spans="1:13">
      <c r="A45" s="3145"/>
      <c r="B45" s="3149" t="s">
        <v>1187</v>
      </c>
      <c r="C45" s="238"/>
      <c r="D45" s="238"/>
      <c r="E45" s="238"/>
      <c r="F45" s="238"/>
      <c r="G45" s="238"/>
      <c r="H45" s="238"/>
      <c r="I45" s="238"/>
      <c r="J45" s="238"/>
      <c r="K45" s="238"/>
      <c r="L45" s="214"/>
      <c r="M45" s="215"/>
    </row>
    <row r="46" spans="1:13">
      <c r="A46" s="3145"/>
      <c r="B46" s="3150"/>
      <c r="C46" s="214"/>
      <c r="D46" s="264" t="s">
        <v>482</v>
      </c>
      <c r="E46" s="265" t="s">
        <v>60</v>
      </c>
      <c r="F46" s="3155" t="s">
        <v>1188</v>
      </c>
      <c r="G46" s="3614"/>
      <c r="H46" s="3614"/>
      <c r="I46" s="3614"/>
      <c r="J46" s="3614"/>
      <c r="K46" s="266"/>
      <c r="L46" s="214"/>
      <c r="M46" s="215"/>
    </row>
    <row r="47" spans="1:13">
      <c r="A47" s="3145"/>
      <c r="B47" s="3150"/>
      <c r="C47" s="214"/>
      <c r="D47" s="1858"/>
      <c r="E47" s="1846" t="s">
        <v>1167</v>
      </c>
      <c r="F47" s="3155"/>
      <c r="G47" s="3614"/>
      <c r="H47" s="3614"/>
      <c r="I47" s="3614"/>
      <c r="J47" s="3614"/>
      <c r="K47" s="241"/>
      <c r="L47" s="214"/>
      <c r="M47" s="215"/>
    </row>
    <row r="48" spans="1:13">
      <c r="A48" s="3145"/>
      <c r="B48" s="3151"/>
      <c r="C48" s="267"/>
      <c r="D48" s="267"/>
      <c r="E48" s="267"/>
      <c r="F48" s="267"/>
      <c r="G48" s="267"/>
      <c r="H48" s="267"/>
      <c r="I48" s="267"/>
      <c r="J48" s="267"/>
      <c r="K48" s="267"/>
      <c r="L48" s="214"/>
      <c r="M48" s="215"/>
    </row>
    <row r="49" spans="1:13" ht="71.25" customHeight="1">
      <c r="A49" s="3145"/>
      <c r="B49" s="268" t="s">
        <v>1189</v>
      </c>
      <c r="C49" s="3197" t="s">
        <v>1464</v>
      </c>
      <c r="D49" s="3198"/>
      <c r="E49" s="3198"/>
      <c r="F49" s="3198"/>
      <c r="G49" s="3198"/>
      <c r="H49" s="3198"/>
      <c r="I49" s="3198"/>
      <c r="J49" s="3198"/>
      <c r="K49" s="3198"/>
      <c r="L49" s="3198"/>
      <c r="M49" s="3199"/>
    </row>
    <row r="50" spans="1:13" ht="30.75" customHeight="1">
      <c r="A50" s="3145"/>
      <c r="B50" s="281" t="s">
        <v>1191</v>
      </c>
      <c r="C50" s="3197" t="s">
        <v>1465</v>
      </c>
      <c r="D50" s="3198"/>
      <c r="E50" s="3198"/>
      <c r="F50" s="3198"/>
      <c r="G50" s="3198"/>
      <c r="H50" s="3198"/>
      <c r="I50" s="3198"/>
      <c r="J50" s="3198"/>
      <c r="K50" s="3198"/>
      <c r="L50" s="3198"/>
      <c r="M50" s="3199"/>
    </row>
    <row r="51" spans="1:13">
      <c r="A51" s="3145"/>
      <c r="B51" s="281" t="s">
        <v>1193</v>
      </c>
      <c r="C51" s="3197" t="s">
        <v>1194</v>
      </c>
      <c r="D51" s="3198"/>
      <c r="E51" s="3198"/>
      <c r="F51" s="3198"/>
      <c r="G51" s="3198"/>
      <c r="H51" s="3198"/>
      <c r="I51" s="3198"/>
      <c r="J51" s="3198"/>
      <c r="K51" s="3198"/>
      <c r="L51" s="3198"/>
      <c r="M51" s="3199"/>
    </row>
    <row r="52" spans="1:13">
      <c r="A52" s="3145"/>
      <c r="B52" s="281" t="s">
        <v>1195</v>
      </c>
      <c r="C52" s="1829">
        <v>2020</v>
      </c>
      <c r="D52" s="1829"/>
      <c r="E52" s="1829"/>
      <c r="F52" s="1829"/>
      <c r="G52" s="1829"/>
      <c r="H52" s="1829"/>
      <c r="I52" s="1829"/>
      <c r="J52" s="1829"/>
      <c r="K52" s="1829"/>
      <c r="L52" s="1829"/>
      <c r="M52" s="1830"/>
    </row>
    <row r="53" spans="1:13" ht="15.75" customHeight="1">
      <c r="A53" s="3135" t="s">
        <v>1197</v>
      </c>
      <c r="B53" s="285" t="s">
        <v>1198</v>
      </c>
      <c r="C53" s="3521" t="s">
        <v>849</v>
      </c>
      <c r="D53" s="3521"/>
      <c r="E53" s="3521"/>
      <c r="F53" s="3521"/>
      <c r="G53" s="3521"/>
      <c r="H53" s="3521"/>
      <c r="I53" s="3521"/>
      <c r="J53" s="3521"/>
      <c r="K53" s="3521"/>
      <c r="L53" s="3521"/>
      <c r="M53" s="3522"/>
    </row>
    <row r="54" spans="1:13" ht="15.75" customHeight="1">
      <c r="A54" s="3136"/>
      <c r="B54" s="285" t="s">
        <v>1199</v>
      </c>
      <c r="C54" s="3619" t="s">
        <v>1407</v>
      </c>
      <c r="D54" s="3499"/>
      <c r="E54" s="3499"/>
      <c r="F54" s="3499"/>
      <c r="G54" s="3499"/>
      <c r="H54" s="3499"/>
      <c r="I54" s="3499"/>
      <c r="J54" s="3499"/>
      <c r="K54" s="3499"/>
      <c r="L54" s="3499"/>
      <c r="M54" s="3500"/>
    </row>
    <row r="55" spans="1:13" ht="15.75" customHeight="1">
      <c r="A55" s="3136"/>
      <c r="B55" s="285" t="s">
        <v>1201</v>
      </c>
      <c r="C55" s="3499" t="s">
        <v>677</v>
      </c>
      <c r="D55" s="3499"/>
      <c r="E55" s="3499"/>
      <c r="F55" s="3499"/>
      <c r="G55" s="3499"/>
      <c r="H55" s="3499"/>
      <c r="I55" s="3499"/>
      <c r="J55" s="3499"/>
      <c r="K55" s="3499"/>
      <c r="L55" s="3499"/>
      <c r="M55" s="3500"/>
    </row>
    <row r="56" spans="1:13" ht="15.75" customHeight="1">
      <c r="A56" s="3136"/>
      <c r="B56" s="270" t="s">
        <v>1202</v>
      </c>
      <c r="C56" s="3615" t="s">
        <v>1408</v>
      </c>
      <c r="D56" s="3098"/>
      <c r="E56" s="3098"/>
      <c r="F56" s="3098"/>
      <c r="G56" s="3098"/>
      <c r="H56" s="3098"/>
      <c r="I56" s="3098"/>
      <c r="J56" s="3098"/>
      <c r="K56" s="3098"/>
      <c r="L56" s="3098"/>
      <c r="M56" s="3099"/>
    </row>
    <row r="57" spans="1:13" ht="15.75" customHeight="1">
      <c r="A57" s="3136"/>
      <c r="B57" s="269" t="s">
        <v>1204</v>
      </c>
      <c r="C57" s="3616" t="s">
        <v>850</v>
      </c>
      <c r="D57" s="3617"/>
      <c r="E57" s="3617"/>
      <c r="F57" s="3617"/>
      <c r="G57" s="3617"/>
      <c r="H57" s="3617"/>
      <c r="I57" s="3617"/>
      <c r="J57" s="3617"/>
      <c r="K57" s="3617"/>
      <c r="L57" s="3617"/>
      <c r="M57" s="3618"/>
    </row>
    <row r="58" spans="1:13" ht="15.75" thickBot="1">
      <c r="A58" s="3143"/>
      <c r="B58" s="269" t="s">
        <v>1205</v>
      </c>
      <c r="C58" s="3103" t="s">
        <v>179</v>
      </c>
      <c r="D58" s="3103"/>
      <c r="E58" s="3103"/>
      <c r="F58" s="3103"/>
      <c r="G58" s="3103"/>
      <c r="H58" s="3103"/>
      <c r="I58" s="3103"/>
      <c r="J58" s="3103"/>
      <c r="K58" s="3103"/>
      <c r="L58" s="3103"/>
      <c r="M58" s="3104"/>
    </row>
    <row r="59" spans="1:13">
      <c r="A59" s="3135" t="s">
        <v>1206</v>
      </c>
      <c r="B59" s="271" t="s">
        <v>1207</v>
      </c>
      <c r="C59" s="3103" t="s">
        <v>1409</v>
      </c>
      <c r="D59" s="3103"/>
      <c r="E59" s="3103"/>
      <c r="F59" s="3103"/>
      <c r="G59" s="3103"/>
      <c r="H59" s="3103"/>
      <c r="I59" s="3103"/>
      <c r="J59" s="3103"/>
      <c r="K59" s="3103"/>
      <c r="L59" s="3103"/>
      <c r="M59" s="3104"/>
    </row>
    <row r="60" spans="1:13">
      <c r="A60" s="3136"/>
      <c r="B60" s="271" t="s">
        <v>1209</v>
      </c>
      <c r="C60" s="3103" t="s">
        <v>1210</v>
      </c>
      <c r="D60" s="3103"/>
      <c r="E60" s="3103"/>
      <c r="F60" s="3103"/>
      <c r="G60" s="3103"/>
      <c r="H60" s="3103"/>
      <c r="I60" s="3103"/>
      <c r="J60" s="3103"/>
      <c r="K60" s="3103"/>
      <c r="L60" s="3103"/>
      <c r="M60" s="3104"/>
    </row>
    <row r="61" spans="1:13" ht="15.75" thickBot="1">
      <c r="A61" s="3136"/>
      <c r="B61" s="272" t="s">
        <v>28</v>
      </c>
      <c r="C61" s="3103" t="s">
        <v>72</v>
      </c>
      <c r="D61" s="3103"/>
      <c r="E61" s="3103"/>
      <c r="F61" s="3103"/>
      <c r="G61" s="3103"/>
      <c r="H61" s="3103"/>
      <c r="I61" s="3103"/>
      <c r="J61" s="3103"/>
      <c r="K61" s="3103"/>
      <c r="L61" s="3103"/>
      <c r="M61" s="3104"/>
    </row>
    <row r="62" spans="1:13" ht="15.75" thickBot="1">
      <c r="A62" s="273" t="s">
        <v>1211</v>
      </c>
      <c r="B62" s="319"/>
      <c r="C62" s="3137"/>
      <c r="D62" s="3200"/>
      <c r="E62" s="3200"/>
      <c r="F62" s="3200"/>
      <c r="G62" s="3200"/>
      <c r="H62" s="3200"/>
      <c r="I62" s="3200"/>
      <c r="J62" s="3200"/>
      <c r="K62" s="3200"/>
      <c r="L62" s="3200"/>
      <c r="M62" s="3201"/>
    </row>
  </sheetData>
  <mergeCells count="43">
    <mergeCell ref="A53:A58"/>
    <mergeCell ref="C53:M53"/>
    <mergeCell ref="C54:M54"/>
    <mergeCell ref="C55:M55"/>
    <mergeCell ref="A59:A61"/>
    <mergeCell ref="C59:M59"/>
    <mergeCell ref="C60:M60"/>
    <mergeCell ref="C61:M61"/>
    <mergeCell ref="C62:M62"/>
    <mergeCell ref="C56:M56"/>
    <mergeCell ref="C57:M57"/>
    <mergeCell ref="C58:M58"/>
    <mergeCell ref="H43:I43"/>
    <mergeCell ref="C51:M51"/>
    <mergeCell ref="C15:M15"/>
    <mergeCell ref="A16:A52"/>
    <mergeCell ref="C17:M17"/>
    <mergeCell ref="B18:B24"/>
    <mergeCell ref="B25:B28"/>
    <mergeCell ref="B32:B34"/>
    <mergeCell ref="B35:B44"/>
    <mergeCell ref="F43:G43"/>
    <mergeCell ref="B45:B48"/>
    <mergeCell ref="F46:F47"/>
    <mergeCell ref="G46:J47"/>
    <mergeCell ref="C49:M49"/>
    <mergeCell ref="C50:M50"/>
    <mergeCell ref="F10:G10"/>
    <mergeCell ref="I10:J10"/>
    <mergeCell ref="F14:M14"/>
    <mergeCell ref="C14:D14"/>
    <mergeCell ref="A2:A15"/>
    <mergeCell ref="C2:M2"/>
    <mergeCell ref="C3:M3"/>
    <mergeCell ref="B8:B10"/>
    <mergeCell ref="C9:D9"/>
    <mergeCell ref="C11:M11"/>
    <mergeCell ref="B14:B15"/>
    <mergeCell ref="F9:G9"/>
    <mergeCell ref="I9:J9"/>
    <mergeCell ref="C10:D10"/>
    <mergeCell ref="C12:M12"/>
    <mergeCell ref="C13:M13"/>
  </mergeCells>
  <dataValidations count="5">
    <dataValidation allowBlank="1" showInputMessage="1" showErrorMessage="1" prompt="Determine si el indicador responde a un enfoque (Derechos Humanos, Género, Diferencial, Poblacional, Ambiental y Territorial). Si responde a más de enfoque separelos por ;" sqref="B16" xr:uid="{00000000-0002-0000-1600-000000000000}"/>
    <dataValidation allowBlank="1" showInputMessage="1" showErrorMessage="1" prompt="Identifique la meta ODS a que le apunta el indicador de producto. Seleccione de la lista desplegable." sqref="C14" xr:uid="{00000000-0002-0000-1600-000001000000}"/>
    <dataValidation allowBlank="1" showInputMessage="1" showErrorMessage="1" prompt="Identifique el ODS a que le apunta el indicador de producto. Seleccione de la lista desplegable._x000a_" sqref="B14:B15" xr:uid="{00000000-0002-0000-1600-000002000000}"/>
    <dataValidation allowBlank="1" showInputMessage="1" showErrorMessage="1" prompt="Incluir una ficha por cada indicador, ya sea de producto o de resultado" sqref="B1" xr:uid="{00000000-0002-0000-1600-000003000000}"/>
    <dataValidation allowBlank="1" showInputMessage="1" showErrorMessage="1" prompt="Seleccione de la lista desplegable" sqref="B4 B7 H7" xr:uid="{00000000-0002-0000-1600-000004000000}"/>
  </dataValidations>
  <hyperlinks>
    <hyperlink ref="C57" r:id="rId1" display="alejandro.rivera@gobiernobogota.gov.co" xr:uid="{00000000-0004-0000-1600-000000000000}"/>
    <hyperlink ref="C57:M57" r:id="rId2" display="ricardo.ruge@gobiernobogota.gov.co" xr:uid="{00000000-0004-0000-1600-000001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sheetPr>
  <dimension ref="A1:N62"/>
  <sheetViews>
    <sheetView zoomScale="80" zoomScaleNormal="80" workbookViewId="0">
      <selection activeCell="C4" sqref="C4"/>
    </sheetView>
  </sheetViews>
  <sheetFormatPr baseColWidth="10" defaultColWidth="11.42578125" defaultRowHeight="14.25"/>
  <cols>
    <col min="1" max="1" width="27.140625" style="190" customWidth="1"/>
    <col min="2" max="2" width="33" style="190" customWidth="1"/>
    <col min="3" max="16384" width="11.42578125" style="190"/>
  </cols>
  <sheetData>
    <row r="1" spans="1:14" ht="15.75" thickBot="1">
      <c r="A1" s="3650" t="s">
        <v>1466</v>
      </c>
      <c r="B1" s="3651"/>
      <c r="C1" s="3651"/>
      <c r="D1" s="3651"/>
      <c r="E1" s="3651"/>
      <c r="F1" s="3651"/>
      <c r="G1" s="3651"/>
      <c r="H1" s="3651"/>
      <c r="I1" s="3651"/>
      <c r="J1" s="3651"/>
      <c r="K1" s="3651"/>
      <c r="L1" s="3651"/>
      <c r="M1" s="3652"/>
      <c r="N1" s="190" t="s">
        <v>1277</v>
      </c>
    </row>
    <row r="2" spans="1:14" ht="15">
      <c r="A2" s="3653" t="s">
        <v>1134</v>
      </c>
      <c r="B2" s="303" t="s">
        <v>1135</v>
      </c>
      <c r="C2" s="3197" t="s">
        <v>1467</v>
      </c>
      <c r="D2" s="3198"/>
      <c r="E2" s="3198"/>
      <c r="F2" s="3198"/>
      <c r="G2" s="3198"/>
      <c r="H2" s="3198"/>
      <c r="I2" s="3198"/>
      <c r="J2" s="3198"/>
      <c r="K2" s="3198"/>
      <c r="L2" s="3198"/>
      <c r="M2" s="3199"/>
    </row>
    <row r="3" spans="1:14" ht="45">
      <c r="A3" s="3654"/>
      <c r="B3" s="304" t="s">
        <v>1213</v>
      </c>
      <c r="C3" s="3218" t="s">
        <v>867</v>
      </c>
      <c r="D3" s="3219"/>
      <c r="E3" s="3219"/>
      <c r="F3" s="3219"/>
      <c r="G3" s="3219"/>
      <c r="H3" s="3219"/>
      <c r="I3" s="3219"/>
      <c r="J3" s="3219"/>
      <c r="K3" s="3219"/>
      <c r="L3" s="3219"/>
      <c r="M3" s="3220"/>
    </row>
    <row r="4" spans="1:14" ht="15">
      <c r="A4" s="3654"/>
      <c r="B4" s="2119" t="s">
        <v>1139</v>
      </c>
      <c r="C4" s="2149" t="s">
        <v>422</v>
      </c>
      <c r="E4" s="2149"/>
      <c r="F4" s="2149"/>
      <c r="G4" s="2149"/>
      <c r="H4" s="2149"/>
      <c r="I4" s="2149"/>
      <c r="J4" s="2149"/>
      <c r="K4" s="2149"/>
      <c r="L4" s="2149"/>
      <c r="M4" s="2150"/>
    </row>
    <row r="5" spans="1:14" ht="15">
      <c r="A5" s="3654"/>
      <c r="B5" s="411" t="s">
        <v>1140</v>
      </c>
      <c r="C5" s="1834" t="s">
        <v>1141</v>
      </c>
      <c r="D5" s="2149"/>
      <c r="E5" s="2149"/>
      <c r="F5" s="2149"/>
      <c r="G5" s="2149"/>
      <c r="H5" s="2149"/>
      <c r="I5" s="2149"/>
      <c r="J5" s="2149"/>
      <c r="K5" s="2149"/>
      <c r="L5" s="2149"/>
      <c r="M5" s="2150"/>
    </row>
    <row r="6" spans="1:14" ht="15">
      <c r="A6" s="3654"/>
      <c r="B6" s="2119" t="s">
        <v>1142</v>
      </c>
      <c r="C6" s="1834" t="s">
        <v>1141</v>
      </c>
      <c r="D6" s="2149"/>
      <c r="E6" s="2149"/>
      <c r="F6" s="2149"/>
      <c r="G6" s="2149"/>
      <c r="H6" s="2149"/>
      <c r="I6" s="2149"/>
      <c r="J6" s="2149"/>
      <c r="K6" s="2149"/>
      <c r="L6" s="2149"/>
      <c r="M6" s="2150"/>
    </row>
    <row r="7" spans="1:14" ht="31.15" customHeight="1">
      <c r="A7" s="3654"/>
      <c r="B7" s="304" t="s">
        <v>1143</v>
      </c>
      <c r="C7" s="1247" t="s">
        <v>71</v>
      </c>
      <c r="D7" s="358"/>
      <c r="E7" s="358"/>
      <c r="F7" s="358"/>
      <c r="G7" s="359"/>
      <c r="H7" s="412" t="s">
        <v>28</v>
      </c>
      <c r="I7" s="3451" t="s">
        <v>1468</v>
      </c>
      <c r="J7" s="3452"/>
      <c r="K7" s="3452"/>
      <c r="L7" s="3452"/>
      <c r="M7" s="3453"/>
    </row>
    <row r="8" spans="1:14">
      <c r="A8" s="3654"/>
      <c r="B8" s="3235" t="s">
        <v>1144</v>
      </c>
      <c r="C8" s="360"/>
      <c r="D8" s="361"/>
      <c r="E8" s="361"/>
      <c r="F8" s="361"/>
      <c r="G8" s="361"/>
      <c r="H8" s="361"/>
      <c r="I8" s="361"/>
      <c r="J8" s="361"/>
      <c r="K8" s="361"/>
      <c r="L8" s="279"/>
      <c r="M8" s="280"/>
    </row>
    <row r="9" spans="1:14" ht="32.25" customHeight="1">
      <c r="A9" s="3654"/>
      <c r="B9" s="3236"/>
      <c r="C9" s="3656"/>
      <c r="D9" s="3656"/>
      <c r="E9" s="362"/>
      <c r="F9" s="3657"/>
      <c r="G9" s="3657"/>
      <c r="H9" s="362"/>
      <c r="I9" s="3657"/>
      <c r="J9" s="3657"/>
      <c r="K9" s="362"/>
      <c r="L9" s="214"/>
      <c r="M9" s="215"/>
    </row>
    <row r="10" spans="1:14" ht="27.75" customHeight="1" thickBot="1">
      <c r="A10" s="3654"/>
      <c r="B10" s="3237"/>
      <c r="C10" s="3657" t="s">
        <v>1147</v>
      </c>
      <c r="D10" s="3657"/>
      <c r="E10" s="2123"/>
      <c r="F10" s="3657" t="s">
        <v>1147</v>
      </c>
      <c r="G10" s="3657"/>
      <c r="H10" s="2123"/>
      <c r="I10" s="3657" t="s">
        <v>1147</v>
      </c>
      <c r="J10" s="3657"/>
      <c r="K10" s="2123"/>
      <c r="L10" s="214"/>
      <c r="M10" s="215"/>
    </row>
    <row r="11" spans="1:14" ht="57.75" customHeight="1" thickBot="1">
      <c r="A11" s="3654"/>
      <c r="B11" s="332" t="s">
        <v>1217</v>
      </c>
      <c r="C11" s="3562" t="s">
        <v>1469</v>
      </c>
      <c r="D11" s="3563"/>
      <c r="E11" s="3563"/>
      <c r="F11" s="3563"/>
      <c r="G11" s="3563"/>
      <c r="H11" s="3563"/>
      <c r="I11" s="3563"/>
      <c r="J11" s="3563"/>
      <c r="K11" s="3563"/>
      <c r="L11" s="3563"/>
      <c r="M11" s="3564"/>
    </row>
    <row r="12" spans="1:14" ht="100.15" customHeight="1" thickBot="1">
      <c r="A12" s="3654"/>
      <c r="B12" s="304" t="s">
        <v>1219</v>
      </c>
      <c r="C12" s="3478" t="s">
        <v>1470</v>
      </c>
      <c r="D12" s="3479"/>
      <c r="E12" s="3479"/>
      <c r="F12" s="3479"/>
      <c r="G12" s="3479"/>
      <c r="H12" s="3479"/>
      <c r="I12" s="3479"/>
      <c r="J12" s="3479"/>
      <c r="K12" s="3479"/>
      <c r="L12" s="3479"/>
      <c r="M12" s="3480"/>
    </row>
    <row r="13" spans="1:14" ht="72" customHeight="1">
      <c r="A13" s="3654"/>
      <c r="B13" s="304" t="s">
        <v>1221</v>
      </c>
      <c r="C13" s="3631" t="s">
        <v>1462</v>
      </c>
      <c r="D13" s="3248"/>
      <c r="E13" s="3248"/>
      <c r="F13" s="3248"/>
      <c r="G13" s="3248"/>
      <c r="H13" s="3248"/>
      <c r="I13" s="3248"/>
      <c r="J13" s="3248"/>
      <c r="K13" s="3248"/>
      <c r="L13" s="3248"/>
      <c r="M13" s="3632"/>
    </row>
    <row r="14" spans="1:14" ht="68.25" customHeight="1">
      <c r="A14" s="3654"/>
      <c r="B14" s="3644" t="s">
        <v>1223</v>
      </c>
      <c r="C14" s="3646" t="s">
        <v>1440</v>
      </c>
      <c r="D14" s="3647"/>
      <c r="E14" s="3441" t="s">
        <v>1224</v>
      </c>
      <c r="F14" s="3646" t="s">
        <v>866</v>
      </c>
      <c r="G14" s="3442"/>
      <c r="H14" s="3442"/>
      <c r="I14" s="3442"/>
      <c r="J14" s="3442"/>
      <c r="K14" s="3442"/>
      <c r="L14" s="3442"/>
      <c r="M14" s="3647"/>
    </row>
    <row r="15" spans="1:14" ht="12.75" hidden="1" customHeight="1">
      <c r="A15" s="3655"/>
      <c r="B15" s="3645"/>
      <c r="C15" s="3648"/>
      <c r="D15" s="3649"/>
      <c r="E15" s="3441"/>
      <c r="F15" s="3648"/>
      <c r="G15" s="3444"/>
      <c r="H15" s="3444"/>
      <c r="I15" s="3444"/>
      <c r="J15" s="3444"/>
      <c r="K15" s="3444"/>
      <c r="L15" s="3444"/>
      <c r="M15" s="3649"/>
    </row>
    <row r="16" spans="1:14" ht="28.5" customHeight="1">
      <c r="A16" s="3633" t="s">
        <v>1150</v>
      </c>
      <c r="B16" s="1637" t="s">
        <v>12</v>
      </c>
      <c r="C16" s="3635" t="s">
        <v>58</v>
      </c>
      <c r="D16" s="3219"/>
      <c r="E16" s="3219"/>
      <c r="F16" s="3219"/>
      <c r="G16" s="3219"/>
      <c r="H16" s="3219"/>
      <c r="I16" s="3219"/>
      <c r="J16" s="3219"/>
      <c r="K16" s="3219"/>
      <c r="L16" s="3219"/>
      <c r="M16" s="3636"/>
    </row>
    <row r="17" spans="1:13" ht="15">
      <c r="A17" s="3634"/>
      <c r="B17" s="304" t="s">
        <v>1151</v>
      </c>
      <c r="C17" s="3197" t="s">
        <v>1471</v>
      </c>
      <c r="D17" s="3198"/>
      <c r="E17" s="3198"/>
      <c r="F17" s="3198"/>
      <c r="G17" s="3198"/>
      <c r="H17" s="3198"/>
      <c r="I17" s="3198"/>
      <c r="J17" s="3198"/>
      <c r="K17" s="3198"/>
      <c r="L17" s="3198"/>
      <c r="M17" s="3199"/>
    </row>
    <row r="18" spans="1:13">
      <c r="A18" s="3634"/>
      <c r="B18" s="3235" t="s">
        <v>1153</v>
      </c>
      <c r="C18" s="364"/>
      <c r="D18" s="365"/>
      <c r="E18" s="365"/>
      <c r="F18" s="365"/>
      <c r="G18" s="365"/>
      <c r="H18" s="365"/>
      <c r="I18" s="365"/>
      <c r="J18" s="365"/>
      <c r="K18" s="365"/>
      <c r="L18" s="365"/>
      <c r="M18" s="366"/>
    </row>
    <row r="19" spans="1:13">
      <c r="A19" s="3634"/>
      <c r="B19" s="3236"/>
      <c r="C19" s="367"/>
      <c r="D19" s="368"/>
      <c r="E19" s="369"/>
      <c r="F19" s="368"/>
      <c r="G19" s="369"/>
      <c r="H19" s="368"/>
      <c r="I19" s="369"/>
      <c r="J19" s="368"/>
      <c r="K19" s="369"/>
      <c r="L19" s="369"/>
      <c r="M19" s="370"/>
    </row>
    <row r="20" spans="1:13">
      <c r="A20" s="3634"/>
      <c r="B20" s="3236"/>
      <c r="C20" s="371" t="s">
        <v>1154</v>
      </c>
      <c r="D20" s="372"/>
      <c r="E20" s="371" t="s">
        <v>1155</v>
      </c>
      <c r="F20" s="372"/>
      <c r="G20" s="371" t="s">
        <v>1156</v>
      </c>
      <c r="H20" s="372"/>
      <c r="I20" s="371" t="s">
        <v>1157</v>
      </c>
      <c r="J20" s="372"/>
      <c r="K20" s="371" t="s">
        <v>1158</v>
      </c>
      <c r="L20" s="373"/>
      <c r="M20" s="374"/>
    </row>
    <row r="21" spans="1:13">
      <c r="A21" s="3634"/>
      <c r="B21" s="3236"/>
      <c r="C21" s="371" t="s">
        <v>1159</v>
      </c>
      <c r="D21" s="375"/>
      <c r="E21" s="371" t="s">
        <v>1160</v>
      </c>
      <c r="F21" s="376"/>
      <c r="G21" s="371" t="s">
        <v>1161</v>
      </c>
      <c r="H21" s="376"/>
      <c r="I21" s="371" t="s">
        <v>1162</v>
      </c>
      <c r="J21" s="376"/>
      <c r="K21" s="371" t="s">
        <v>1163</v>
      </c>
      <c r="L21" s="373"/>
      <c r="M21" s="374"/>
    </row>
    <row r="22" spans="1:13" ht="28.5">
      <c r="A22" s="3634"/>
      <c r="B22" s="3236"/>
      <c r="C22" s="371" t="s">
        <v>1164</v>
      </c>
      <c r="D22" s="375"/>
      <c r="E22" s="371" t="s">
        <v>1165</v>
      </c>
      <c r="F22" s="375"/>
      <c r="G22" s="371"/>
      <c r="H22" s="377"/>
      <c r="I22" s="371"/>
      <c r="J22" s="377"/>
      <c r="K22" s="371"/>
      <c r="L22" s="378"/>
      <c r="M22" s="379"/>
    </row>
    <row r="23" spans="1:13">
      <c r="A23" s="3634"/>
      <c r="B23" s="3236"/>
      <c r="C23" s="371" t="s">
        <v>1166</v>
      </c>
      <c r="D23" s="376" t="s">
        <v>1226</v>
      </c>
      <c r="E23" s="371" t="s">
        <v>1168</v>
      </c>
      <c r="F23" s="3637" t="s">
        <v>1416</v>
      </c>
      <c r="G23" s="3637"/>
      <c r="H23" s="3637"/>
      <c r="I23" s="2126"/>
      <c r="J23" s="2126"/>
      <c r="K23" s="2126"/>
      <c r="L23" s="2126"/>
      <c r="M23" s="380"/>
    </row>
    <row r="24" spans="1:13">
      <c r="A24" s="3634"/>
      <c r="B24" s="3237"/>
      <c r="C24" s="381"/>
      <c r="D24" s="381"/>
      <c r="E24" s="381"/>
      <c r="F24" s="381"/>
      <c r="G24" s="381"/>
      <c r="H24" s="381"/>
      <c r="I24" s="381"/>
      <c r="J24" s="381"/>
      <c r="K24" s="381"/>
      <c r="L24" s="381"/>
      <c r="M24" s="382"/>
    </row>
    <row r="25" spans="1:13">
      <c r="A25" s="3634"/>
      <c r="B25" s="3235" t="s">
        <v>1170</v>
      </c>
      <c r="C25" s="383"/>
      <c r="D25" s="383"/>
      <c r="E25" s="383"/>
      <c r="F25" s="383"/>
      <c r="G25" s="383"/>
      <c r="H25" s="383"/>
      <c r="I25" s="383"/>
      <c r="J25" s="383"/>
      <c r="K25" s="383"/>
      <c r="L25" s="214"/>
      <c r="M25" s="215"/>
    </row>
    <row r="26" spans="1:13">
      <c r="A26" s="3634"/>
      <c r="B26" s="3236"/>
      <c r="C26" s="371" t="s">
        <v>1171</v>
      </c>
      <c r="D26" s="376"/>
      <c r="E26" s="363"/>
      <c r="F26" s="371" t="s">
        <v>1172</v>
      </c>
      <c r="G26" s="375"/>
      <c r="H26" s="363"/>
      <c r="I26" s="371" t="s">
        <v>1173</v>
      </c>
      <c r="J26" s="375" t="s">
        <v>1167</v>
      </c>
      <c r="K26" s="363"/>
      <c r="L26" s="214"/>
      <c r="M26" s="215"/>
    </row>
    <row r="27" spans="1:13">
      <c r="A27" s="3634"/>
      <c r="B27" s="3236"/>
      <c r="C27" s="371" t="s">
        <v>1174</v>
      </c>
      <c r="D27" s="384"/>
      <c r="E27" s="385"/>
      <c r="F27" s="371" t="s">
        <v>1175</v>
      </c>
      <c r="G27" s="376"/>
      <c r="H27" s="214"/>
      <c r="I27" s="386"/>
      <c r="J27" s="214"/>
      <c r="K27" s="362"/>
      <c r="L27" s="214"/>
      <c r="M27" s="215"/>
    </row>
    <row r="28" spans="1:13" ht="15" thickBot="1">
      <c r="A28" s="3634"/>
      <c r="B28" s="3236"/>
      <c r="C28" s="377"/>
      <c r="D28" s="377"/>
      <c r="E28" s="377"/>
      <c r="F28" s="377"/>
      <c r="G28" s="377"/>
      <c r="H28" s="377"/>
      <c r="I28" s="377"/>
      <c r="J28" s="377"/>
      <c r="K28" s="377"/>
      <c r="L28" s="214"/>
      <c r="M28" s="215"/>
    </row>
    <row r="29" spans="1:13" ht="15" customHeight="1">
      <c r="A29" s="3634"/>
      <c r="B29" s="3638" t="s">
        <v>1176</v>
      </c>
      <c r="C29" s="363"/>
      <c r="D29" s="363"/>
      <c r="E29" s="363"/>
      <c r="F29" s="363"/>
      <c r="G29" s="363"/>
      <c r="H29" s="363"/>
      <c r="I29" s="363"/>
      <c r="J29" s="363"/>
      <c r="K29" s="363"/>
      <c r="L29" s="363"/>
      <c r="M29" s="387"/>
    </row>
    <row r="30" spans="1:13" ht="15" customHeight="1">
      <c r="A30" s="3634"/>
      <c r="B30" s="3236"/>
      <c r="C30" s="388" t="s">
        <v>1177</v>
      </c>
      <c r="D30" s="389">
        <v>279</v>
      </c>
      <c r="E30" s="363"/>
      <c r="F30" s="390" t="s">
        <v>1178</v>
      </c>
      <c r="G30" s="376">
        <v>2018</v>
      </c>
      <c r="H30" s="363"/>
      <c r="I30" s="390" t="s">
        <v>1179</v>
      </c>
      <c r="J30" s="3640" t="s">
        <v>1417</v>
      </c>
      <c r="K30" s="3641"/>
      <c r="L30" s="3642"/>
      <c r="M30" s="387"/>
    </row>
    <row r="31" spans="1:13" ht="15" customHeight="1" thickBot="1">
      <c r="A31" s="3634"/>
      <c r="B31" s="3639"/>
      <c r="C31" s="381"/>
      <c r="D31" s="381"/>
      <c r="E31" s="381"/>
      <c r="F31" s="381"/>
      <c r="G31" s="381"/>
      <c r="H31" s="381"/>
      <c r="I31" s="381"/>
      <c r="J31" s="381"/>
      <c r="K31" s="381"/>
      <c r="L31" s="381"/>
      <c r="M31" s="382"/>
    </row>
    <row r="32" spans="1:13" ht="15">
      <c r="A32" s="3634"/>
      <c r="B32" s="3236" t="s">
        <v>1181</v>
      </c>
      <c r="C32" s="391"/>
      <c r="D32" s="391"/>
      <c r="E32" s="391"/>
      <c r="F32" s="391"/>
      <c r="G32" s="391"/>
      <c r="H32" s="391"/>
      <c r="I32" s="391"/>
      <c r="J32" s="391"/>
      <c r="K32" s="391"/>
      <c r="L32" s="214"/>
      <c r="M32" s="215"/>
    </row>
    <row r="33" spans="1:13" ht="15">
      <c r="A33" s="3634"/>
      <c r="B33" s="3236"/>
      <c r="C33" s="363" t="s">
        <v>1182</v>
      </c>
      <c r="D33" s="392">
        <v>2019</v>
      </c>
      <c r="E33" s="393"/>
      <c r="F33" s="363" t="s">
        <v>1183</v>
      </c>
      <c r="G33" s="394" t="s">
        <v>1184</v>
      </c>
      <c r="H33" s="393"/>
      <c r="I33" s="390"/>
      <c r="J33" s="393"/>
      <c r="K33" s="393"/>
      <c r="L33" s="214"/>
      <c r="M33" s="215"/>
    </row>
    <row r="34" spans="1:13" ht="15">
      <c r="A34" s="3634"/>
      <c r="B34" s="3237"/>
      <c r="C34" s="381"/>
      <c r="D34" s="395"/>
      <c r="E34" s="396"/>
      <c r="F34" s="381"/>
      <c r="G34" s="396"/>
      <c r="H34" s="396"/>
      <c r="I34" s="397"/>
      <c r="J34" s="396"/>
      <c r="K34" s="396"/>
      <c r="L34" s="214"/>
      <c r="M34" s="215"/>
    </row>
    <row r="35" spans="1:13">
      <c r="A35" s="3634"/>
      <c r="B35" s="3235" t="s">
        <v>1185</v>
      </c>
      <c r="C35" s="398"/>
      <c r="D35" s="398"/>
      <c r="E35" s="398"/>
      <c r="F35" s="398"/>
      <c r="G35" s="398"/>
      <c r="H35" s="398"/>
      <c r="I35" s="398"/>
      <c r="J35" s="398"/>
      <c r="K35" s="398"/>
      <c r="L35" s="398"/>
      <c r="M35" s="399"/>
    </row>
    <row r="36" spans="1:13">
      <c r="A36" s="3634"/>
      <c r="B36" s="3236"/>
      <c r="C36" s="400"/>
      <c r="D36" s="401">
        <v>2019</v>
      </c>
      <c r="E36" s="401"/>
      <c r="F36" s="401">
        <v>2020</v>
      </c>
      <c r="G36" s="401"/>
      <c r="H36" s="402">
        <v>2021</v>
      </c>
      <c r="I36" s="402"/>
      <c r="J36" s="402">
        <v>2022</v>
      </c>
      <c r="K36" s="401"/>
      <c r="L36" s="401">
        <v>2023</v>
      </c>
      <c r="M36" s="399"/>
    </row>
    <row r="37" spans="1:13">
      <c r="A37" s="3634"/>
      <c r="B37" s="3236"/>
      <c r="C37" s="400"/>
      <c r="D37" s="2092"/>
      <c r="E37" s="403">
        <v>40</v>
      </c>
      <c r="F37" s="2092"/>
      <c r="G37" s="403">
        <v>40</v>
      </c>
      <c r="H37" s="2092"/>
      <c r="I37" s="403">
        <v>40</v>
      </c>
      <c r="J37" s="2092"/>
      <c r="K37" s="403">
        <v>40</v>
      </c>
      <c r="L37" s="2092"/>
      <c r="M37" s="404">
        <v>40</v>
      </c>
    </row>
    <row r="38" spans="1:13">
      <c r="A38" s="3634"/>
      <c r="B38" s="3236"/>
      <c r="C38" s="400"/>
      <c r="D38" s="401">
        <v>2024</v>
      </c>
      <c r="E38" s="401"/>
      <c r="F38" s="401">
        <v>2025</v>
      </c>
      <c r="G38" s="401"/>
      <c r="H38" s="402">
        <v>2026</v>
      </c>
      <c r="I38" s="402"/>
      <c r="J38" s="402">
        <v>2027</v>
      </c>
      <c r="K38" s="401"/>
      <c r="L38" s="401">
        <v>2028</v>
      </c>
      <c r="M38" s="370"/>
    </row>
    <row r="39" spans="1:13">
      <c r="A39" s="3634"/>
      <c r="B39" s="3236"/>
      <c r="C39" s="400"/>
      <c r="D39" s="2092"/>
      <c r="E39" s="403">
        <v>40</v>
      </c>
      <c r="F39" s="2092"/>
      <c r="G39" s="403">
        <v>40</v>
      </c>
      <c r="H39" s="2092"/>
      <c r="I39" s="403">
        <v>40</v>
      </c>
      <c r="J39" s="2092"/>
      <c r="K39" s="403">
        <v>40</v>
      </c>
      <c r="L39" s="2092"/>
      <c r="M39" s="404">
        <v>40</v>
      </c>
    </row>
    <row r="40" spans="1:13">
      <c r="A40" s="3634"/>
      <c r="B40" s="3236"/>
      <c r="C40" s="400"/>
      <c r="D40" s="401">
        <v>2029</v>
      </c>
      <c r="E40" s="401"/>
      <c r="F40" s="401">
        <v>2030</v>
      </c>
      <c r="G40" s="401"/>
      <c r="H40" s="402">
        <v>2031</v>
      </c>
      <c r="I40" s="402"/>
      <c r="J40" s="402">
        <v>2032</v>
      </c>
      <c r="K40" s="401"/>
      <c r="L40" s="401">
        <v>2033</v>
      </c>
      <c r="M40" s="370"/>
    </row>
    <row r="41" spans="1:13">
      <c r="A41" s="3634"/>
      <c r="B41" s="3236"/>
      <c r="C41" s="400"/>
      <c r="D41" s="2092"/>
      <c r="E41" s="403">
        <v>40</v>
      </c>
      <c r="F41" s="2092"/>
      <c r="G41" s="403">
        <v>40</v>
      </c>
      <c r="H41" s="2092"/>
      <c r="I41" s="403">
        <v>40</v>
      </c>
      <c r="J41" s="2092"/>
      <c r="K41" s="403">
        <v>40</v>
      </c>
      <c r="L41" s="2092"/>
      <c r="M41" s="404">
        <v>40</v>
      </c>
    </row>
    <row r="42" spans="1:13">
      <c r="A42" s="3634"/>
      <c r="B42" s="3236"/>
      <c r="C42" s="400"/>
      <c r="D42" s="405">
        <v>2034</v>
      </c>
      <c r="E42" s="405"/>
      <c r="F42" s="406" t="s">
        <v>1186</v>
      </c>
      <c r="G42" s="405"/>
      <c r="H42" s="406"/>
      <c r="I42" s="405"/>
      <c r="J42" s="406"/>
      <c r="K42" s="405"/>
      <c r="L42" s="406"/>
      <c r="M42" s="404"/>
    </row>
    <row r="43" spans="1:13">
      <c r="A43" s="3634"/>
      <c r="B43" s="3236"/>
      <c r="C43" s="400"/>
      <c r="D43" s="2092"/>
      <c r="E43" s="403">
        <v>40</v>
      </c>
      <c r="F43" s="403"/>
      <c r="G43" s="403">
        <v>640</v>
      </c>
      <c r="H43" s="3643"/>
      <c r="I43" s="3643"/>
      <c r="J43" s="406"/>
      <c r="K43" s="405"/>
      <c r="L43" s="406"/>
      <c r="M43" s="404"/>
    </row>
    <row r="44" spans="1:13">
      <c r="A44" s="3634"/>
      <c r="B44" s="3236"/>
      <c r="C44" s="400"/>
      <c r="D44" s="406"/>
      <c r="E44" s="405"/>
      <c r="F44" s="406"/>
      <c r="G44" s="405"/>
      <c r="H44" s="406"/>
      <c r="I44" s="405"/>
      <c r="J44" s="406"/>
      <c r="K44" s="405"/>
      <c r="L44" s="406"/>
      <c r="M44" s="404"/>
    </row>
    <row r="45" spans="1:13">
      <c r="A45" s="3634"/>
      <c r="B45" s="3423" t="s">
        <v>1187</v>
      </c>
      <c r="C45" s="383"/>
      <c r="D45" s="383"/>
      <c r="E45" s="383"/>
      <c r="F45" s="383"/>
      <c r="G45" s="383"/>
      <c r="H45" s="383"/>
      <c r="I45" s="383"/>
      <c r="J45" s="383"/>
      <c r="K45" s="383"/>
      <c r="L45" s="214"/>
      <c r="M45" s="215"/>
    </row>
    <row r="46" spans="1:13">
      <c r="A46" s="3634"/>
      <c r="B46" s="3424"/>
      <c r="C46" s="214"/>
      <c r="D46" s="407" t="s">
        <v>482</v>
      </c>
      <c r="E46" s="408" t="s">
        <v>60</v>
      </c>
      <c r="F46" s="3622" t="s">
        <v>1188</v>
      </c>
      <c r="G46" s="3623" t="s">
        <v>1267</v>
      </c>
      <c r="H46" s="3623"/>
      <c r="I46" s="3623"/>
      <c r="J46" s="3623"/>
      <c r="K46" s="3623"/>
      <c r="L46" s="214"/>
      <c r="M46" s="215"/>
    </row>
    <row r="47" spans="1:13">
      <c r="A47" s="3634"/>
      <c r="B47" s="3424"/>
      <c r="C47" s="214"/>
      <c r="D47" s="2122" t="s">
        <v>1167</v>
      </c>
      <c r="E47" s="375"/>
      <c r="F47" s="3622"/>
      <c r="G47" s="3623"/>
      <c r="H47" s="3623"/>
      <c r="I47" s="3623"/>
      <c r="J47" s="3623"/>
      <c r="K47" s="3623"/>
      <c r="L47" s="214"/>
      <c r="M47" s="215"/>
    </row>
    <row r="48" spans="1:13">
      <c r="A48" s="3634"/>
      <c r="B48" s="3425"/>
      <c r="C48" s="409"/>
      <c r="D48" s="409"/>
      <c r="E48" s="409"/>
      <c r="F48" s="409"/>
      <c r="G48" s="409"/>
      <c r="H48" s="409"/>
      <c r="I48" s="409"/>
      <c r="J48" s="409"/>
      <c r="K48" s="409"/>
      <c r="L48" s="214"/>
      <c r="M48" s="215"/>
    </row>
    <row r="49" spans="1:13" ht="72" customHeight="1">
      <c r="A49" s="3634"/>
      <c r="B49" s="306" t="s">
        <v>1189</v>
      </c>
      <c r="C49" s="3146" t="s">
        <v>1472</v>
      </c>
      <c r="D49" s="3147"/>
      <c r="E49" s="3147"/>
      <c r="F49" s="3147"/>
      <c r="G49" s="3147"/>
      <c r="H49" s="3147"/>
      <c r="I49" s="3147"/>
      <c r="J49" s="3147"/>
      <c r="K49" s="3147"/>
      <c r="L49" s="3147"/>
      <c r="M49" s="3148"/>
    </row>
    <row r="50" spans="1:13" ht="15" customHeight="1">
      <c r="A50" s="3634"/>
      <c r="B50" s="306" t="s">
        <v>1191</v>
      </c>
      <c r="C50" s="3146" t="s">
        <v>1473</v>
      </c>
      <c r="D50" s="3147"/>
      <c r="E50" s="3147"/>
      <c r="F50" s="3147"/>
      <c r="G50" s="3147"/>
      <c r="H50" s="3147"/>
      <c r="I50" s="3147"/>
      <c r="J50" s="3147"/>
      <c r="K50" s="3147"/>
      <c r="L50" s="3147"/>
      <c r="M50" s="3148"/>
    </row>
    <row r="51" spans="1:13" ht="15">
      <c r="A51" s="3634"/>
      <c r="B51" s="306" t="s">
        <v>1193</v>
      </c>
      <c r="C51" s="3624" t="s">
        <v>1194</v>
      </c>
      <c r="D51" s="3625"/>
      <c r="E51" s="3625"/>
      <c r="F51" s="3625"/>
      <c r="G51" s="3625"/>
      <c r="H51" s="3625"/>
      <c r="I51" s="3625"/>
      <c r="J51" s="3625"/>
      <c r="K51" s="3625"/>
      <c r="L51" s="3625"/>
      <c r="M51" s="3626"/>
    </row>
    <row r="52" spans="1:13" ht="15">
      <c r="A52" s="3634"/>
      <c r="B52" s="306" t="s">
        <v>1195</v>
      </c>
      <c r="C52" s="1829">
        <v>2020</v>
      </c>
      <c r="D52" s="2124"/>
      <c r="E52" s="2124"/>
      <c r="F52" s="2124"/>
      <c r="G52" s="2124"/>
      <c r="H52" s="2124"/>
      <c r="I52" s="2124"/>
      <c r="J52" s="2124"/>
      <c r="K52" s="2124"/>
      <c r="L52" s="2124"/>
      <c r="M52" s="2125"/>
    </row>
    <row r="53" spans="1:13">
      <c r="A53" s="3620" t="s">
        <v>1197</v>
      </c>
      <c r="B53" s="269" t="s">
        <v>1198</v>
      </c>
      <c r="C53" s="3628" t="s">
        <v>1474</v>
      </c>
      <c r="D53" s="3628"/>
      <c r="E53" s="3628"/>
      <c r="F53" s="3628"/>
      <c r="G53" s="3628"/>
      <c r="H53" s="3628"/>
      <c r="I53" s="3628"/>
      <c r="J53" s="3628"/>
      <c r="K53" s="3628"/>
      <c r="L53" s="3628"/>
      <c r="M53" s="3629"/>
    </row>
    <row r="54" spans="1:13">
      <c r="A54" s="3621"/>
      <c r="B54" s="269" t="s">
        <v>1199</v>
      </c>
      <c r="C54" s="3173" t="s">
        <v>1475</v>
      </c>
      <c r="D54" s="3173"/>
      <c r="E54" s="3173"/>
      <c r="F54" s="3173"/>
      <c r="G54" s="3173"/>
      <c r="H54" s="3173"/>
      <c r="I54" s="3173"/>
      <c r="J54" s="3173"/>
      <c r="K54" s="3173"/>
      <c r="L54" s="3173"/>
      <c r="M54" s="3174"/>
    </row>
    <row r="55" spans="1:13">
      <c r="A55" s="3621"/>
      <c r="B55" s="269" t="s">
        <v>1201</v>
      </c>
      <c r="C55" s="3628" t="s">
        <v>1459</v>
      </c>
      <c r="D55" s="3628"/>
      <c r="E55" s="3628"/>
      <c r="F55" s="3628"/>
      <c r="G55" s="3628"/>
      <c r="H55" s="3628"/>
      <c r="I55" s="3628"/>
      <c r="J55" s="3628"/>
      <c r="K55" s="3628"/>
      <c r="L55" s="3628"/>
      <c r="M55" s="3629"/>
    </row>
    <row r="56" spans="1:13">
      <c r="A56" s="3621"/>
      <c r="B56" s="270" t="s">
        <v>1202</v>
      </c>
      <c r="C56" s="3628" t="s">
        <v>1476</v>
      </c>
      <c r="D56" s="3628"/>
      <c r="E56" s="3628"/>
      <c r="F56" s="3628"/>
      <c r="G56" s="3628"/>
      <c r="H56" s="3628"/>
      <c r="I56" s="3628"/>
      <c r="J56" s="3628"/>
      <c r="K56" s="3628"/>
      <c r="L56" s="3628"/>
      <c r="M56" s="3629"/>
    </row>
    <row r="57" spans="1:13">
      <c r="A57" s="3621"/>
      <c r="B57" s="269" t="s">
        <v>1204</v>
      </c>
      <c r="C57" s="3630" t="s">
        <v>871</v>
      </c>
      <c r="D57" s="3628"/>
      <c r="E57" s="3628"/>
      <c r="F57" s="3628"/>
      <c r="G57" s="3628"/>
      <c r="H57" s="3628"/>
      <c r="I57" s="3628"/>
      <c r="J57" s="3628"/>
      <c r="K57" s="3628"/>
      <c r="L57" s="3628"/>
      <c r="M57" s="3629"/>
    </row>
    <row r="58" spans="1:13" ht="15" thickBot="1">
      <c r="A58" s="3627"/>
      <c r="B58" s="269" t="s">
        <v>1205</v>
      </c>
      <c r="C58" s="3628" t="s">
        <v>1477</v>
      </c>
      <c r="D58" s="3628"/>
      <c r="E58" s="3628"/>
      <c r="F58" s="3628"/>
      <c r="G58" s="3628"/>
      <c r="H58" s="3628"/>
      <c r="I58" s="3628"/>
      <c r="J58" s="3628"/>
      <c r="K58" s="3628"/>
      <c r="L58" s="3628"/>
      <c r="M58" s="3629"/>
    </row>
    <row r="59" spans="1:13">
      <c r="A59" s="3620" t="s">
        <v>1206</v>
      </c>
      <c r="B59" s="271" t="s">
        <v>1207</v>
      </c>
      <c r="C59" s="3175" t="s">
        <v>1447</v>
      </c>
      <c r="D59" s="3175"/>
      <c r="E59" s="3175"/>
      <c r="F59" s="3175"/>
      <c r="G59" s="3175"/>
      <c r="H59" s="3175"/>
      <c r="I59" s="3175"/>
      <c r="J59" s="3175"/>
      <c r="K59" s="3175"/>
      <c r="L59" s="3175"/>
      <c r="M59" s="3176"/>
    </row>
    <row r="60" spans="1:13">
      <c r="A60" s="3621"/>
      <c r="B60" s="271" t="s">
        <v>1209</v>
      </c>
      <c r="C60" s="3175" t="s">
        <v>1210</v>
      </c>
      <c r="D60" s="3175"/>
      <c r="E60" s="3175"/>
      <c r="F60" s="3175"/>
      <c r="G60" s="3175"/>
      <c r="H60" s="3175"/>
      <c r="I60" s="3175"/>
      <c r="J60" s="3175"/>
      <c r="K60" s="3175"/>
      <c r="L60" s="3175"/>
      <c r="M60" s="3176"/>
    </row>
    <row r="61" spans="1:13" ht="15" thickBot="1">
      <c r="A61" s="3621"/>
      <c r="B61" s="271" t="s">
        <v>28</v>
      </c>
      <c r="C61" s="3175" t="s">
        <v>1417</v>
      </c>
      <c r="D61" s="3175"/>
      <c r="E61" s="3175"/>
      <c r="F61" s="3175"/>
      <c r="G61" s="3175"/>
      <c r="H61" s="3175"/>
      <c r="I61" s="3175"/>
      <c r="J61" s="3175"/>
      <c r="K61" s="3175"/>
      <c r="L61" s="3175"/>
      <c r="M61" s="3176"/>
    </row>
    <row r="62" spans="1:13" ht="15.75" thickBot="1">
      <c r="A62" s="410" t="s">
        <v>1211</v>
      </c>
      <c r="B62" s="323"/>
      <c r="C62" s="3175"/>
      <c r="D62" s="3175"/>
      <c r="E62" s="3175"/>
      <c r="F62" s="3175"/>
      <c r="G62" s="3175"/>
      <c r="H62" s="3175"/>
      <c r="I62" s="3175"/>
      <c r="J62" s="3175"/>
      <c r="K62" s="3175"/>
      <c r="L62" s="3175"/>
      <c r="M62" s="3176"/>
    </row>
  </sheetData>
  <mergeCells count="48">
    <mergeCell ref="B14:B15"/>
    <mergeCell ref="C14:D15"/>
    <mergeCell ref="E14:E15"/>
    <mergeCell ref="F14:M15"/>
    <mergeCell ref="A1:M1"/>
    <mergeCell ref="A2:A15"/>
    <mergeCell ref="C2:M2"/>
    <mergeCell ref="C3:M3"/>
    <mergeCell ref="I7:M7"/>
    <mergeCell ref="B8:B10"/>
    <mergeCell ref="C9:D9"/>
    <mergeCell ref="F9:G9"/>
    <mergeCell ref="I9:J9"/>
    <mergeCell ref="C10:D10"/>
    <mergeCell ref="F10:G10"/>
    <mergeCell ref="I10:J10"/>
    <mergeCell ref="C11:M11"/>
    <mergeCell ref="C12:M12"/>
    <mergeCell ref="C13:M13"/>
    <mergeCell ref="C50:M50"/>
    <mergeCell ref="A16:A52"/>
    <mergeCell ref="C16:M16"/>
    <mergeCell ref="C17:M17"/>
    <mergeCell ref="B18:B24"/>
    <mergeCell ref="F23:H23"/>
    <mergeCell ref="B25:B28"/>
    <mergeCell ref="B29:B31"/>
    <mergeCell ref="J30:L30"/>
    <mergeCell ref="B32:B34"/>
    <mergeCell ref="B35:B44"/>
    <mergeCell ref="H43:I43"/>
    <mergeCell ref="B45:B48"/>
    <mergeCell ref="F46:F47"/>
    <mergeCell ref="G46:K47"/>
    <mergeCell ref="C49:M49"/>
    <mergeCell ref="C51:M51"/>
    <mergeCell ref="A53:A58"/>
    <mergeCell ref="C53:M53"/>
    <mergeCell ref="C54:M54"/>
    <mergeCell ref="C55:M55"/>
    <mergeCell ref="C56:M56"/>
    <mergeCell ref="C57:M57"/>
    <mergeCell ref="C58:M58"/>
    <mergeCell ref="A59:A61"/>
    <mergeCell ref="C59:M59"/>
    <mergeCell ref="C60:M60"/>
    <mergeCell ref="C61:M61"/>
    <mergeCell ref="C62:M62"/>
  </mergeCells>
  <dataValidations count="5">
    <dataValidation allowBlank="1" showInputMessage="1" showErrorMessage="1" prompt="Determine si el indicador responde a un enfoque (Derechos Humanos, Género, Diferencial, Poblacional, Ambiental y Territorial). Si responde a más de enfoque separelos por ;" sqref="B16" xr:uid="{00000000-0002-0000-1700-000000000000}"/>
    <dataValidation allowBlank="1" showInputMessage="1" showErrorMessage="1" prompt="Identifique la meta ODS a que le apunta el indicador de producto. Seleccione de la lista desplegable." sqref="E14" xr:uid="{00000000-0002-0000-1700-000001000000}"/>
    <dataValidation allowBlank="1" showInputMessage="1" showErrorMessage="1" prompt="Identifique el ODS a que le apunta el indicador de producto. Seleccione de la lista desplegable._x000a_" sqref="B14:B15" xr:uid="{00000000-0002-0000-1700-000002000000}"/>
    <dataValidation allowBlank="1" showInputMessage="1" showErrorMessage="1" prompt="Incluir una ficha por cada indicador, ya sea de producto o de resultado" sqref="A1" xr:uid="{00000000-0002-0000-1700-000003000000}"/>
    <dataValidation allowBlank="1" showInputMessage="1" showErrorMessage="1" prompt="Seleccione de la lista desplegable" sqref="B4 B7 H7" xr:uid="{00000000-0002-0000-1700-000004000000}"/>
  </dataValidations>
  <hyperlinks>
    <hyperlink ref="C57" r:id="rId1"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N57"/>
  <sheetViews>
    <sheetView topLeftCell="A28" zoomScale="70" zoomScaleNormal="70" workbookViewId="0">
      <selection activeCell="C44" sqref="C44"/>
    </sheetView>
  </sheetViews>
  <sheetFormatPr baseColWidth="10" defaultColWidth="11.28515625" defaultRowHeight="16.5"/>
  <cols>
    <col min="1" max="1" width="19.140625" style="166" customWidth="1"/>
    <col min="2" max="2" width="25.5703125" style="321" customWidth="1"/>
    <col min="3" max="12" width="11.28515625" style="166"/>
    <col min="13" max="13" width="5.5703125" style="166" customWidth="1"/>
    <col min="14" max="16384" width="11.28515625" style="166"/>
  </cols>
  <sheetData>
    <row r="1" spans="1:14" ht="17.25" thickBot="1">
      <c r="A1" s="307"/>
      <c r="B1" s="1836" t="s">
        <v>1478</v>
      </c>
      <c r="C1" s="309"/>
      <c r="D1" s="309"/>
      <c r="E1" s="309"/>
      <c r="F1" s="309"/>
      <c r="G1" s="309"/>
      <c r="H1" s="309"/>
      <c r="I1" s="309"/>
      <c r="J1" s="309"/>
      <c r="K1" s="309"/>
      <c r="L1" s="309"/>
      <c r="M1" s="310"/>
      <c r="N1" s="166" t="s">
        <v>1277</v>
      </c>
    </row>
    <row r="2" spans="1:14" ht="38.25" customHeight="1">
      <c r="A2" s="3386" t="s">
        <v>1134</v>
      </c>
      <c r="B2" s="274" t="s">
        <v>1135</v>
      </c>
      <c r="C2" s="3658" t="s">
        <v>1479</v>
      </c>
      <c r="D2" s="3659"/>
      <c r="E2" s="3659"/>
      <c r="F2" s="3659"/>
      <c r="G2" s="3659"/>
      <c r="H2" s="3659"/>
      <c r="I2" s="3659"/>
      <c r="J2" s="3659"/>
      <c r="K2" s="3659"/>
      <c r="L2" s="3659"/>
      <c r="M2" s="3660"/>
    </row>
    <row r="3" spans="1:14" ht="122.25" customHeight="1">
      <c r="A3" s="3387"/>
      <c r="B3" s="268" t="s">
        <v>1137</v>
      </c>
      <c r="C3" s="3202" t="s">
        <v>1480</v>
      </c>
      <c r="D3" s="3103"/>
      <c r="E3" s="3103"/>
      <c r="F3" s="3103"/>
      <c r="G3" s="3103"/>
      <c r="H3" s="3103"/>
      <c r="I3" s="3103"/>
      <c r="J3" s="3103"/>
      <c r="K3" s="3103"/>
      <c r="L3" s="3103"/>
      <c r="M3" s="3104"/>
    </row>
    <row r="4" spans="1:14">
      <c r="A4" s="3387"/>
      <c r="B4" s="1832" t="s">
        <v>1139</v>
      </c>
      <c r="C4" s="1837" t="s">
        <v>422</v>
      </c>
      <c r="D4" s="1837"/>
      <c r="E4" s="1837"/>
      <c r="F4" s="1837"/>
      <c r="G4" s="1837"/>
      <c r="H4" s="1837"/>
      <c r="I4" s="1837"/>
      <c r="J4" s="1837"/>
      <c r="K4" s="1837"/>
      <c r="L4" s="1837"/>
      <c r="M4" s="1838"/>
    </row>
    <row r="5" spans="1:14" ht="28.5">
      <c r="A5" s="3387"/>
      <c r="B5" s="1833" t="s">
        <v>1140</v>
      </c>
      <c r="C5" s="3202" t="s">
        <v>422</v>
      </c>
      <c r="D5" s="3103"/>
      <c r="E5" s="3103"/>
      <c r="F5" s="3103"/>
      <c r="G5" s="3103"/>
      <c r="H5" s="3103"/>
      <c r="I5" s="3103"/>
      <c r="J5" s="3103"/>
      <c r="K5" s="3103"/>
      <c r="L5" s="3103"/>
      <c r="M5" s="3104"/>
    </row>
    <row r="6" spans="1:14">
      <c r="A6" s="3387"/>
      <c r="B6" s="1832" t="s">
        <v>1142</v>
      </c>
      <c r="C6" s="1837" t="s">
        <v>422</v>
      </c>
      <c r="D6" s="1837"/>
      <c r="E6" s="1837"/>
      <c r="F6" s="1837"/>
      <c r="G6" s="1837"/>
      <c r="H6" s="1837"/>
      <c r="I6" s="1837"/>
      <c r="J6" s="1837"/>
      <c r="K6" s="1837"/>
      <c r="L6" s="1837"/>
      <c r="M6" s="1838"/>
    </row>
    <row r="7" spans="1:14">
      <c r="A7" s="3387"/>
      <c r="B7" s="268" t="s">
        <v>1143</v>
      </c>
      <c r="C7" s="3679" t="s">
        <v>71</v>
      </c>
      <c r="D7" s="3680"/>
      <c r="E7" s="275"/>
      <c r="F7" s="275"/>
      <c r="G7" s="276"/>
      <c r="H7" s="277" t="s">
        <v>28</v>
      </c>
      <c r="I7" s="267" t="s">
        <v>72</v>
      </c>
      <c r="J7" s="267"/>
      <c r="K7" s="275"/>
      <c r="L7" s="275"/>
      <c r="M7" s="278"/>
    </row>
    <row r="8" spans="1:14">
      <c r="A8" s="3387"/>
      <c r="B8" s="3149" t="s">
        <v>1144</v>
      </c>
      <c r="C8" s="1901"/>
      <c r="D8" s="1902"/>
      <c r="E8" s="1902"/>
      <c r="F8" s="1902"/>
      <c r="G8" s="1902"/>
      <c r="H8" s="1902"/>
      <c r="I8" s="1902"/>
      <c r="J8" s="1902"/>
      <c r="K8" s="1902"/>
      <c r="L8" s="279"/>
      <c r="M8" s="280"/>
    </row>
    <row r="9" spans="1:14" ht="42.75" customHeight="1">
      <c r="A9" s="3387"/>
      <c r="B9" s="3150"/>
      <c r="C9" s="3191" t="s">
        <v>238</v>
      </c>
      <c r="D9" s="3191"/>
      <c r="E9" s="1845"/>
      <c r="F9" s="3392" t="s">
        <v>220</v>
      </c>
      <c r="G9" s="3392"/>
      <c r="H9" s="1845"/>
      <c r="I9" s="267"/>
      <c r="J9" s="267"/>
      <c r="K9" s="1845"/>
      <c r="L9" s="214"/>
      <c r="M9" s="215"/>
    </row>
    <row r="10" spans="1:14">
      <c r="A10" s="3387"/>
      <c r="B10" s="3151"/>
      <c r="C10" s="3242" t="s">
        <v>1147</v>
      </c>
      <c r="D10" s="3242"/>
      <c r="E10" s="1835"/>
      <c r="F10" s="3242" t="s">
        <v>1147</v>
      </c>
      <c r="G10" s="3242"/>
      <c r="H10" s="1835"/>
      <c r="I10" s="3242" t="s">
        <v>1147</v>
      </c>
      <c r="J10" s="3242"/>
      <c r="K10" s="1835"/>
      <c r="L10" s="3242" t="s">
        <v>1147</v>
      </c>
      <c r="M10" s="3673"/>
    </row>
    <row r="11" spans="1:14" ht="113.25" customHeight="1">
      <c r="A11" s="3388"/>
      <c r="B11" s="292" t="s">
        <v>1148</v>
      </c>
      <c r="C11" s="3674" t="s">
        <v>1481</v>
      </c>
      <c r="D11" s="3659"/>
      <c r="E11" s="3659"/>
      <c r="F11" s="3659"/>
      <c r="G11" s="3659"/>
      <c r="H11" s="3659"/>
      <c r="I11" s="3659"/>
      <c r="J11" s="3659"/>
      <c r="K11" s="3659"/>
      <c r="L11" s="3659"/>
      <c r="M11" s="3660"/>
    </row>
    <row r="12" spans="1:14">
      <c r="A12" s="3374" t="s">
        <v>1150</v>
      </c>
      <c r="B12" s="268" t="s">
        <v>12</v>
      </c>
      <c r="C12" s="3675" t="s">
        <v>58</v>
      </c>
      <c r="D12" s="3676"/>
      <c r="E12" s="3676"/>
      <c r="F12" s="3676"/>
      <c r="G12" s="3676"/>
      <c r="H12" s="3676"/>
      <c r="I12" s="3676"/>
      <c r="J12" s="3676"/>
      <c r="K12" s="3676"/>
      <c r="L12" s="3676"/>
      <c r="M12" s="3677"/>
    </row>
    <row r="13" spans="1:14" ht="42.6" customHeight="1">
      <c r="A13" s="3375"/>
      <c r="B13" s="268" t="s">
        <v>1151</v>
      </c>
      <c r="C13" s="3604" t="s">
        <v>213</v>
      </c>
      <c r="D13" s="3586"/>
      <c r="E13" s="3586"/>
      <c r="F13" s="3586"/>
      <c r="G13" s="3586"/>
      <c r="H13" s="3586"/>
      <c r="I13" s="3586"/>
      <c r="J13" s="3586"/>
      <c r="K13" s="3586"/>
      <c r="L13" s="3586"/>
      <c r="M13" s="3587"/>
    </row>
    <row r="14" spans="1:14" ht="8.25" customHeight="1">
      <c r="A14" s="3375"/>
      <c r="B14" s="3149" t="s">
        <v>1153</v>
      </c>
      <c r="C14" s="221"/>
      <c r="D14" s="222"/>
      <c r="E14" s="222"/>
      <c r="F14" s="222"/>
      <c r="G14" s="222"/>
      <c r="H14" s="222"/>
      <c r="I14" s="222"/>
      <c r="J14" s="222"/>
      <c r="K14" s="222"/>
      <c r="L14" s="222"/>
      <c r="M14" s="223"/>
    </row>
    <row r="15" spans="1:14" ht="9" customHeight="1">
      <c r="A15" s="3375"/>
      <c r="B15" s="3150"/>
      <c r="C15" s="224"/>
      <c r="D15" s="225"/>
      <c r="E15" s="226"/>
      <c r="F15" s="225"/>
      <c r="G15" s="226"/>
      <c r="H15" s="225"/>
      <c r="I15" s="226"/>
      <c r="J15" s="225"/>
      <c r="K15" s="226"/>
      <c r="L15" s="226"/>
      <c r="M15" s="227"/>
    </row>
    <row r="16" spans="1:14" ht="28.5">
      <c r="A16" s="3375"/>
      <c r="B16" s="3150"/>
      <c r="C16" s="2319" t="s">
        <v>1154</v>
      </c>
      <c r="D16" s="430"/>
      <c r="E16" s="2319" t="s">
        <v>1155</v>
      </c>
      <c r="F16" s="430"/>
      <c r="G16" s="2319" t="s">
        <v>1156</v>
      </c>
      <c r="H16" s="430"/>
      <c r="I16" s="2319" t="s">
        <v>1157</v>
      </c>
      <c r="J16" s="430"/>
      <c r="K16" s="2319" t="s">
        <v>1158</v>
      </c>
      <c r="L16" s="431"/>
      <c r="M16" s="432"/>
    </row>
    <row r="17" spans="1:13">
      <c r="A17" s="3375"/>
      <c r="B17" s="3150"/>
      <c r="C17" s="2319" t="s">
        <v>1159</v>
      </c>
      <c r="D17" s="1885"/>
      <c r="E17" s="2319" t="s">
        <v>1160</v>
      </c>
      <c r="F17" s="433"/>
      <c r="G17" s="2319" t="s">
        <v>1161</v>
      </c>
      <c r="H17" s="433"/>
      <c r="I17" s="2319" t="s">
        <v>1162</v>
      </c>
      <c r="J17" s="433" t="s">
        <v>1226</v>
      </c>
      <c r="K17" s="2319" t="s">
        <v>1163</v>
      </c>
      <c r="L17" s="431"/>
      <c r="M17" s="432"/>
    </row>
    <row r="18" spans="1:13" ht="28.5">
      <c r="A18" s="3375"/>
      <c r="B18" s="3150"/>
      <c r="C18" s="2319" t="s">
        <v>1164</v>
      </c>
      <c r="D18" s="1885"/>
      <c r="E18" s="2319" t="s">
        <v>1165</v>
      </c>
      <c r="F18" s="1885"/>
      <c r="G18" s="2319"/>
      <c r="H18" s="434"/>
      <c r="I18" s="2319"/>
      <c r="J18" s="434"/>
      <c r="K18" s="2319"/>
      <c r="L18" s="435"/>
      <c r="M18" s="436"/>
    </row>
    <row r="19" spans="1:13">
      <c r="A19" s="3375"/>
      <c r="B19" s="3150"/>
      <c r="C19" s="2319" t="s">
        <v>1166</v>
      </c>
      <c r="D19" s="433"/>
      <c r="E19" s="2319" t="s">
        <v>1168</v>
      </c>
      <c r="F19" s="1925"/>
      <c r="G19" s="1925"/>
      <c r="H19" s="1925"/>
      <c r="I19" s="1925"/>
      <c r="J19" s="1925"/>
      <c r="K19" s="1925"/>
      <c r="L19" s="1925"/>
      <c r="M19" s="235"/>
    </row>
    <row r="20" spans="1:13" ht="9.75" customHeight="1">
      <c r="A20" s="3375"/>
      <c r="B20" s="3151"/>
      <c r="C20" s="1887"/>
      <c r="D20" s="1887"/>
      <c r="E20" s="1887"/>
      <c r="F20" s="1887"/>
      <c r="G20" s="1887"/>
      <c r="H20" s="1887"/>
      <c r="I20" s="1887"/>
      <c r="J20" s="1887"/>
      <c r="K20" s="1887"/>
      <c r="L20" s="1887"/>
      <c r="M20" s="1888"/>
    </row>
    <row r="21" spans="1:13">
      <c r="A21" s="3375"/>
      <c r="B21" s="3149" t="s">
        <v>1170</v>
      </c>
      <c r="C21" s="437"/>
      <c r="D21" s="437"/>
      <c r="E21" s="437"/>
      <c r="F21" s="437"/>
      <c r="G21" s="437"/>
      <c r="H21" s="437"/>
      <c r="I21" s="437"/>
      <c r="J21" s="437"/>
      <c r="K21" s="437"/>
      <c r="L21" s="214"/>
      <c r="M21" s="215"/>
    </row>
    <row r="22" spans="1:13">
      <c r="A22" s="3375"/>
      <c r="B22" s="3150"/>
      <c r="C22" s="2319" t="s">
        <v>1171</v>
      </c>
      <c r="D22" s="433"/>
      <c r="E22" s="2508"/>
      <c r="F22" s="2319" t="s">
        <v>1172</v>
      </c>
      <c r="G22" s="1885"/>
      <c r="H22" s="2508"/>
      <c r="I22" s="2319" t="s">
        <v>1173</v>
      </c>
      <c r="J22" s="1885" t="s">
        <v>1226</v>
      </c>
      <c r="K22" s="2508"/>
      <c r="L22" s="214"/>
      <c r="M22" s="215"/>
    </row>
    <row r="23" spans="1:13">
      <c r="A23" s="3375"/>
      <c r="B23" s="3150"/>
      <c r="C23" s="2319" t="s">
        <v>1174</v>
      </c>
      <c r="D23" s="240"/>
      <c r="E23" s="241"/>
      <c r="F23" s="2319" t="s">
        <v>1175</v>
      </c>
      <c r="G23" s="433"/>
      <c r="H23" s="214"/>
      <c r="I23" s="242"/>
      <c r="J23" s="214"/>
      <c r="K23" s="1845"/>
      <c r="L23" s="214"/>
      <c r="M23" s="215"/>
    </row>
    <row r="24" spans="1:13">
      <c r="A24" s="3375"/>
      <c r="B24" s="3150"/>
      <c r="C24" s="434"/>
      <c r="D24" s="434"/>
      <c r="E24" s="434"/>
      <c r="F24" s="434"/>
      <c r="G24" s="434"/>
      <c r="H24" s="434"/>
      <c r="I24" s="434"/>
      <c r="J24" s="434"/>
      <c r="K24" s="434"/>
      <c r="L24" s="214"/>
      <c r="M24" s="215"/>
    </row>
    <row r="25" spans="1:13">
      <c r="A25" s="3145"/>
      <c r="B25" s="3678" t="s">
        <v>1176</v>
      </c>
      <c r="C25" s="2508"/>
      <c r="D25" s="2508"/>
      <c r="E25" s="2508"/>
      <c r="F25" s="2508"/>
      <c r="G25" s="2508"/>
      <c r="H25" s="2508"/>
      <c r="I25" s="2508"/>
      <c r="J25" s="2508"/>
      <c r="K25" s="2508"/>
      <c r="L25" s="2508"/>
      <c r="M25" s="439"/>
    </row>
    <row r="26" spans="1:13">
      <c r="A26" s="3145"/>
      <c r="B26" s="3678"/>
      <c r="C26" s="440" t="s">
        <v>1177</v>
      </c>
      <c r="D26" s="2504">
        <v>0.8</v>
      </c>
      <c r="E26" s="2508"/>
      <c r="F26" s="2325" t="s">
        <v>1178</v>
      </c>
      <c r="G26" s="433">
        <v>2017</v>
      </c>
      <c r="H26" s="2508"/>
      <c r="I26" s="2325" t="s">
        <v>1179</v>
      </c>
      <c r="J26" s="3585" t="s">
        <v>1482</v>
      </c>
      <c r="K26" s="3586"/>
      <c r="L26" s="3605"/>
      <c r="M26" s="439"/>
    </row>
    <row r="27" spans="1:13">
      <c r="A27" s="3145"/>
      <c r="B27" s="3678"/>
      <c r="C27" s="1887"/>
      <c r="D27" s="1887"/>
      <c r="E27" s="1887"/>
      <c r="F27" s="1887"/>
      <c r="G27" s="1887"/>
      <c r="H27" s="1887"/>
      <c r="I27" s="1887"/>
      <c r="J27" s="1887"/>
      <c r="K27" s="1887"/>
      <c r="L27" s="1887"/>
      <c r="M27" s="1888"/>
    </row>
    <row r="28" spans="1:13">
      <c r="A28" s="3375"/>
      <c r="B28" s="3150" t="s">
        <v>1181</v>
      </c>
      <c r="C28" s="247"/>
      <c r="D28" s="247"/>
      <c r="E28" s="247"/>
      <c r="F28" s="247"/>
      <c r="G28" s="247"/>
      <c r="H28" s="247"/>
      <c r="I28" s="247"/>
      <c r="J28" s="247"/>
      <c r="K28" s="247"/>
      <c r="L28" s="214"/>
      <c r="M28" s="215"/>
    </row>
    <row r="29" spans="1:13">
      <c r="A29" s="3375"/>
      <c r="B29" s="3150"/>
      <c r="C29" s="2508" t="s">
        <v>1182</v>
      </c>
      <c r="D29" s="248">
        <v>2019</v>
      </c>
      <c r="E29" s="249"/>
      <c r="F29" s="2508" t="s">
        <v>1183</v>
      </c>
      <c r="G29" s="250" t="s">
        <v>1184</v>
      </c>
      <c r="H29" s="249"/>
      <c r="I29" s="2325"/>
      <c r="J29" s="249"/>
      <c r="K29" s="249"/>
      <c r="L29" s="214"/>
      <c r="M29" s="215"/>
    </row>
    <row r="30" spans="1:13">
      <c r="A30" s="3375"/>
      <c r="B30" s="3151"/>
      <c r="C30" s="1887"/>
      <c r="D30" s="251"/>
      <c r="E30" s="252"/>
      <c r="F30" s="1887"/>
      <c r="G30" s="252"/>
      <c r="H30" s="252"/>
      <c r="I30" s="442"/>
      <c r="J30" s="252"/>
      <c r="K30" s="252"/>
      <c r="L30" s="214"/>
      <c r="M30" s="215"/>
    </row>
    <row r="31" spans="1:13">
      <c r="A31" s="3375"/>
      <c r="B31" s="3662" t="s">
        <v>1185</v>
      </c>
      <c r="C31" s="254"/>
      <c r="D31" s="254"/>
      <c r="E31" s="254"/>
      <c r="F31" s="254"/>
      <c r="G31" s="254"/>
      <c r="H31" s="254"/>
      <c r="I31" s="254"/>
      <c r="J31" s="254"/>
      <c r="K31" s="254"/>
      <c r="L31" s="254"/>
      <c r="M31" s="255"/>
    </row>
    <row r="32" spans="1:13">
      <c r="A32" s="3375"/>
      <c r="B32" s="3591"/>
      <c r="C32" s="256"/>
      <c r="D32" s="257">
        <v>2019</v>
      </c>
      <c r="E32" s="257"/>
      <c r="F32" s="257">
        <v>2020</v>
      </c>
      <c r="G32" s="257"/>
      <c r="H32" s="258">
        <v>2021</v>
      </c>
      <c r="I32" s="258"/>
      <c r="J32" s="258">
        <v>2022</v>
      </c>
      <c r="K32" s="257"/>
      <c r="L32" s="257">
        <v>2023</v>
      </c>
      <c r="M32" s="255"/>
    </row>
    <row r="33" spans="1:13">
      <c r="A33" s="3375"/>
      <c r="B33" s="3591"/>
      <c r="C33" s="2505"/>
      <c r="D33" s="2507">
        <v>0.80030000000000001</v>
      </c>
      <c r="E33" s="2525"/>
      <c r="F33" s="2506" t="s">
        <v>1483</v>
      </c>
      <c r="G33" s="2525"/>
      <c r="H33" s="2506" t="s">
        <v>1484</v>
      </c>
      <c r="I33" s="2525"/>
      <c r="J33" s="2506" t="s">
        <v>1485</v>
      </c>
      <c r="K33" s="2525"/>
      <c r="L33" s="2507">
        <v>0.80149999999999999</v>
      </c>
      <c r="M33" s="1859"/>
    </row>
    <row r="34" spans="1:13">
      <c r="A34" s="3375"/>
      <c r="B34" s="3591"/>
      <c r="C34" s="256"/>
      <c r="D34" s="257">
        <v>2024</v>
      </c>
      <c r="E34" s="257"/>
      <c r="F34" s="257">
        <v>2025</v>
      </c>
      <c r="G34" s="257"/>
      <c r="H34" s="258">
        <v>2026</v>
      </c>
      <c r="I34" s="258"/>
      <c r="J34" s="258">
        <v>2027</v>
      </c>
      <c r="K34" s="257"/>
      <c r="L34" s="257">
        <v>2028</v>
      </c>
      <c r="M34" s="227"/>
    </row>
    <row r="35" spans="1:13">
      <c r="A35" s="3375"/>
      <c r="B35" s="3591"/>
      <c r="C35" s="256"/>
      <c r="D35" s="254" t="s">
        <v>1486</v>
      </c>
      <c r="E35" s="1926"/>
      <c r="F35" s="2507">
        <v>0.80210000000000004</v>
      </c>
      <c r="G35" s="1926"/>
      <c r="H35" s="2507">
        <v>0.8024</v>
      </c>
      <c r="I35" s="1926"/>
      <c r="J35" s="2507">
        <v>0.80269999999999997</v>
      </c>
      <c r="K35" s="1926"/>
      <c r="L35" s="2507">
        <v>0.80300000000000005</v>
      </c>
      <c r="M35" s="1859"/>
    </row>
    <row r="36" spans="1:13">
      <c r="A36" s="3375"/>
      <c r="B36" s="3591"/>
      <c r="C36" s="256"/>
      <c r="D36" s="257">
        <v>2029</v>
      </c>
      <c r="E36" s="257"/>
      <c r="F36" s="257">
        <v>2030</v>
      </c>
      <c r="G36" s="257"/>
      <c r="H36" s="258">
        <v>2031</v>
      </c>
      <c r="I36" s="258"/>
      <c r="J36" s="258">
        <v>2032</v>
      </c>
      <c r="K36" s="257"/>
      <c r="L36" s="257">
        <v>2033</v>
      </c>
      <c r="M36" s="227"/>
    </row>
    <row r="37" spans="1:13">
      <c r="A37" s="3375"/>
      <c r="B37" s="3591"/>
      <c r="C37" s="256"/>
      <c r="D37" s="2507">
        <v>0.80330000000000001</v>
      </c>
      <c r="E37" s="1926"/>
      <c r="F37" s="2507">
        <v>0.80359999999999998</v>
      </c>
      <c r="G37" s="1926"/>
      <c r="H37" s="2507">
        <v>0.80389999999999995</v>
      </c>
      <c r="I37" s="1926"/>
      <c r="J37" s="2507">
        <v>0.80420000000000003</v>
      </c>
      <c r="K37" s="1926"/>
      <c r="L37" s="2507">
        <v>0.80449999999999999</v>
      </c>
      <c r="M37" s="1859"/>
    </row>
    <row r="38" spans="1:13">
      <c r="A38" s="3375"/>
      <c r="B38" s="3591"/>
      <c r="C38" s="256"/>
      <c r="D38" s="257">
        <v>2034</v>
      </c>
      <c r="E38" s="261"/>
      <c r="F38" s="263" t="s">
        <v>1186</v>
      </c>
      <c r="G38" s="261"/>
      <c r="H38" s="263"/>
      <c r="I38" s="261"/>
      <c r="J38" s="263"/>
      <c r="K38" s="261"/>
      <c r="L38" s="263"/>
      <c r="M38" s="1859"/>
    </row>
    <row r="39" spans="1:13">
      <c r="A39" s="3375"/>
      <c r="B39" s="3663"/>
      <c r="C39" s="256"/>
      <c r="D39" s="2507">
        <v>0.80479999999999996</v>
      </c>
      <c r="E39" s="1926"/>
      <c r="F39" s="3664">
        <v>0.80479999999999996</v>
      </c>
      <c r="G39" s="3665"/>
      <c r="H39" s="3183"/>
      <c r="I39" s="3183"/>
      <c r="J39" s="263"/>
      <c r="K39" s="261"/>
      <c r="L39" s="263"/>
      <c r="M39" s="1859"/>
    </row>
    <row r="40" spans="1:13" ht="18" customHeight="1">
      <c r="A40" s="3375"/>
      <c r="B40" s="3149" t="s">
        <v>1187</v>
      </c>
      <c r="C40" s="437"/>
      <c r="D40" s="437"/>
      <c r="E40" s="437"/>
      <c r="F40" s="437"/>
      <c r="G40" s="437"/>
      <c r="H40" s="437"/>
      <c r="I40" s="437"/>
      <c r="J40" s="437"/>
      <c r="K40" s="437"/>
      <c r="L40" s="214"/>
      <c r="M40" s="215"/>
    </row>
    <row r="41" spans="1:13">
      <c r="A41" s="3375"/>
      <c r="B41" s="3150"/>
      <c r="C41" s="214"/>
      <c r="D41" s="264" t="s">
        <v>482</v>
      </c>
      <c r="E41" s="265" t="s">
        <v>60</v>
      </c>
      <c r="F41" s="3666" t="s">
        <v>1188</v>
      </c>
      <c r="G41" s="3667" t="s">
        <v>1267</v>
      </c>
      <c r="H41" s="3668"/>
      <c r="I41" s="3668"/>
      <c r="J41" s="3669"/>
      <c r="K41" s="2331"/>
      <c r="L41" s="214"/>
      <c r="M41" s="215"/>
    </row>
    <row r="42" spans="1:13">
      <c r="A42" s="3375"/>
      <c r="B42" s="3150"/>
      <c r="C42" s="214"/>
      <c r="D42" s="1858" t="s">
        <v>1226</v>
      </c>
      <c r="E42" s="1885"/>
      <c r="F42" s="3666"/>
      <c r="G42" s="3670"/>
      <c r="H42" s="3671"/>
      <c r="I42" s="3671"/>
      <c r="J42" s="3672"/>
      <c r="K42" s="241"/>
      <c r="L42" s="214"/>
      <c r="M42" s="215"/>
    </row>
    <row r="43" spans="1:13">
      <c r="A43" s="3375"/>
      <c r="B43" s="3151"/>
      <c r="C43" s="267"/>
      <c r="D43" s="267"/>
      <c r="E43" s="267"/>
      <c r="F43" s="267"/>
      <c r="G43" s="267"/>
      <c r="H43" s="267"/>
      <c r="I43" s="267"/>
      <c r="J43" s="267"/>
      <c r="K43" s="267"/>
      <c r="L43" s="214"/>
      <c r="M43" s="215"/>
    </row>
    <row r="44" spans="1:13" ht="81" customHeight="1">
      <c r="A44" s="3375"/>
      <c r="B44" s="268" t="s">
        <v>1189</v>
      </c>
      <c r="C44" s="3604" t="s">
        <v>1487</v>
      </c>
      <c r="D44" s="3586"/>
      <c r="E44" s="3586"/>
      <c r="F44" s="3586"/>
      <c r="G44" s="3586"/>
      <c r="H44" s="3586"/>
      <c r="I44" s="3586"/>
      <c r="J44" s="3586"/>
      <c r="K44" s="3586"/>
      <c r="L44" s="3586"/>
      <c r="M44" s="3587"/>
    </row>
    <row r="45" spans="1:13" ht="29.25" customHeight="1">
      <c r="A45" s="3375"/>
      <c r="B45" s="268" t="s">
        <v>1191</v>
      </c>
      <c r="C45" s="3658" t="s">
        <v>1488</v>
      </c>
      <c r="D45" s="3659"/>
      <c r="E45" s="3659"/>
      <c r="F45" s="3659"/>
      <c r="G45" s="3659"/>
      <c r="H45" s="3659"/>
      <c r="I45" s="3659"/>
      <c r="J45" s="3659"/>
      <c r="K45" s="3659"/>
      <c r="L45" s="3659"/>
      <c r="M45" s="3660"/>
    </row>
    <row r="46" spans="1:13">
      <c r="A46" s="3375"/>
      <c r="B46" s="268" t="s">
        <v>1193</v>
      </c>
      <c r="C46" s="3658" t="s">
        <v>1194</v>
      </c>
      <c r="D46" s="3659"/>
      <c r="E46" s="3659"/>
      <c r="F46" s="3659"/>
      <c r="G46" s="3659"/>
      <c r="H46" s="3659"/>
      <c r="I46" s="3659"/>
      <c r="J46" s="3659"/>
      <c r="K46" s="3659"/>
      <c r="L46" s="3659"/>
      <c r="M46" s="3660"/>
    </row>
    <row r="47" spans="1:13">
      <c r="A47" s="3376"/>
      <c r="B47" s="268" t="s">
        <v>1195</v>
      </c>
      <c r="C47" s="3658" t="s">
        <v>1489</v>
      </c>
      <c r="D47" s="3659"/>
      <c r="E47" s="3659"/>
      <c r="F47" s="3659"/>
      <c r="G47" s="3659"/>
      <c r="H47" s="3659"/>
      <c r="I47" s="3659"/>
      <c r="J47" s="3659"/>
      <c r="K47" s="3659"/>
      <c r="L47" s="3659"/>
      <c r="M47" s="3660"/>
    </row>
    <row r="48" spans="1:13" ht="15.75" customHeight="1">
      <c r="A48" s="3135" t="s">
        <v>1197</v>
      </c>
      <c r="B48" s="269" t="s">
        <v>1198</v>
      </c>
      <c r="C48" s="3098" t="s">
        <v>993</v>
      </c>
      <c r="D48" s="3098"/>
      <c r="E48" s="3098"/>
      <c r="F48" s="3098"/>
      <c r="G48" s="3098"/>
      <c r="H48" s="3098"/>
      <c r="I48" s="3098"/>
      <c r="J48" s="3098"/>
      <c r="K48" s="3098"/>
      <c r="L48" s="3098"/>
      <c r="M48" s="3099"/>
    </row>
    <row r="49" spans="1:13" ht="15.75" customHeight="1">
      <c r="A49" s="3136"/>
      <c r="B49" s="269" t="s">
        <v>1199</v>
      </c>
      <c r="C49" s="3100" t="s">
        <v>1200</v>
      </c>
      <c r="D49" s="3100"/>
      <c r="E49" s="3100"/>
      <c r="F49" s="3100"/>
      <c r="G49" s="3100"/>
      <c r="H49" s="3100"/>
      <c r="I49" s="3100"/>
      <c r="J49" s="3100"/>
      <c r="K49" s="3100"/>
      <c r="L49" s="3100"/>
      <c r="M49" s="3101"/>
    </row>
    <row r="50" spans="1:13" ht="15.75" customHeight="1">
      <c r="A50" s="3136"/>
      <c r="B50" s="269" t="s">
        <v>1201</v>
      </c>
      <c r="C50" s="3100" t="s">
        <v>72</v>
      </c>
      <c r="D50" s="3100"/>
      <c r="E50" s="3100"/>
      <c r="F50" s="3100"/>
      <c r="G50" s="3100"/>
      <c r="H50" s="3100"/>
      <c r="I50" s="3100"/>
      <c r="J50" s="3100"/>
      <c r="K50" s="3100"/>
      <c r="L50" s="3100"/>
      <c r="M50" s="3101"/>
    </row>
    <row r="51" spans="1:13" ht="15.75" customHeight="1">
      <c r="A51" s="3136"/>
      <c r="B51" s="270" t="s">
        <v>1202</v>
      </c>
      <c r="C51" s="3100" t="s">
        <v>1203</v>
      </c>
      <c r="D51" s="3100"/>
      <c r="E51" s="3100"/>
      <c r="F51" s="3100"/>
      <c r="G51" s="3100"/>
      <c r="H51" s="3100"/>
      <c r="I51" s="3100"/>
      <c r="J51" s="3100"/>
      <c r="K51" s="3100"/>
      <c r="L51" s="3100"/>
      <c r="M51" s="3101"/>
    </row>
    <row r="52" spans="1:13" ht="15.75" customHeight="1">
      <c r="A52" s="3136"/>
      <c r="B52" s="269" t="s">
        <v>1204</v>
      </c>
      <c r="C52" s="3102" t="s">
        <v>995</v>
      </c>
      <c r="D52" s="3103"/>
      <c r="E52" s="3103"/>
      <c r="F52" s="3103"/>
      <c r="G52" s="3103"/>
      <c r="H52" s="3103"/>
      <c r="I52" s="3103"/>
      <c r="J52" s="3103"/>
      <c r="K52" s="3103"/>
      <c r="L52" s="3103"/>
      <c r="M52" s="3104"/>
    </row>
    <row r="53" spans="1:13" ht="16.5" customHeight="1" thickBot="1">
      <c r="A53" s="3143"/>
      <c r="B53" s="269" t="s">
        <v>1205</v>
      </c>
      <c r="C53" s="3658" t="s">
        <v>1490</v>
      </c>
      <c r="D53" s="3659"/>
      <c r="E53" s="3659"/>
      <c r="F53" s="3659"/>
      <c r="G53" s="3659"/>
      <c r="H53" s="3659"/>
      <c r="I53" s="3659"/>
      <c r="J53" s="3659"/>
      <c r="K53" s="3659"/>
      <c r="L53" s="3659"/>
      <c r="M53" s="3660"/>
    </row>
    <row r="54" spans="1:13" ht="15.75" customHeight="1">
      <c r="A54" s="3135" t="s">
        <v>1206</v>
      </c>
      <c r="B54" s="271" t="s">
        <v>1207</v>
      </c>
      <c r="C54" s="3658" t="s">
        <v>1409</v>
      </c>
      <c r="D54" s="3659"/>
      <c r="E54" s="3659"/>
      <c r="F54" s="3659"/>
      <c r="G54" s="3659"/>
      <c r="H54" s="3659"/>
      <c r="I54" s="3659"/>
      <c r="J54" s="3659"/>
      <c r="K54" s="3659"/>
      <c r="L54" s="3659"/>
      <c r="M54" s="3660"/>
    </row>
    <row r="55" spans="1:13" ht="30" customHeight="1">
      <c r="A55" s="3136"/>
      <c r="B55" s="271" t="s">
        <v>1209</v>
      </c>
      <c r="C55" s="3658" t="s">
        <v>655</v>
      </c>
      <c r="D55" s="3659"/>
      <c r="E55" s="3659"/>
      <c r="F55" s="3659"/>
      <c r="G55" s="3659"/>
      <c r="H55" s="3659"/>
      <c r="I55" s="3659"/>
      <c r="J55" s="3659"/>
      <c r="K55" s="3659"/>
      <c r="L55" s="3659"/>
      <c r="M55" s="3660"/>
    </row>
    <row r="56" spans="1:13" ht="30" customHeight="1" thickBot="1">
      <c r="A56" s="3136"/>
      <c r="B56" s="272" t="s">
        <v>28</v>
      </c>
      <c r="C56" s="3658" t="s">
        <v>72</v>
      </c>
      <c r="D56" s="3659"/>
      <c r="E56" s="3659"/>
      <c r="F56" s="3659"/>
      <c r="G56" s="3659"/>
      <c r="H56" s="3659"/>
      <c r="I56" s="3659"/>
      <c r="J56" s="3659"/>
      <c r="K56" s="3659"/>
      <c r="L56" s="3659"/>
      <c r="M56" s="3660"/>
    </row>
    <row r="57" spans="1:13" ht="17.25" thickBot="1">
      <c r="A57" s="273" t="s">
        <v>1211</v>
      </c>
      <c r="B57" s="319"/>
      <c r="C57" s="3661"/>
      <c r="D57" s="3305"/>
      <c r="E57" s="3305"/>
      <c r="F57" s="3305"/>
      <c r="G57" s="3305"/>
      <c r="H57" s="3305"/>
      <c r="I57" s="3305"/>
      <c r="J57" s="3305"/>
      <c r="K57" s="3305"/>
      <c r="L57" s="3305"/>
      <c r="M57" s="3306"/>
    </row>
  </sheetData>
  <mergeCells count="43">
    <mergeCell ref="C9:D9"/>
    <mergeCell ref="F9:G9"/>
    <mergeCell ref="C10:D10"/>
    <mergeCell ref="F10:G10"/>
    <mergeCell ref="I10:J10"/>
    <mergeCell ref="L10:M10"/>
    <mergeCell ref="C11:M11"/>
    <mergeCell ref="A12:A47"/>
    <mergeCell ref="C12:M12"/>
    <mergeCell ref="C13:M13"/>
    <mergeCell ref="B14:B20"/>
    <mergeCell ref="B21:B24"/>
    <mergeCell ref="B25:B27"/>
    <mergeCell ref="J26:L26"/>
    <mergeCell ref="A2:A11"/>
    <mergeCell ref="C2:M2"/>
    <mergeCell ref="C3:M3"/>
    <mergeCell ref="C5:M5"/>
    <mergeCell ref="C7:D7"/>
    <mergeCell ref="B8:B10"/>
    <mergeCell ref="B28:B30"/>
    <mergeCell ref="B31:B39"/>
    <mergeCell ref="F39:G39"/>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3">
    <dataValidation allowBlank="1" showInputMessage="1" showErrorMessage="1" prompt="Seleccione de la lista desplegable" sqref="B4 B7 H7" xr:uid="{00000000-0002-0000-1800-000000000000}"/>
    <dataValidation allowBlank="1" showInputMessage="1" showErrorMessage="1" prompt="Selecciones de la lista desplegable" sqref="B12" xr:uid="{00000000-0002-0000-1800-000001000000}"/>
    <dataValidation allowBlank="1" showInputMessage="1" showErrorMessage="1" prompt="Incluir una ficha por cada indicador, ya sea de producto o de resultado" sqref="B1" xr:uid="{00000000-0002-0000-1800-000002000000}"/>
  </dataValidations>
  <hyperlinks>
    <hyperlink ref="C52" r:id="rId1"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N61"/>
  <sheetViews>
    <sheetView zoomScale="60" zoomScaleNormal="60" workbookViewId="0">
      <selection activeCell="C16" sqref="C16"/>
    </sheetView>
  </sheetViews>
  <sheetFormatPr baseColWidth="10" defaultColWidth="11.42578125" defaultRowHeight="15"/>
  <cols>
    <col min="1" max="1" width="11.42578125" style="302"/>
    <col min="2" max="2" width="20.140625" style="302" customWidth="1"/>
    <col min="3" max="16384" width="11.42578125" style="302"/>
  </cols>
  <sheetData>
    <row r="1" spans="1:13" ht="15.75" thickBot="1">
      <c r="A1" s="307"/>
      <c r="B1" s="1836" t="s">
        <v>1491</v>
      </c>
      <c r="C1" s="309"/>
      <c r="D1" s="309"/>
      <c r="E1" s="309"/>
      <c r="F1" s="309"/>
      <c r="G1" s="309"/>
      <c r="H1" s="309"/>
      <c r="I1" s="309"/>
      <c r="J1" s="309"/>
      <c r="K1" s="309"/>
      <c r="L1" s="309"/>
      <c r="M1" s="310"/>
    </row>
    <row r="2" spans="1:13" ht="54.75" customHeight="1">
      <c r="A2" s="3170" t="s">
        <v>1134</v>
      </c>
      <c r="B2" s="274" t="s">
        <v>1135</v>
      </c>
      <c r="C2" s="3604" t="s">
        <v>873</v>
      </c>
      <c r="D2" s="3586"/>
      <c r="E2" s="3586"/>
      <c r="F2" s="3586"/>
      <c r="G2" s="3586"/>
      <c r="H2" s="3586"/>
      <c r="I2" s="3586"/>
      <c r="J2" s="3586"/>
      <c r="K2" s="3586"/>
      <c r="L2" s="3586"/>
      <c r="M2" s="3587"/>
    </row>
    <row r="3" spans="1:13" ht="71.25" customHeight="1">
      <c r="A3" s="3171"/>
      <c r="B3" s="268" t="s">
        <v>1213</v>
      </c>
      <c r="C3" s="3604" t="s">
        <v>211</v>
      </c>
      <c r="D3" s="3586"/>
      <c r="E3" s="3586"/>
      <c r="F3" s="3586"/>
      <c r="G3" s="3586"/>
      <c r="H3" s="3586"/>
      <c r="I3" s="3586"/>
      <c r="J3" s="3586"/>
      <c r="K3" s="3586"/>
      <c r="L3" s="3586"/>
      <c r="M3" s="3587"/>
    </row>
    <row r="4" spans="1:13" ht="28.5">
      <c r="A4" s="3171"/>
      <c r="B4" s="1833" t="s">
        <v>1139</v>
      </c>
      <c r="C4" s="1837" t="s">
        <v>60</v>
      </c>
      <c r="D4" s="1837"/>
      <c r="E4" s="1837"/>
      <c r="F4" s="1837"/>
      <c r="G4" s="1837"/>
      <c r="H4" s="1837"/>
      <c r="I4" s="1837"/>
      <c r="J4" s="1837"/>
      <c r="K4" s="1837"/>
      <c r="L4" s="1837"/>
      <c r="M4" s="1838"/>
    </row>
    <row r="5" spans="1:13" ht="28.5">
      <c r="A5" s="3171"/>
      <c r="B5" s="1833" t="s">
        <v>1140</v>
      </c>
      <c r="C5" s="1837" t="s">
        <v>1492</v>
      </c>
      <c r="D5" s="1837"/>
      <c r="E5" s="1837"/>
      <c r="F5" s="1837"/>
      <c r="G5" s="1837"/>
      <c r="H5" s="1837"/>
      <c r="I5" s="1837"/>
      <c r="J5" s="1837"/>
      <c r="K5" s="1837"/>
      <c r="L5" s="1837"/>
      <c r="M5" s="1838"/>
    </row>
    <row r="6" spans="1:13">
      <c r="A6" s="3171"/>
      <c r="B6" s="1833" t="s">
        <v>1142</v>
      </c>
      <c r="C6" s="1837" t="s">
        <v>1492</v>
      </c>
      <c r="D6" s="1837"/>
      <c r="E6" s="1837"/>
      <c r="F6" s="1837"/>
      <c r="G6" s="1837"/>
      <c r="H6" s="1837"/>
      <c r="I6" s="1837"/>
      <c r="J6" s="1837"/>
      <c r="K6" s="1837"/>
      <c r="L6" s="1837"/>
      <c r="M6" s="1838"/>
    </row>
    <row r="7" spans="1:13" ht="28.5">
      <c r="A7" s="3171"/>
      <c r="B7" s="268" t="s">
        <v>1143</v>
      </c>
      <c r="C7" s="1837" t="s">
        <v>219</v>
      </c>
      <c r="D7" s="275"/>
      <c r="E7" s="275"/>
      <c r="F7" s="275"/>
      <c r="G7" s="276"/>
      <c r="H7" s="277" t="s">
        <v>28</v>
      </c>
      <c r="I7" s="3689" t="s">
        <v>220</v>
      </c>
      <c r="J7" s="3684"/>
      <c r="K7" s="3684"/>
      <c r="L7" s="275"/>
      <c r="M7" s="278"/>
    </row>
    <row r="8" spans="1:13">
      <c r="A8" s="3171"/>
      <c r="B8" s="3149" t="s">
        <v>1144</v>
      </c>
      <c r="C8" s="1901"/>
      <c r="D8" s="1902"/>
      <c r="E8" s="1902"/>
      <c r="F8" s="1902"/>
      <c r="G8" s="1902"/>
      <c r="H8" s="1902"/>
      <c r="I8" s="1902"/>
      <c r="J8" s="1902"/>
      <c r="K8" s="1902"/>
      <c r="L8" s="279"/>
      <c r="M8" s="280"/>
    </row>
    <row r="9" spans="1:13">
      <c r="A9" s="3171"/>
      <c r="B9" s="3150"/>
      <c r="C9" s="3390" t="s">
        <v>72</v>
      </c>
      <c r="D9" s="3391"/>
      <c r="E9" s="1845"/>
      <c r="F9" s="3391"/>
      <c r="G9" s="3391"/>
      <c r="H9" s="1845"/>
      <c r="I9" s="3242"/>
      <c r="J9" s="3242"/>
      <c r="K9" s="1845"/>
      <c r="L9" s="214"/>
      <c r="M9" s="215"/>
    </row>
    <row r="10" spans="1:13">
      <c r="A10" s="3171"/>
      <c r="B10" s="3151"/>
      <c r="C10" s="3194" t="s">
        <v>1147</v>
      </c>
      <c r="D10" s="3194"/>
      <c r="E10" s="1845"/>
      <c r="F10" s="3194" t="s">
        <v>1147</v>
      </c>
      <c r="G10" s="3194"/>
      <c r="H10" s="1845"/>
      <c r="I10" s="3194" t="s">
        <v>1147</v>
      </c>
      <c r="J10" s="3194"/>
      <c r="K10" s="1845"/>
      <c r="L10" s="214"/>
      <c r="M10" s="215"/>
    </row>
    <row r="11" spans="1:13" ht="89.1" customHeight="1">
      <c r="A11" s="3171"/>
      <c r="B11" s="292" t="s">
        <v>1219</v>
      </c>
      <c r="C11" s="3690" t="s">
        <v>1493</v>
      </c>
      <c r="D11" s="3690"/>
      <c r="E11" s="3690"/>
      <c r="F11" s="3690"/>
      <c r="G11" s="3690"/>
      <c r="H11" s="3690"/>
      <c r="I11" s="3690"/>
      <c r="J11" s="3690"/>
      <c r="K11" s="3690"/>
      <c r="L11" s="3690"/>
      <c r="M11" s="3690"/>
    </row>
    <row r="12" spans="1:13" ht="84.75" customHeight="1">
      <c r="A12" s="3171"/>
      <c r="B12" s="292" t="s">
        <v>1221</v>
      </c>
      <c r="C12" s="3691" t="s">
        <v>1494</v>
      </c>
      <c r="D12" s="3691"/>
      <c r="E12" s="3691"/>
      <c r="F12" s="3691"/>
      <c r="G12" s="3691"/>
      <c r="H12" s="3691"/>
      <c r="I12" s="3691"/>
      <c r="J12" s="3691"/>
      <c r="K12" s="3691"/>
      <c r="L12" s="3691"/>
      <c r="M12" s="3691"/>
    </row>
    <row r="13" spans="1:13" ht="180.95" customHeight="1">
      <c r="A13" s="3241"/>
      <c r="B13" s="292" t="s">
        <v>1495</v>
      </c>
      <c r="C13" s="3692" t="s">
        <v>1496</v>
      </c>
      <c r="D13" s="3692"/>
      <c r="E13" s="3692"/>
      <c r="F13" s="3692"/>
      <c r="G13" s="3692"/>
      <c r="H13" s="3692"/>
      <c r="I13" s="3692"/>
      <c r="J13" s="3692"/>
      <c r="K13" s="3692"/>
      <c r="L13" s="3692"/>
      <c r="M13" s="3692"/>
    </row>
    <row r="14" spans="1:13" ht="97.5" customHeight="1">
      <c r="A14" s="2116"/>
      <c r="B14" s="517" t="s">
        <v>1223</v>
      </c>
      <c r="C14" s="3481" t="s">
        <v>875</v>
      </c>
      <c r="D14" s="3481"/>
      <c r="E14" s="3481"/>
      <c r="F14" s="3481"/>
      <c r="G14" s="3481"/>
      <c r="H14" s="1886" t="s">
        <v>1224</v>
      </c>
      <c r="I14" s="3481" t="s">
        <v>876</v>
      </c>
      <c r="J14" s="3481"/>
      <c r="K14" s="3481"/>
      <c r="L14" s="3481"/>
      <c r="M14" s="3481"/>
    </row>
    <row r="15" spans="1:13" ht="28.5">
      <c r="A15" s="3144" t="s">
        <v>1150</v>
      </c>
      <c r="B15" s="268" t="s">
        <v>1256</v>
      </c>
      <c r="C15" s="3683" t="s">
        <v>58</v>
      </c>
      <c r="D15" s="3684"/>
      <c r="E15" s="3684"/>
      <c r="F15" s="3684"/>
      <c r="G15" s="3684"/>
      <c r="H15" s="3684"/>
      <c r="I15" s="3684"/>
      <c r="J15" s="3684"/>
      <c r="K15" s="3684"/>
      <c r="L15" s="3684"/>
      <c r="M15" s="3685"/>
    </row>
    <row r="16" spans="1:13" ht="53.25" customHeight="1">
      <c r="A16" s="3145"/>
      <c r="B16" s="268" t="s">
        <v>1151</v>
      </c>
      <c r="C16" s="3604" t="s">
        <v>1497</v>
      </c>
      <c r="D16" s="3586"/>
      <c r="E16" s="3586"/>
      <c r="F16" s="3586"/>
      <c r="G16" s="3586"/>
      <c r="H16" s="3586"/>
      <c r="I16" s="3586"/>
      <c r="J16" s="3586"/>
      <c r="K16" s="3586"/>
      <c r="L16" s="3586"/>
      <c r="M16" s="3587"/>
    </row>
    <row r="17" spans="1:13">
      <c r="A17" s="3145"/>
      <c r="B17" s="3149" t="s">
        <v>1153</v>
      </c>
      <c r="C17" s="221"/>
      <c r="D17" s="222"/>
      <c r="E17" s="222"/>
      <c r="F17" s="222"/>
      <c r="G17" s="222"/>
      <c r="H17" s="222"/>
      <c r="I17" s="222"/>
      <c r="J17" s="222"/>
      <c r="K17" s="222"/>
      <c r="L17" s="222"/>
      <c r="M17" s="223"/>
    </row>
    <row r="18" spans="1:13">
      <c r="A18" s="3145"/>
      <c r="B18" s="3150"/>
      <c r="C18" s="224"/>
      <c r="D18" s="225"/>
      <c r="E18" s="226"/>
      <c r="F18" s="225"/>
      <c r="G18" s="226"/>
      <c r="H18" s="225"/>
      <c r="I18" s="226"/>
      <c r="J18" s="225"/>
      <c r="K18" s="226"/>
      <c r="L18" s="226"/>
      <c r="M18" s="227"/>
    </row>
    <row r="19" spans="1:13">
      <c r="A19" s="3145"/>
      <c r="B19" s="3150"/>
      <c r="C19" s="429" t="s">
        <v>1154</v>
      </c>
      <c r="D19" s="430"/>
      <c r="E19" s="429" t="s">
        <v>1155</v>
      </c>
      <c r="F19" s="430"/>
      <c r="G19" s="429" t="s">
        <v>1156</v>
      </c>
      <c r="H19" s="430"/>
      <c r="I19" s="429" t="s">
        <v>1157</v>
      </c>
      <c r="J19" s="430"/>
      <c r="K19" s="429" t="s">
        <v>1158</v>
      </c>
      <c r="L19" s="431"/>
      <c r="M19" s="432"/>
    </row>
    <row r="20" spans="1:13">
      <c r="A20" s="3145"/>
      <c r="B20" s="3150"/>
      <c r="C20" s="429" t="s">
        <v>1159</v>
      </c>
      <c r="D20" s="1885"/>
      <c r="E20" s="429" t="s">
        <v>1160</v>
      </c>
      <c r="F20" s="433"/>
      <c r="G20" s="429" t="s">
        <v>1161</v>
      </c>
      <c r="H20" s="433"/>
      <c r="I20" s="429" t="s">
        <v>1162</v>
      </c>
      <c r="J20" s="1885"/>
      <c r="K20" s="429" t="s">
        <v>1163</v>
      </c>
      <c r="L20" s="431"/>
      <c r="M20" s="432"/>
    </row>
    <row r="21" spans="1:13" ht="28.5">
      <c r="A21" s="3145"/>
      <c r="B21" s="3150"/>
      <c r="C21" s="429" t="s">
        <v>1164</v>
      </c>
      <c r="D21" s="1885" t="s">
        <v>1167</v>
      </c>
      <c r="E21" s="429" t="s">
        <v>1165</v>
      </c>
      <c r="F21" s="1885"/>
      <c r="G21" s="429"/>
      <c r="H21" s="434"/>
      <c r="I21" s="429"/>
      <c r="J21" s="434"/>
      <c r="K21" s="429"/>
      <c r="L21" s="435"/>
      <c r="M21" s="436"/>
    </row>
    <row r="22" spans="1:13">
      <c r="A22" s="3145"/>
      <c r="B22" s="3150"/>
      <c r="C22" s="429" t="s">
        <v>1166</v>
      </c>
      <c r="D22" s="433"/>
      <c r="E22" s="429" t="s">
        <v>1168</v>
      </c>
      <c r="F22" s="1925"/>
      <c r="G22" s="1925"/>
      <c r="H22" s="1925"/>
      <c r="I22" s="1925"/>
      <c r="J22" s="1925"/>
      <c r="K22" s="1925"/>
      <c r="L22" s="1925"/>
      <c r="M22" s="235"/>
    </row>
    <row r="23" spans="1:13">
      <c r="A23" s="3145"/>
      <c r="B23" s="3151"/>
      <c r="C23" s="1887"/>
      <c r="D23" s="1887"/>
      <c r="E23" s="1887"/>
      <c r="F23" s="1887"/>
      <c r="G23" s="1887"/>
      <c r="H23" s="1887"/>
      <c r="I23" s="1887"/>
      <c r="J23" s="1887"/>
      <c r="K23" s="1887"/>
      <c r="L23" s="1887"/>
      <c r="M23" s="1888"/>
    </row>
    <row r="24" spans="1:13">
      <c r="A24" s="3145"/>
      <c r="B24" s="3149" t="s">
        <v>1170</v>
      </c>
      <c r="C24" s="437"/>
      <c r="D24" s="437"/>
      <c r="E24" s="437"/>
      <c r="F24" s="437"/>
      <c r="G24" s="437"/>
      <c r="H24" s="437"/>
      <c r="I24" s="437"/>
      <c r="J24" s="437"/>
      <c r="K24" s="437"/>
      <c r="L24" s="214"/>
      <c r="M24" s="215"/>
    </row>
    <row r="25" spans="1:13">
      <c r="A25" s="3145"/>
      <c r="B25" s="3150"/>
      <c r="C25" s="429" t="s">
        <v>1171</v>
      </c>
      <c r="D25" s="433"/>
      <c r="E25" s="438"/>
      <c r="F25" s="429" t="s">
        <v>1172</v>
      </c>
      <c r="G25" s="1885"/>
      <c r="H25" s="438"/>
      <c r="I25" s="429" t="s">
        <v>1173</v>
      </c>
      <c r="J25" s="1885" t="s">
        <v>1226</v>
      </c>
      <c r="K25" s="438"/>
      <c r="L25" s="214"/>
      <c r="M25" s="215"/>
    </row>
    <row r="26" spans="1:13">
      <c r="A26" s="3145"/>
      <c r="B26" s="3150"/>
      <c r="C26" s="429" t="s">
        <v>1174</v>
      </c>
      <c r="D26" s="240"/>
      <c r="E26" s="241"/>
      <c r="F26" s="429" t="s">
        <v>1175</v>
      </c>
      <c r="G26" s="433"/>
      <c r="H26" s="214"/>
      <c r="I26" s="242"/>
      <c r="J26" s="214"/>
      <c r="K26" s="1845"/>
      <c r="L26" s="214"/>
      <c r="M26" s="215"/>
    </row>
    <row r="27" spans="1:13">
      <c r="A27" s="3145"/>
      <c r="B27" s="3150"/>
      <c r="C27" s="434"/>
      <c r="D27" s="434"/>
      <c r="E27" s="434"/>
      <c r="F27" s="434"/>
      <c r="G27" s="434"/>
      <c r="H27" s="434"/>
      <c r="I27" s="434"/>
      <c r="J27" s="434"/>
      <c r="K27" s="434"/>
      <c r="L27" s="214"/>
      <c r="M27" s="215"/>
    </row>
    <row r="28" spans="1:13">
      <c r="A28" s="3145"/>
      <c r="B28" s="1831" t="s">
        <v>1176</v>
      </c>
      <c r="C28" s="438"/>
      <c r="D28" s="438"/>
      <c r="E28" s="438"/>
      <c r="F28" s="438"/>
      <c r="G28" s="438"/>
      <c r="H28" s="438"/>
      <c r="I28" s="438"/>
      <c r="J28" s="438"/>
      <c r="K28" s="438"/>
      <c r="L28" s="438"/>
      <c r="M28" s="439"/>
    </row>
    <row r="29" spans="1:13">
      <c r="A29" s="3145"/>
      <c r="B29" s="1831"/>
      <c r="C29" s="440" t="s">
        <v>1177</v>
      </c>
      <c r="D29" s="970">
        <v>0</v>
      </c>
      <c r="E29" s="438"/>
      <c r="F29" s="441" t="s">
        <v>1178</v>
      </c>
      <c r="G29" s="433">
        <v>0</v>
      </c>
      <c r="H29" s="438"/>
      <c r="I29" s="441" t="s">
        <v>1179</v>
      </c>
      <c r="J29" s="3585">
        <v>0</v>
      </c>
      <c r="K29" s="3586"/>
      <c r="L29" s="3605"/>
      <c r="M29" s="439"/>
    </row>
    <row r="30" spans="1:13">
      <c r="A30" s="3145"/>
      <c r="B30" s="1832"/>
      <c r="C30" s="1887"/>
      <c r="D30" s="1887"/>
      <c r="E30" s="1887"/>
      <c r="F30" s="1887"/>
      <c r="G30" s="1887"/>
      <c r="H30" s="1887"/>
      <c r="I30" s="1887"/>
      <c r="J30" s="1887"/>
      <c r="K30" s="1887"/>
      <c r="L30" s="1887"/>
      <c r="M30" s="1888"/>
    </row>
    <row r="31" spans="1:13">
      <c r="A31" s="3145"/>
      <c r="B31" s="3149" t="s">
        <v>1181</v>
      </c>
      <c r="C31" s="247"/>
      <c r="D31" s="247"/>
      <c r="E31" s="247"/>
      <c r="F31" s="247"/>
      <c r="G31" s="247"/>
      <c r="H31" s="247"/>
      <c r="I31" s="247"/>
      <c r="J31" s="247"/>
      <c r="K31" s="247"/>
      <c r="L31" s="214"/>
      <c r="M31" s="215"/>
    </row>
    <row r="32" spans="1:13">
      <c r="A32" s="3145"/>
      <c r="B32" s="3150"/>
      <c r="C32" s="438" t="s">
        <v>1182</v>
      </c>
      <c r="D32" s="327">
        <v>2020</v>
      </c>
      <c r="E32" s="249"/>
      <c r="F32" s="438" t="s">
        <v>1183</v>
      </c>
      <c r="G32" s="250" t="s">
        <v>1404</v>
      </c>
      <c r="H32" s="249"/>
      <c r="I32" s="441"/>
      <c r="J32" s="249"/>
      <c r="K32" s="249"/>
      <c r="L32" s="214"/>
      <c r="M32" s="215"/>
    </row>
    <row r="33" spans="1:13">
      <c r="A33" s="3145"/>
      <c r="B33" s="3151"/>
      <c r="C33" s="1887"/>
      <c r="D33" s="251"/>
      <c r="E33" s="252"/>
      <c r="F33" s="1887"/>
      <c r="G33" s="252"/>
      <c r="H33" s="252"/>
      <c r="I33" s="442"/>
      <c r="J33" s="252"/>
      <c r="K33" s="252"/>
      <c r="L33" s="214"/>
      <c r="M33" s="215"/>
    </row>
    <row r="34" spans="1:13">
      <c r="A34" s="3145"/>
      <c r="B34" s="3149" t="s">
        <v>1185</v>
      </c>
      <c r="C34" s="254"/>
      <c r="D34" s="254"/>
      <c r="E34" s="254"/>
      <c r="F34" s="254"/>
      <c r="G34" s="254"/>
      <c r="H34" s="254"/>
      <c r="I34" s="254"/>
      <c r="J34" s="254"/>
      <c r="K34" s="254"/>
      <c r="L34" s="254"/>
      <c r="M34" s="255"/>
    </row>
    <row r="35" spans="1:13">
      <c r="A35" s="3145"/>
      <c r="B35" s="3150"/>
      <c r="C35" s="256"/>
      <c r="D35" s="257">
        <v>2019</v>
      </c>
      <c r="E35" s="257"/>
      <c r="F35" s="257">
        <v>2020</v>
      </c>
      <c r="G35" s="257"/>
      <c r="H35" s="258">
        <v>2021</v>
      </c>
      <c r="I35" s="258"/>
      <c r="J35" s="258">
        <v>2022</v>
      </c>
      <c r="K35" s="257"/>
      <c r="L35" s="257"/>
      <c r="M35" s="255"/>
    </row>
    <row r="36" spans="1:13">
      <c r="A36" s="3145"/>
      <c r="B36" s="3150"/>
      <c r="C36" s="256"/>
      <c r="D36" s="2588"/>
      <c r="E36" s="1926"/>
      <c r="F36" s="2588">
        <v>0.05</v>
      </c>
      <c r="G36" s="1926"/>
      <c r="H36" s="2588">
        <v>0.5</v>
      </c>
      <c r="I36" s="1926"/>
      <c r="J36" s="2588">
        <v>1</v>
      </c>
      <c r="K36" s="1926"/>
      <c r="L36" s="2588"/>
      <c r="M36" s="1859"/>
    </row>
    <row r="37" spans="1:13">
      <c r="A37" s="3145"/>
      <c r="B37" s="3150"/>
      <c r="C37" s="256"/>
      <c r="D37" s="257"/>
      <c r="E37" s="257"/>
      <c r="F37" s="257"/>
      <c r="G37" s="257"/>
      <c r="H37" s="258"/>
      <c r="I37" s="258"/>
      <c r="J37" s="258"/>
      <c r="K37" s="257"/>
      <c r="L37" s="257"/>
      <c r="M37" s="227"/>
    </row>
    <row r="38" spans="1:13">
      <c r="A38" s="3145"/>
      <c r="B38" s="3150"/>
      <c r="C38" s="256"/>
      <c r="D38" s="2588"/>
      <c r="E38" s="1926"/>
      <c r="F38" s="2588"/>
      <c r="G38" s="1926"/>
      <c r="H38" s="2588"/>
      <c r="I38" s="1926"/>
      <c r="J38" s="2588"/>
      <c r="K38" s="1926"/>
      <c r="L38" s="2588"/>
      <c r="M38" s="1859"/>
    </row>
    <row r="39" spans="1:13">
      <c r="A39" s="3145"/>
      <c r="B39" s="3150"/>
      <c r="C39" s="256"/>
      <c r="D39" s="257"/>
      <c r="E39" s="257"/>
      <c r="F39" s="257"/>
      <c r="G39" s="257"/>
      <c r="H39" s="258"/>
      <c r="I39" s="258"/>
      <c r="J39" s="258"/>
      <c r="K39" s="257"/>
      <c r="L39" s="257"/>
      <c r="M39" s="227"/>
    </row>
    <row r="40" spans="1:13">
      <c r="A40" s="3145"/>
      <c r="B40" s="3150"/>
      <c r="C40" s="256"/>
      <c r="D40" s="2588"/>
      <c r="E40" s="1926"/>
      <c r="F40" s="2588"/>
      <c r="G40" s="1926"/>
      <c r="H40" s="2588"/>
      <c r="I40" s="1926"/>
      <c r="J40" s="2588"/>
      <c r="K40" s="1926"/>
      <c r="L40" s="2588"/>
      <c r="M40" s="1859"/>
    </row>
    <row r="41" spans="1:13">
      <c r="A41" s="3145"/>
      <c r="B41" s="3150"/>
      <c r="C41" s="256"/>
      <c r="D41" s="263"/>
      <c r="E41" s="261"/>
      <c r="F41" s="263" t="s">
        <v>1186</v>
      </c>
      <c r="G41" s="261"/>
      <c r="H41" s="263"/>
      <c r="I41" s="261"/>
      <c r="J41" s="263"/>
      <c r="K41" s="261"/>
      <c r="L41" s="263"/>
      <c r="M41" s="1859"/>
    </row>
    <row r="42" spans="1:13">
      <c r="A42" s="3145"/>
      <c r="B42" s="3150"/>
      <c r="C42" s="256"/>
      <c r="D42" s="2588"/>
      <c r="E42" s="1926"/>
      <c r="F42" s="2588">
        <v>1</v>
      </c>
      <c r="G42" s="2589"/>
      <c r="H42" s="3183"/>
      <c r="I42" s="3183"/>
      <c r="J42" s="263"/>
      <c r="K42" s="261"/>
      <c r="L42" s="263"/>
      <c r="M42" s="1859"/>
    </row>
    <row r="43" spans="1:13">
      <c r="A43" s="3145"/>
      <c r="B43" s="3150"/>
      <c r="C43" s="256"/>
      <c r="D43" s="263"/>
      <c r="E43" s="261"/>
      <c r="F43" s="263"/>
      <c r="G43" s="261"/>
      <c r="H43" s="263"/>
      <c r="I43" s="261"/>
      <c r="J43" s="263"/>
      <c r="K43" s="261"/>
      <c r="L43" s="263"/>
      <c r="M43" s="1859"/>
    </row>
    <row r="44" spans="1:13">
      <c r="A44" s="3145"/>
      <c r="B44" s="3149" t="s">
        <v>1187</v>
      </c>
      <c r="C44" s="437"/>
      <c r="D44" s="437"/>
      <c r="E44" s="437"/>
      <c r="F44" s="437"/>
      <c r="G44" s="437"/>
      <c r="H44" s="437"/>
      <c r="I44" s="437"/>
      <c r="J44" s="437"/>
      <c r="K44" s="437"/>
      <c r="L44" s="214"/>
      <c r="M44" s="215"/>
    </row>
    <row r="45" spans="1:13">
      <c r="A45" s="3145"/>
      <c r="B45" s="3150"/>
      <c r="C45" s="214"/>
      <c r="D45" s="264" t="s">
        <v>482</v>
      </c>
      <c r="E45" s="265" t="s">
        <v>60</v>
      </c>
      <c r="F45" s="3666" t="s">
        <v>1188</v>
      </c>
      <c r="G45" s="3667"/>
      <c r="H45" s="3668"/>
      <c r="I45" s="3668"/>
      <c r="J45" s="3669"/>
      <c r="K45" s="1977"/>
      <c r="L45" s="214"/>
      <c r="M45" s="215"/>
    </row>
    <row r="46" spans="1:13">
      <c r="A46" s="3145"/>
      <c r="B46" s="3150"/>
      <c r="C46" s="214"/>
      <c r="D46" s="1858"/>
      <c r="E46" s="1885" t="s">
        <v>1226</v>
      </c>
      <c r="F46" s="3666"/>
      <c r="G46" s="3670"/>
      <c r="H46" s="3671"/>
      <c r="I46" s="3671"/>
      <c r="J46" s="3672"/>
      <c r="K46" s="241"/>
      <c r="L46" s="214"/>
      <c r="M46" s="215"/>
    </row>
    <row r="47" spans="1:13">
      <c r="A47" s="3145"/>
      <c r="B47" s="3151"/>
      <c r="C47" s="267"/>
      <c r="D47" s="267"/>
      <c r="E47" s="267"/>
      <c r="F47" s="267"/>
      <c r="G47" s="267"/>
      <c r="H47" s="267"/>
      <c r="I47" s="267"/>
      <c r="J47" s="267"/>
      <c r="K47" s="267"/>
      <c r="L47" s="214"/>
      <c r="M47" s="215"/>
    </row>
    <row r="48" spans="1:13" ht="72" customHeight="1">
      <c r="A48" s="3145"/>
      <c r="B48" s="268" t="s">
        <v>1189</v>
      </c>
      <c r="C48" s="3686" t="s">
        <v>1498</v>
      </c>
      <c r="D48" s="3687"/>
      <c r="E48" s="3687"/>
      <c r="F48" s="3687"/>
      <c r="G48" s="3687"/>
      <c r="H48" s="3687"/>
      <c r="I48" s="3687"/>
      <c r="J48" s="3687"/>
      <c r="K48" s="3687"/>
      <c r="L48" s="3687"/>
      <c r="M48" s="3688"/>
    </row>
    <row r="49" spans="1:14" ht="28.5">
      <c r="A49" s="3145"/>
      <c r="B49" s="268" t="s">
        <v>1191</v>
      </c>
      <c r="C49" s="3175" t="s">
        <v>1499</v>
      </c>
      <c r="D49" s="3175"/>
      <c r="E49" s="3175"/>
      <c r="F49" s="3175"/>
      <c r="G49" s="3175"/>
      <c r="H49" s="3175"/>
      <c r="I49" s="3175"/>
      <c r="J49" s="3175"/>
      <c r="K49" s="3175"/>
      <c r="L49" s="3175"/>
      <c r="M49" s="3176"/>
    </row>
    <row r="50" spans="1:14">
      <c r="A50" s="3145"/>
      <c r="B50" s="268" t="s">
        <v>1193</v>
      </c>
      <c r="C50" s="3604">
        <v>30</v>
      </c>
      <c r="D50" s="3586"/>
      <c r="E50" s="3586"/>
      <c r="F50" s="3586"/>
      <c r="G50" s="3586"/>
      <c r="H50" s="3586"/>
      <c r="I50" s="3586"/>
      <c r="J50" s="3586"/>
      <c r="K50" s="3586"/>
      <c r="L50" s="3586"/>
      <c r="M50" s="3587"/>
    </row>
    <row r="51" spans="1:14">
      <c r="A51" s="3145"/>
      <c r="B51" s="268" t="s">
        <v>1195</v>
      </c>
      <c r="C51" s="3604" t="s">
        <v>61</v>
      </c>
      <c r="D51" s="3586"/>
      <c r="E51" s="3586"/>
      <c r="F51" s="3586"/>
      <c r="G51" s="3586"/>
      <c r="H51" s="3586"/>
      <c r="I51" s="3586"/>
      <c r="J51" s="3586"/>
      <c r="K51" s="3586"/>
      <c r="L51" s="3586"/>
      <c r="M51" s="3587"/>
    </row>
    <row r="52" spans="1:14" ht="45" customHeight="1">
      <c r="A52" s="3135" t="s">
        <v>1197</v>
      </c>
      <c r="B52" s="269" t="s">
        <v>1198</v>
      </c>
      <c r="C52" s="3175" t="s">
        <v>877</v>
      </c>
      <c r="D52" s="3175"/>
      <c r="E52" s="3175"/>
      <c r="F52" s="3175"/>
      <c r="G52" s="3175"/>
      <c r="H52" s="3175"/>
      <c r="I52" s="3175"/>
      <c r="J52" s="3175"/>
      <c r="K52" s="3175"/>
      <c r="L52" s="3175"/>
      <c r="M52" s="3176"/>
      <c r="N52" s="2590"/>
    </row>
    <row r="53" spans="1:14">
      <c r="A53" s="3136"/>
      <c r="B53" s="269" t="s">
        <v>1199</v>
      </c>
      <c r="C53" s="3173" t="s">
        <v>1500</v>
      </c>
      <c r="D53" s="3173"/>
      <c r="E53" s="3173"/>
      <c r="F53" s="3173"/>
      <c r="G53" s="3173"/>
      <c r="H53" s="3173"/>
      <c r="I53" s="3173"/>
      <c r="J53" s="3173"/>
      <c r="K53" s="3173"/>
      <c r="L53" s="3173"/>
      <c r="M53" s="3174"/>
    </row>
    <row r="54" spans="1:14">
      <c r="A54" s="3136"/>
      <c r="B54" s="269" t="s">
        <v>1201</v>
      </c>
      <c r="C54" s="3175" t="s">
        <v>220</v>
      </c>
      <c r="D54" s="3175"/>
      <c r="E54" s="3175"/>
      <c r="F54" s="3175"/>
      <c r="G54" s="3175"/>
      <c r="H54" s="3175"/>
      <c r="I54" s="3175"/>
      <c r="J54" s="3175"/>
      <c r="K54" s="3175"/>
      <c r="L54" s="3175"/>
      <c r="M54" s="3176"/>
    </row>
    <row r="55" spans="1:14">
      <c r="A55" s="3136"/>
      <c r="B55" s="270" t="s">
        <v>1202</v>
      </c>
      <c r="C55" s="3175" t="s">
        <v>1501</v>
      </c>
      <c r="D55" s="3175"/>
      <c r="E55" s="3175"/>
      <c r="F55" s="3175"/>
      <c r="G55" s="3175"/>
      <c r="H55" s="3175"/>
      <c r="I55" s="3175"/>
      <c r="J55" s="3175"/>
      <c r="K55" s="3175"/>
      <c r="L55" s="3175"/>
      <c r="M55" s="3176"/>
    </row>
    <row r="56" spans="1:14">
      <c r="A56" s="3136"/>
      <c r="B56" s="269" t="s">
        <v>1204</v>
      </c>
      <c r="C56" s="3616" t="s">
        <v>878</v>
      </c>
      <c r="D56" s="3227"/>
      <c r="E56" s="3227"/>
      <c r="F56" s="3227"/>
      <c r="G56" s="3227"/>
      <c r="H56" s="3227"/>
      <c r="I56" s="3227"/>
      <c r="J56" s="3227"/>
      <c r="K56" s="3227"/>
      <c r="L56" s="3227"/>
      <c r="M56" s="3682"/>
    </row>
    <row r="57" spans="1:14" ht="15.75" thickBot="1">
      <c r="A57" s="3143"/>
      <c r="B57" s="269" t="s">
        <v>1205</v>
      </c>
      <c r="C57" s="3175" t="s">
        <v>1502</v>
      </c>
      <c r="D57" s="3175"/>
      <c r="E57" s="3175"/>
      <c r="F57" s="3175"/>
      <c r="G57" s="3175"/>
      <c r="H57" s="3175"/>
      <c r="I57" s="3175"/>
      <c r="J57" s="3175"/>
      <c r="K57" s="3175"/>
      <c r="L57" s="3175"/>
      <c r="M57" s="3176"/>
    </row>
    <row r="58" spans="1:14">
      <c r="A58" s="3135" t="s">
        <v>1206</v>
      </c>
      <c r="B58" s="271" t="s">
        <v>1207</v>
      </c>
      <c r="C58" s="3175" t="s">
        <v>1503</v>
      </c>
      <c r="D58" s="3175"/>
      <c r="E58" s="3175"/>
      <c r="F58" s="3175"/>
      <c r="G58" s="3175"/>
      <c r="H58" s="3175"/>
      <c r="I58" s="3175"/>
      <c r="J58" s="3175"/>
      <c r="K58" s="3175"/>
      <c r="L58" s="3175"/>
      <c r="M58" s="3176"/>
    </row>
    <row r="59" spans="1:14">
      <c r="A59" s="3136"/>
      <c r="B59" s="271" t="s">
        <v>1209</v>
      </c>
      <c r="C59" s="3175" t="s">
        <v>1504</v>
      </c>
      <c r="D59" s="3175"/>
      <c r="E59" s="3175"/>
      <c r="F59" s="3175"/>
      <c r="G59" s="3175"/>
      <c r="H59" s="3175"/>
      <c r="I59" s="3175"/>
      <c r="J59" s="3175"/>
      <c r="K59" s="3175"/>
      <c r="L59" s="3175"/>
      <c r="M59" s="3176"/>
    </row>
    <row r="60" spans="1:14" ht="15.75" thickBot="1">
      <c r="A60" s="3136"/>
      <c r="B60" s="272" t="s">
        <v>28</v>
      </c>
      <c r="C60" s="3175" t="s">
        <v>220</v>
      </c>
      <c r="D60" s="3175"/>
      <c r="E60" s="3175"/>
      <c r="F60" s="3175"/>
      <c r="G60" s="3175"/>
      <c r="H60" s="3175"/>
      <c r="I60" s="3175"/>
      <c r="J60" s="3175"/>
      <c r="K60" s="3175"/>
      <c r="L60" s="3175"/>
      <c r="M60" s="3176"/>
    </row>
    <row r="61" spans="1:14" ht="30.75" thickBot="1">
      <c r="A61" s="273" t="s">
        <v>1211</v>
      </c>
      <c r="B61" s="319"/>
      <c r="C61" s="3681"/>
      <c r="D61" s="3200"/>
      <c r="E61" s="3200"/>
      <c r="F61" s="3200"/>
      <c r="G61" s="3200"/>
      <c r="H61" s="3200"/>
      <c r="I61" s="3200"/>
      <c r="J61" s="3200"/>
      <c r="K61" s="3200"/>
      <c r="L61" s="3200"/>
      <c r="M61" s="3201"/>
    </row>
  </sheetData>
  <mergeCells count="44">
    <mergeCell ref="A2:A13"/>
    <mergeCell ref="C2:M2"/>
    <mergeCell ref="C3:M3"/>
    <mergeCell ref="I7:K7"/>
    <mergeCell ref="B8:B10"/>
    <mergeCell ref="C9:D9"/>
    <mergeCell ref="F9:G9"/>
    <mergeCell ref="I9:J9"/>
    <mergeCell ref="C10:D10"/>
    <mergeCell ref="F10:G10"/>
    <mergeCell ref="I10:J10"/>
    <mergeCell ref="C11:M11"/>
    <mergeCell ref="C12:M12"/>
    <mergeCell ref="C13:M13"/>
    <mergeCell ref="C14:G14"/>
    <mergeCell ref="I14:M14"/>
    <mergeCell ref="C51:M51"/>
    <mergeCell ref="A15:A51"/>
    <mergeCell ref="C15:M15"/>
    <mergeCell ref="C16:M16"/>
    <mergeCell ref="B17:B23"/>
    <mergeCell ref="B24:B27"/>
    <mergeCell ref="J29:L29"/>
    <mergeCell ref="B31:B33"/>
    <mergeCell ref="B34:B43"/>
    <mergeCell ref="H42:I42"/>
    <mergeCell ref="B44:B47"/>
    <mergeCell ref="F45:F46"/>
    <mergeCell ref="G45:J46"/>
    <mergeCell ref="C48:M48"/>
    <mergeCell ref="C49:M49"/>
    <mergeCell ref="C50:M50"/>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N61"/>
  <sheetViews>
    <sheetView zoomScale="70" zoomScaleNormal="70" workbookViewId="0">
      <selection activeCell="C3" sqref="C3"/>
    </sheetView>
  </sheetViews>
  <sheetFormatPr baseColWidth="10" defaultColWidth="11.42578125" defaultRowHeight="15"/>
  <cols>
    <col min="1" max="1" width="21.85546875" customWidth="1"/>
    <col min="2" max="2" width="22.7109375" customWidth="1"/>
  </cols>
  <sheetData>
    <row r="1" spans="1:14" ht="16.5" thickBot="1">
      <c r="A1" s="1"/>
      <c r="B1" s="1879" t="s">
        <v>1505</v>
      </c>
      <c r="C1" s="2"/>
      <c r="D1" s="2"/>
      <c r="E1" s="2"/>
      <c r="F1" s="2"/>
      <c r="G1" s="2"/>
      <c r="H1" s="2"/>
      <c r="I1" s="2"/>
      <c r="J1" s="2"/>
      <c r="K1" s="2"/>
      <c r="L1" s="2"/>
      <c r="M1" s="3"/>
    </row>
    <row r="2" spans="1:14" ht="30">
      <c r="A2" s="3280" t="s">
        <v>1134</v>
      </c>
      <c r="B2" s="5" t="s">
        <v>1135</v>
      </c>
      <c r="C2" s="3693" t="s">
        <v>886</v>
      </c>
      <c r="D2" s="3694"/>
      <c r="E2" s="3694"/>
      <c r="F2" s="3694"/>
      <c r="G2" s="3694"/>
      <c r="H2" s="3694"/>
      <c r="I2" s="3694"/>
      <c r="J2" s="3694"/>
      <c r="K2" s="3694"/>
      <c r="L2" s="3694"/>
      <c r="M2" s="3695"/>
    </row>
    <row r="3" spans="1:14" ht="90.75" customHeight="1">
      <c r="A3" s="3281"/>
      <c r="B3" s="6" t="s">
        <v>1213</v>
      </c>
      <c r="C3" s="3693" t="s">
        <v>211</v>
      </c>
      <c r="D3" s="3694"/>
      <c r="E3" s="3694"/>
      <c r="F3" s="3694"/>
      <c r="G3" s="3694"/>
      <c r="H3" s="3694"/>
      <c r="I3" s="3694"/>
      <c r="J3" s="3694"/>
      <c r="K3" s="3694"/>
      <c r="L3" s="3694"/>
      <c r="M3" s="3695"/>
    </row>
    <row r="4" spans="1:14" ht="30">
      <c r="A4" s="3281"/>
      <c r="B4" s="2566" t="s">
        <v>1139</v>
      </c>
      <c r="C4" s="2567" t="s">
        <v>60</v>
      </c>
      <c r="D4" s="1847"/>
      <c r="E4" s="1847"/>
      <c r="F4" s="1847"/>
      <c r="G4" s="1847"/>
      <c r="H4" s="1847"/>
      <c r="I4" s="1847"/>
      <c r="J4" s="1847"/>
      <c r="K4" s="1847"/>
      <c r="L4" s="1847"/>
      <c r="M4" s="1848"/>
    </row>
    <row r="5" spans="1:14" ht="30">
      <c r="A5" s="3281"/>
      <c r="B5" s="1856" t="s">
        <v>1140</v>
      </c>
      <c r="C5" s="1847" t="s">
        <v>1492</v>
      </c>
      <c r="D5" s="1847"/>
      <c r="E5" s="1847"/>
      <c r="F5" s="1847"/>
      <c r="G5" s="1847"/>
      <c r="H5" s="1847"/>
      <c r="I5" s="1847"/>
      <c r="J5" s="1847"/>
      <c r="K5" s="1847"/>
      <c r="L5" s="1847"/>
      <c r="M5" s="1848"/>
    </row>
    <row r="6" spans="1:14">
      <c r="A6" s="3281"/>
      <c r="B6" s="1853" t="s">
        <v>1142</v>
      </c>
      <c r="C6" s="1847" t="s">
        <v>1492</v>
      </c>
      <c r="D6" s="1847"/>
      <c r="E6" s="1847"/>
      <c r="F6" s="1847"/>
      <c r="G6" s="1847"/>
      <c r="H6" s="1847"/>
      <c r="I6" s="1847"/>
      <c r="J6" s="1847"/>
      <c r="K6" s="1847"/>
      <c r="L6" s="1847"/>
      <c r="M6" s="1848"/>
    </row>
    <row r="7" spans="1:14" ht="30">
      <c r="A7" s="3281"/>
      <c r="B7" s="6" t="s">
        <v>1143</v>
      </c>
      <c r="C7" s="1847" t="s">
        <v>219</v>
      </c>
      <c r="D7" s="1985"/>
      <c r="E7" s="1985"/>
      <c r="F7" s="1985"/>
      <c r="G7" s="2062"/>
      <c r="H7" s="7" t="s">
        <v>28</v>
      </c>
      <c r="I7" s="3105" t="s">
        <v>220</v>
      </c>
      <c r="J7" s="3709"/>
      <c r="K7" s="3709"/>
      <c r="L7" s="1985"/>
      <c r="M7" s="1986"/>
    </row>
    <row r="8" spans="1:14" ht="15.75">
      <c r="A8" s="3281"/>
      <c r="B8" s="3119" t="s">
        <v>1144</v>
      </c>
      <c r="C8" s="1979"/>
      <c r="D8" s="1978"/>
      <c r="E8" s="1978"/>
      <c r="F8" s="1978"/>
      <c r="G8" s="1978"/>
      <c r="H8" s="1978"/>
      <c r="I8" s="1978"/>
      <c r="J8" s="1978"/>
      <c r="K8" s="1978"/>
      <c r="L8" s="8"/>
      <c r="M8" s="9"/>
    </row>
    <row r="9" spans="1:14" ht="15.75">
      <c r="A9" s="3281"/>
      <c r="B9" s="3120"/>
      <c r="C9" s="3130" t="s">
        <v>72</v>
      </c>
      <c r="D9" s="3131"/>
      <c r="E9" s="1911"/>
      <c r="F9" s="3131"/>
      <c r="G9" s="3131"/>
      <c r="H9" s="1911"/>
      <c r="I9" s="3134"/>
      <c r="J9" s="3134"/>
      <c r="K9" s="1911"/>
      <c r="L9" s="484"/>
      <c r="M9" s="11"/>
    </row>
    <row r="10" spans="1:14" ht="15.75">
      <c r="A10" s="3281"/>
      <c r="B10" s="3121"/>
      <c r="C10" s="3408" t="s">
        <v>1147</v>
      </c>
      <c r="D10" s="3408"/>
      <c r="E10" s="1911"/>
      <c r="F10" s="3408" t="s">
        <v>1147</v>
      </c>
      <c r="G10" s="3408"/>
      <c r="H10" s="1911"/>
      <c r="I10" s="3408" t="s">
        <v>1147</v>
      </c>
      <c r="J10" s="3408"/>
      <c r="K10" s="1911"/>
      <c r="L10" s="484"/>
      <c r="M10" s="11"/>
    </row>
    <row r="11" spans="1:14" ht="321" customHeight="1">
      <c r="A11" s="3281"/>
      <c r="B11" s="58" t="s">
        <v>1219</v>
      </c>
      <c r="C11" s="3710" t="s">
        <v>1506</v>
      </c>
      <c r="D11" s="3710"/>
      <c r="E11" s="3710"/>
      <c r="F11" s="3710"/>
      <c r="G11" s="3710"/>
      <c r="H11" s="3710"/>
      <c r="I11" s="3710"/>
      <c r="J11" s="3710"/>
      <c r="K11" s="3710"/>
      <c r="L11" s="3710"/>
      <c r="M11" s="3710"/>
      <c r="N11" s="2568"/>
    </row>
    <row r="12" spans="1:14" ht="83.25" customHeight="1">
      <c r="A12" s="3281"/>
      <c r="B12" s="58" t="s">
        <v>1221</v>
      </c>
      <c r="C12" s="3711" t="s">
        <v>1507</v>
      </c>
      <c r="D12" s="3711"/>
      <c r="E12" s="3711"/>
      <c r="F12" s="3711"/>
      <c r="G12" s="3711"/>
      <c r="H12" s="3711"/>
      <c r="I12" s="3711"/>
      <c r="J12" s="3711"/>
      <c r="K12" s="3711"/>
      <c r="L12" s="3711"/>
      <c r="M12" s="3711"/>
    </row>
    <row r="13" spans="1:14" ht="129" customHeight="1">
      <c r="A13" s="3416"/>
      <c r="B13" s="58" t="s">
        <v>1495</v>
      </c>
      <c r="C13" s="3697" t="s">
        <v>1508</v>
      </c>
      <c r="D13" s="3697"/>
      <c r="E13" s="3697"/>
      <c r="F13" s="3697"/>
      <c r="G13" s="3697"/>
      <c r="H13" s="3697"/>
      <c r="I13" s="3697"/>
      <c r="J13" s="3697"/>
      <c r="K13" s="3697"/>
      <c r="L13" s="3697"/>
      <c r="M13" s="3697"/>
    </row>
    <row r="14" spans="1:14" ht="129" customHeight="1">
      <c r="A14" s="1882"/>
      <c r="B14" s="443" t="s">
        <v>1223</v>
      </c>
      <c r="C14" s="3697" t="s">
        <v>875</v>
      </c>
      <c r="D14" s="3697"/>
      <c r="E14" s="3697"/>
      <c r="F14" s="3697"/>
      <c r="G14" s="3697"/>
      <c r="H14" s="444" t="s">
        <v>1224</v>
      </c>
      <c r="I14" s="3697" t="s">
        <v>876</v>
      </c>
      <c r="J14" s="3697"/>
      <c r="K14" s="3697"/>
      <c r="L14" s="3697"/>
      <c r="M14" s="3697"/>
    </row>
    <row r="15" spans="1:14" ht="30">
      <c r="A15" s="3264" t="s">
        <v>1150</v>
      </c>
      <c r="B15" s="6" t="s">
        <v>1256</v>
      </c>
      <c r="C15" s="446" t="s">
        <v>58</v>
      </c>
      <c r="D15" s="1923"/>
      <c r="E15" s="1923"/>
      <c r="F15" s="1923"/>
      <c r="G15" s="1923"/>
      <c r="H15" s="1923"/>
      <c r="I15" s="1923"/>
      <c r="J15" s="1923"/>
      <c r="K15" s="1923"/>
      <c r="L15" s="484"/>
      <c r="M15" s="11"/>
    </row>
    <row r="16" spans="1:14" ht="40.5" customHeight="1">
      <c r="A16" s="3117"/>
      <c r="B16" s="6" t="s">
        <v>1151</v>
      </c>
      <c r="C16" s="3693" t="s">
        <v>887</v>
      </c>
      <c r="D16" s="3694"/>
      <c r="E16" s="3694"/>
      <c r="F16" s="3694"/>
      <c r="G16" s="3694"/>
      <c r="H16" s="3694"/>
      <c r="I16" s="3694"/>
      <c r="J16" s="3694"/>
      <c r="K16" s="3694"/>
      <c r="L16" s="3694"/>
      <c r="M16" s="36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t="s">
        <v>1226</v>
      </c>
      <c r="K19" s="191" t="s">
        <v>1158</v>
      </c>
      <c r="L19" s="193"/>
      <c r="M19" s="194"/>
    </row>
    <row r="20" spans="1:13" ht="30">
      <c r="A20" s="3117"/>
      <c r="B20" s="3120"/>
      <c r="C20" s="191" t="s">
        <v>1159</v>
      </c>
      <c r="D20" s="1909"/>
      <c r="E20" s="191" t="s">
        <v>1160</v>
      </c>
      <c r="F20" s="195"/>
      <c r="G20" s="191" t="s">
        <v>1161</v>
      </c>
      <c r="H20" s="195"/>
      <c r="I20" s="191" t="s">
        <v>1162</v>
      </c>
      <c r="J20" s="1909"/>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195"/>
      <c r="E22" s="191" t="s">
        <v>1168</v>
      </c>
      <c r="F22" s="1914"/>
      <c r="G22" s="1914"/>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84"/>
      <c r="M24" s="11"/>
    </row>
    <row r="25" spans="1:13" ht="15.75">
      <c r="A25" s="3117"/>
      <c r="B25" s="3120"/>
      <c r="C25" s="191" t="s">
        <v>1171</v>
      </c>
      <c r="D25" s="195"/>
      <c r="E25" s="1923"/>
      <c r="F25" s="191" t="s">
        <v>1172</v>
      </c>
      <c r="G25" s="1909"/>
      <c r="H25" s="1923"/>
      <c r="I25" s="191" t="s">
        <v>1173</v>
      </c>
      <c r="J25" s="1909" t="s">
        <v>1226</v>
      </c>
      <c r="K25" s="1923"/>
      <c r="L25" s="484"/>
      <c r="M25" s="11"/>
    </row>
    <row r="26" spans="1:13" ht="15.75">
      <c r="A26" s="3117"/>
      <c r="B26" s="3120"/>
      <c r="C26" s="191" t="s">
        <v>1174</v>
      </c>
      <c r="D26" s="30"/>
      <c r="E26" s="31"/>
      <c r="F26" s="191" t="s">
        <v>1175</v>
      </c>
      <c r="G26" s="195"/>
      <c r="H26" s="484"/>
      <c r="I26" s="32"/>
      <c r="J26" s="484"/>
      <c r="K26" s="1911"/>
      <c r="L26" s="484"/>
      <c r="M26" s="11"/>
    </row>
    <row r="27" spans="1:13" ht="15.75">
      <c r="A27" s="3117"/>
      <c r="B27" s="3120"/>
      <c r="C27" s="196"/>
      <c r="D27" s="196"/>
      <c r="E27" s="196"/>
      <c r="F27" s="196"/>
      <c r="G27" s="196"/>
      <c r="H27" s="196"/>
      <c r="I27" s="196"/>
      <c r="J27" s="196"/>
      <c r="K27" s="196"/>
      <c r="L27" s="484"/>
      <c r="M27" s="11"/>
    </row>
    <row r="28" spans="1:13">
      <c r="A28" s="3117"/>
      <c r="B28" s="1852" t="s">
        <v>1176</v>
      </c>
      <c r="C28" s="1923"/>
      <c r="D28" s="1923"/>
      <c r="E28" s="1923"/>
      <c r="F28" s="1923"/>
      <c r="G28" s="1923"/>
      <c r="H28" s="1923"/>
      <c r="I28" s="1923"/>
      <c r="J28" s="1923"/>
      <c r="K28" s="1923"/>
      <c r="L28" s="1923"/>
      <c r="M28" s="1924"/>
    </row>
    <row r="29" spans="1:13" ht="15.75">
      <c r="A29" s="3117"/>
      <c r="B29" s="1852"/>
      <c r="C29" s="200" t="s">
        <v>1177</v>
      </c>
      <c r="D29" s="165">
        <v>0</v>
      </c>
      <c r="E29" s="120"/>
      <c r="F29" s="118" t="s">
        <v>1178</v>
      </c>
      <c r="G29" s="123">
        <v>0</v>
      </c>
      <c r="H29" s="120"/>
      <c r="I29" s="118" t="s">
        <v>1179</v>
      </c>
      <c r="J29" s="3358"/>
      <c r="K29" s="3359"/>
      <c r="L29" s="3698"/>
      <c r="M29" s="1924"/>
    </row>
    <row r="30" spans="1:13">
      <c r="A30" s="3117"/>
      <c r="B30" s="1853"/>
      <c r="C30" s="1932"/>
      <c r="D30" s="1932"/>
      <c r="E30" s="1932"/>
      <c r="F30" s="1932"/>
      <c r="G30" s="1932"/>
      <c r="H30" s="1932"/>
      <c r="I30" s="1932"/>
      <c r="J30" s="1932"/>
      <c r="K30" s="1932"/>
      <c r="L30" s="1932"/>
      <c r="M30" s="1933"/>
    </row>
    <row r="31" spans="1:13" ht="15.75">
      <c r="A31" s="3117"/>
      <c r="B31" s="3119" t="s">
        <v>1181</v>
      </c>
      <c r="C31" s="1890"/>
      <c r="D31" s="1890"/>
      <c r="E31" s="1890"/>
      <c r="F31" s="1890"/>
      <c r="G31" s="1890"/>
      <c r="H31" s="1890"/>
      <c r="I31" s="1890"/>
      <c r="J31" s="1890"/>
      <c r="K31" s="1890"/>
      <c r="L31" s="484"/>
      <c r="M31" s="11"/>
    </row>
    <row r="32" spans="1:13" ht="15.75">
      <c r="A32" s="3117"/>
      <c r="B32" s="3120"/>
      <c r="C32" s="1923" t="s">
        <v>1182</v>
      </c>
      <c r="D32" s="73">
        <v>2023</v>
      </c>
      <c r="E32" s="38"/>
      <c r="F32" s="1923" t="s">
        <v>1183</v>
      </c>
      <c r="G32" s="61" t="s">
        <v>1184</v>
      </c>
      <c r="H32" s="38"/>
      <c r="I32" s="201"/>
      <c r="J32" s="38"/>
      <c r="K32" s="38"/>
      <c r="L32" s="484"/>
      <c r="M32" s="11"/>
    </row>
    <row r="33" spans="1:13" ht="15.75">
      <c r="A33" s="3117"/>
      <c r="B33" s="3121"/>
      <c r="C33" s="1932"/>
      <c r="D33" s="40"/>
      <c r="E33" s="41"/>
      <c r="F33" s="1932"/>
      <c r="G33" s="41"/>
      <c r="H33" s="41"/>
      <c r="I33" s="202"/>
      <c r="J33" s="41"/>
      <c r="K33" s="41"/>
      <c r="L33" s="484"/>
      <c r="M33" s="11"/>
    </row>
    <row r="34" spans="1:13">
      <c r="A34" s="3117"/>
      <c r="B34" s="3119" t="s">
        <v>1185</v>
      </c>
      <c r="C34" s="43"/>
      <c r="D34" s="43"/>
      <c r="E34" s="43"/>
      <c r="F34" s="43"/>
      <c r="G34" s="43"/>
      <c r="H34" s="43"/>
      <c r="I34" s="43"/>
      <c r="J34" s="43"/>
      <c r="K34" s="43"/>
      <c r="L34" s="43"/>
      <c r="M34" s="44"/>
    </row>
    <row r="35" spans="1:13" ht="15.75">
      <c r="A35" s="3117"/>
      <c r="B35" s="3120"/>
      <c r="C35" s="45"/>
      <c r="D35" s="46">
        <v>2019</v>
      </c>
      <c r="E35" s="46"/>
      <c r="F35" s="46">
        <v>2020</v>
      </c>
      <c r="G35" s="46"/>
      <c r="H35" s="47">
        <v>2021</v>
      </c>
      <c r="I35" s="47"/>
      <c r="J35" s="47">
        <v>2022</v>
      </c>
      <c r="K35" s="46"/>
      <c r="L35" s="46">
        <v>2023</v>
      </c>
      <c r="M35" s="44"/>
    </row>
    <row r="36" spans="1:13">
      <c r="A36" s="3117"/>
      <c r="B36" s="3120"/>
      <c r="C36" s="45"/>
      <c r="D36" s="2565"/>
      <c r="E36" s="1855"/>
      <c r="F36" s="2565"/>
      <c r="G36" s="1855"/>
      <c r="H36" s="2565"/>
      <c r="I36" s="1855"/>
      <c r="J36" s="2565"/>
      <c r="K36" s="1855"/>
      <c r="L36" s="2565"/>
      <c r="M36" s="1855">
        <v>420</v>
      </c>
    </row>
    <row r="37" spans="1:13" ht="15.75">
      <c r="A37" s="3117"/>
      <c r="B37" s="3120"/>
      <c r="C37" s="45"/>
      <c r="D37" s="46">
        <v>2024</v>
      </c>
      <c r="E37" s="46"/>
      <c r="F37" s="46">
        <v>2025</v>
      </c>
      <c r="G37" s="46"/>
      <c r="H37" s="47">
        <v>2026</v>
      </c>
      <c r="I37" s="47"/>
      <c r="J37" s="47">
        <v>2027</v>
      </c>
      <c r="K37" s="46"/>
      <c r="L37" s="46">
        <v>2028</v>
      </c>
      <c r="M37" s="19"/>
    </row>
    <row r="38" spans="1:13">
      <c r="A38" s="3117"/>
      <c r="B38" s="3120"/>
      <c r="C38" s="45"/>
      <c r="D38" s="2565"/>
      <c r="E38" s="1855">
        <v>420</v>
      </c>
      <c r="F38" s="2565"/>
      <c r="G38" s="1855">
        <v>420</v>
      </c>
      <c r="H38" s="2565"/>
      <c r="I38" s="1855">
        <v>420</v>
      </c>
      <c r="J38" s="2565"/>
      <c r="K38" s="1855">
        <v>420</v>
      </c>
      <c r="L38" s="2565"/>
      <c r="M38" s="1855">
        <v>420</v>
      </c>
    </row>
    <row r="39" spans="1:13" ht="15.75">
      <c r="A39" s="3117"/>
      <c r="B39" s="3120"/>
      <c r="C39" s="45"/>
      <c r="D39" s="46">
        <v>2029</v>
      </c>
      <c r="E39" s="46"/>
      <c r="F39" s="46">
        <v>2030</v>
      </c>
      <c r="G39" s="46"/>
      <c r="H39" s="47">
        <v>2031</v>
      </c>
      <c r="I39" s="47"/>
      <c r="J39" s="47">
        <v>2032</v>
      </c>
      <c r="K39" s="46"/>
      <c r="L39" s="46">
        <v>2033</v>
      </c>
      <c r="M39" s="19"/>
    </row>
    <row r="40" spans="1:13">
      <c r="A40" s="3117"/>
      <c r="B40" s="3120"/>
      <c r="C40" s="45"/>
      <c r="D40" s="2565"/>
      <c r="E40" s="1855">
        <v>420</v>
      </c>
      <c r="F40" s="2565"/>
      <c r="G40" s="1855">
        <v>420</v>
      </c>
      <c r="H40" s="2565"/>
      <c r="I40" s="1855">
        <v>420</v>
      </c>
      <c r="J40" s="2565"/>
      <c r="K40" s="1855">
        <v>420</v>
      </c>
      <c r="L40" s="2565"/>
      <c r="M40" s="1855">
        <v>420</v>
      </c>
    </row>
    <row r="41" spans="1:13">
      <c r="A41" s="3117"/>
      <c r="B41" s="3120"/>
      <c r="C41" s="45"/>
      <c r="D41" s="46">
        <v>2034</v>
      </c>
      <c r="E41" s="1910"/>
      <c r="F41" s="62" t="s">
        <v>1186</v>
      </c>
      <c r="G41" s="1910"/>
      <c r="H41" s="62"/>
      <c r="I41" s="1910"/>
      <c r="J41" s="62"/>
      <c r="K41" s="1910"/>
      <c r="L41" s="62"/>
      <c r="M41" s="1917"/>
    </row>
    <row r="42" spans="1:13">
      <c r="A42" s="3117"/>
      <c r="B42" s="3120"/>
      <c r="C42" s="45"/>
      <c r="D42" s="2565"/>
      <c r="E42" s="1855">
        <v>420</v>
      </c>
      <c r="F42" s="2565"/>
      <c r="G42" s="1855">
        <v>5040</v>
      </c>
      <c r="H42" s="3401"/>
      <c r="I42" s="3401"/>
      <c r="J42" s="62"/>
      <c r="K42" s="1910"/>
      <c r="L42" s="62"/>
      <c r="M42" s="1917"/>
    </row>
    <row r="43" spans="1:13">
      <c r="A43" s="3117"/>
      <c r="B43" s="3120"/>
      <c r="C43" s="45"/>
      <c r="D43" s="62"/>
      <c r="E43" s="1910"/>
      <c r="F43" s="62"/>
      <c r="G43" s="1910"/>
      <c r="H43" s="62"/>
      <c r="I43" s="1910"/>
      <c r="J43" s="62"/>
      <c r="K43" s="1910"/>
      <c r="L43" s="62"/>
      <c r="M43" s="1917"/>
    </row>
    <row r="44" spans="1:13" ht="15.75">
      <c r="A44" s="3117"/>
      <c r="B44" s="3119" t="s">
        <v>1187</v>
      </c>
      <c r="C44" s="199"/>
      <c r="D44" s="199"/>
      <c r="E44" s="199"/>
      <c r="F44" s="199"/>
      <c r="G44" s="199"/>
      <c r="H44" s="199"/>
      <c r="I44" s="199"/>
      <c r="J44" s="199"/>
      <c r="K44" s="199"/>
      <c r="L44" s="484"/>
      <c r="M44" s="11"/>
    </row>
    <row r="45" spans="1:13" ht="15.75">
      <c r="A45" s="3117"/>
      <c r="B45" s="3120"/>
      <c r="C45" s="484"/>
      <c r="D45" s="49">
        <v>2023</v>
      </c>
      <c r="E45" s="50" t="s">
        <v>60</v>
      </c>
      <c r="F45" s="3699" t="s">
        <v>1188</v>
      </c>
      <c r="G45" s="3700"/>
      <c r="H45" s="3701"/>
      <c r="I45" s="3701"/>
      <c r="J45" s="3702"/>
      <c r="K45" s="1980"/>
      <c r="L45" s="484"/>
      <c r="M45" s="11"/>
    </row>
    <row r="46" spans="1:13" ht="15.75">
      <c r="A46" s="3117"/>
      <c r="B46" s="3120"/>
      <c r="C46" s="484"/>
      <c r="D46" s="2004"/>
      <c r="E46" s="1909" t="s">
        <v>1167</v>
      </c>
      <c r="F46" s="3699"/>
      <c r="G46" s="3703"/>
      <c r="H46" s="3704"/>
      <c r="I46" s="3704"/>
      <c r="J46" s="3705"/>
      <c r="K46" s="31"/>
      <c r="L46" s="484"/>
      <c r="M46" s="11"/>
    </row>
    <row r="47" spans="1:13" ht="15.75">
      <c r="A47" s="3117"/>
      <c r="B47" s="3121"/>
      <c r="C47" s="51"/>
      <c r="D47" s="51"/>
      <c r="E47" s="51"/>
      <c r="F47" s="51"/>
      <c r="G47" s="51"/>
      <c r="H47" s="51"/>
      <c r="I47" s="51"/>
      <c r="J47" s="51"/>
      <c r="K47" s="51"/>
      <c r="L47" s="484"/>
      <c r="M47" s="11"/>
    </row>
    <row r="48" spans="1:13" ht="72.75" customHeight="1">
      <c r="A48" s="3117"/>
      <c r="B48" s="6" t="s">
        <v>1189</v>
      </c>
      <c r="C48" s="3706" t="s">
        <v>1509</v>
      </c>
      <c r="D48" s="3707"/>
      <c r="E48" s="3707"/>
      <c r="F48" s="3707"/>
      <c r="G48" s="3707"/>
      <c r="H48" s="3707"/>
      <c r="I48" s="3707"/>
      <c r="J48" s="3707"/>
      <c r="K48" s="3707"/>
      <c r="L48" s="3707"/>
      <c r="M48" s="3708"/>
    </row>
    <row r="49" spans="1:13" ht="30">
      <c r="A49" s="3117"/>
      <c r="B49" s="6" t="s">
        <v>1191</v>
      </c>
      <c r="C49" s="3499" t="s">
        <v>1499</v>
      </c>
      <c r="D49" s="3499"/>
      <c r="E49" s="3499"/>
      <c r="F49" s="3499"/>
      <c r="G49" s="3499"/>
      <c r="H49" s="3499"/>
      <c r="I49" s="3499"/>
      <c r="J49" s="3499"/>
      <c r="K49" s="3499"/>
      <c r="L49" s="3499"/>
      <c r="M49" s="3500"/>
    </row>
    <row r="50" spans="1:13">
      <c r="A50" s="3117"/>
      <c r="B50" s="6" t="s">
        <v>1193</v>
      </c>
      <c r="C50" s="3693">
        <v>30</v>
      </c>
      <c r="D50" s="3694"/>
      <c r="E50" s="3694"/>
      <c r="F50" s="3694"/>
      <c r="G50" s="3694"/>
      <c r="H50" s="3694"/>
      <c r="I50" s="3694"/>
      <c r="J50" s="3694"/>
      <c r="K50" s="3694"/>
      <c r="L50" s="3694"/>
      <c r="M50" s="3695"/>
    </row>
    <row r="51" spans="1:13">
      <c r="A51" s="3117"/>
      <c r="B51" s="6" t="s">
        <v>1195</v>
      </c>
      <c r="C51" s="3693" t="s">
        <v>61</v>
      </c>
      <c r="D51" s="3694"/>
      <c r="E51" s="3694"/>
      <c r="F51" s="3694"/>
      <c r="G51" s="3694"/>
      <c r="H51" s="3694"/>
      <c r="I51" s="3694"/>
      <c r="J51" s="3694"/>
      <c r="K51" s="3694"/>
      <c r="L51" s="3694"/>
      <c r="M51" s="3695"/>
    </row>
    <row r="52" spans="1:13">
      <c r="A52" s="3085" t="s">
        <v>1197</v>
      </c>
      <c r="B52" s="63" t="s">
        <v>1198</v>
      </c>
      <c r="C52" s="3088" t="s">
        <v>877</v>
      </c>
      <c r="D52" s="3088"/>
      <c r="E52" s="3088"/>
      <c r="F52" s="3088"/>
      <c r="G52" s="3088"/>
      <c r="H52" s="3088"/>
      <c r="I52" s="3088"/>
      <c r="J52" s="3088"/>
      <c r="K52" s="3088"/>
      <c r="L52" s="3088"/>
      <c r="M52" s="3089"/>
    </row>
    <row r="53" spans="1:13">
      <c r="A53" s="3086"/>
      <c r="B53" s="63" t="s">
        <v>1199</v>
      </c>
      <c r="C53" s="3100" t="s">
        <v>1500</v>
      </c>
      <c r="D53" s="3100"/>
      <c r="E53" s="3100"/>
      <c r="F53" s="3100"/>
      <c r="G53" s="3100"/>
      <c r="H53" s="3100"/>
      <c r="I53" s="3100"/>
      <c r="J53" s="3100"/>
      <c r="K53" s="3100"/>
      <c r="L53" s="3100"/>
      <c r="M53" s="3101"/>
    </row>
    <row r="54" spans="1:13">
      <c r="A54" s="3086"/>
      <c r="B54" s="63" t="s">
        <v>1201</v>
      </c>
      <c r="C54" s="3088" t="s">
        <v>220</v>
      </c>
      <c r="D54" s="3088"/>
      <c r="E54" s="3088"/>
      <c r="F54" s="3088"/>
      <c r="G54" s="3088"/>
      <c r="H54" s="3088"/>
      <c r="I54" s="3088"/>
      <c r="J54" s="3088"/>
      <c r="K54" s="3088"/>
      <c r="L54" s="3088"/>
      <c r="M54" s="3089"/>
    </row>
    <row r="55" spans="1:13">
      <c r="A55" s="3086"/>
      <c r="B55" s="64" t="s">
        <v>1202</v>
      </c>
      <c r="C55" s="3088" t="s">
        <v>1501</v>
      </c>
      <c r="D55" s="3088"/>
      <c r="E55" s="3088"/>
      <c r="F55" s="3088"/>
      <c r="G55" s="3088"/>
      <c r="H55" s="3088"/>
      <c r="I55" s="3088"/>
      <c r="J55" s="3088"/>
      <c r="K55" s="3088"/>
      <c r="L55" s="3088"/>
      <c r="M55" s="3089"/>
    </row>
    <row r="56" spans="1:13">
      <c r="A56" s="3086"/>
      <c r="B56" s="63" t="s">
        <v>1204</v>
      </c>
      <c r="C56" s="3102" t="s">
        <v>878</v>
      </c>
      <c r="D56" s="3088"/>
      <c r="E56" s="3088"/>
      <c r="F56" s="3088"/>
      <c r="G56" s="3088"/>
      <c r="H56" s="3088"/>
      <c r="I56" s="3088"/>
      <c r="J56" s="3088"/>
      <c r="K56" s="3088"/>
      <c r="L56" s="3088"/>
      <c r="M56" s="3089"/>
    </row>
    <row r="57" spans="1:13" ht="15.75" thickBot="1">
      <c r="A57" s="3087"/>
      <c r="B57" s="63" t="s">
        <v>1205</v>
      </c>
      <c r="C57" s="3088" t="s">
        <v>1502</v>
      </c>
      <c r="D57" s="3088"/>
      <c r="E57" s="3088"/>
      <c r="F57" s="3088"/>
      <c r="G57" s="3088"/>
      <c r="H57" s="3088"/>
      <c r="I57" s="3088"/>
      <c r="J57" s="3088"/>
      <c r="K57" s="3088"/>
      <c r="L57" s="3088"/>
      <c r="M57" s="3089"/>
    </row>
    <row r="58" spans="1:13">
      <c r="A58" s="3085" t="s">
        <v>1206</v>
      </c>
      <c r="B58" s="65" t="s">
        <v>1207</v>
      </c>
      <c r="C58" s="3088" t="s">
        <v>1503</v>
      </c>
      <c r="D58" s="3088"/>
      <c r="E58" s="3088"/>
      <c r="F58" s="3088"/>
      <c r="G58" s="3088"/>
      <c r="H58" s="3088"/>
      <c r="I58" s="3088"/>
      <c r="J58" s="3088"/>
      <c r="K58" s="3088"/>
      <c r="L58" s="3088"/>
      <c r="M58" s="3089"/>
    </row>
    <row r="59" spans="1:13">
      <c r="A59" s="3086"/>
      <c r="B59" s="65" t="s">
        <v>1209</v>
      </c>
      <c r="C59" s="3088" t="s">
        <v>1510</v>
      </c>
      <c r="D59" s="3088"/>
      <c r="E59" s="3088"/>
      <c r="F59" s="3088"/>
      <c r="G59" s="3088"/>
      <c r="H59" s="3088"/>
      <c r="I59" s="3088"/>
      <c r="J59" s="3088"/>
      <c r="K59" s="3088"/>
      <c r="L59" s="3088"/>
      <c r="M59" s="3089"/>
    </row>
    <row r="60" spans="1:13" ht="15.75" thickBot="1">
      <c r="A60" s="3086"/>
      <c r="B60" s="66" t="s">
        <v>28</v>
      </c>
      <c r="C60" s="3088" t="s">
        <v>220</v>
      </c>
      <c r="D60" s="3088"/>
      <c r="E60" s="3088"/>
      <c r="F60" s="3088"/>
      <c r="G60" s="3088"/>
      <c r="H60" s="3088"/>
      <c r="I60" s="3088"/>
      <c r="J60" s="3088"/>
      <c r="K60" s="3088"/>
      <c r="L60" s="3088"/>
      <c r="M60" s="3089"/>
    </row>
    <row r="61" spans="1:13" ht="16.5" thickBot="1">
      <c r="A61" s="55" t="s">
        <v>1211</v>
      </c>
      <c r="B61" s="70"/>
      <c r="C61" s="3696"/>
      <c r="D61" s="3508"/>
      <c r="E61" s="3508"/>
      <c r="F61" s="3508"/>
      <c r="G61" s="3508"/>
      <c r="H61" s="3508"/>
      <c r="I61" s="3508"/>
      <c r="J61" s="3508"/>
      <c r="K61" s="3508"/>
      <c r="L61" s="3508"/>
      <c r="M61" s="3509"/>
    </row>
  </sheetData>
  <mergeCells count="43">
    <mergeCell ref="A2:A13"/>
    <mergeCell ref="C2:M2"/>
    <mergeCell ref="C3:M3"/>
    <mergeCell ref="I7:K7"/>
    <mergeCell ref="B8:B10"/>
    <mergeCell ref="C9:D9"/>
    <mergeCell ref="F9:G9"/>
    <mergeCell ref="I9:J9"/>
    <mergeCell ref="C10:D10"/>
    <mergeCell ref="F10:G10"/>
    <mergeCell ref="I10:J10"/>
    <mergeCell ref="C11:M11"/>
    <mergeCell ref="C12:M12"/>
    <mergeCell ref="C13:M13"/>
    <mergeCell ref="C14:G14"/>
    <mergeCell ref="I14:M14"/>
    <mergeCell ref="A15:A51"/>
    <mergeCell ref="C16:M16"/>
    <mergeCell ref="B17:B23"/>
    <mergeCell ref="B24:B27"/>
    <mergeCell ref="J29:L29"/>
    <mergeCell ref="B31:B33"/>
    <mergeCell ref="B34:B43"/>
    <mergeCell ref="H42:I42"/>
    <mergeCell ref="B44:B47"/>
    <mergeCell ref="F45:F46"/>
    <mergeCell ref="G45:J46"/>
    <mergeCell ref="C48:M48"/>
    <mergeCell ref="C49:M49"/>
    <mergeCell ref="C50:M50"/>
    <mergeCell ref="C51:M51"/>
    <mergeCell ref="C61:M61"/>
    <mergeCell ref="C56:M56"/>
    <mergeCell ref="C57:M57"/>
    <mergeCell ref="A58:A60"/>
    <mergeCell ref="C58:M58"/>
    <mergeCell ref="C59:M59"/>
    <mergeCell ref="C60:M60"/>
    <mergeCell ref="A52:A57"/>
    <mergeCell ref="C52:M52"/>
    <mergeCell ref="C53:M53"/>
    <mergeCell ref="C54:M54"/>
    <mergeCell ref="C55:M55"/>
  </mergeCells>
  <hyperlinks>
    <hyperlink ref="C56" r:id="rId1"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N65"/>
  <sheetViews>
    <sheetView zoomScale="70" zoomScaleNormal="70" workbookViewId="0">
      <selection activeCell="B1" sqref="B1:M1"/>
    </sheetView>
  </sheetViews>
  <sheetFormatPr baseColWidth="10" defaultColWidth="13.140625" defaultRowHeight="15.75"/>
  <cols>
    <col min="1" max="1" width="7.140625" style="2598" customWidth="1"/>
    <col min="2" max="2" width="44.7109375" style="2631" customWidth="1"/>
    <col min="3" max="3" width="19" style="2598" customWidth="1"/>
    <col min="4" max="16384" width="13.140625" style="2598"/>
  </cols>
  <sheetData>
    <row r="1" spans="1:14" ht="43.15" customHeight="1" thickBot="1">
      <c r="A1" s="153"/>
      <c r="B1" s="3755" t="s">
        <v>1511</v>
      </c>
      <c r="C1" s="3756"/>
      <c r="D1" s="3756"/>
      <c r="E1" s="3756"/>
      <c r="F1" s="3756"/>
      <c r="G1" s="3756"/>
      <c r="H1" s="3756"/>
      <c r="I1" s="3756"/>
      <c r="J1" s="3756"/>
      <c r="K1" s="3756"/>
      <c r="L1" s="3756"/>
      <c r="M1" s="3757"/>
    </row>
    <row r="2" spans="1:14" ht="33" customHeight="1">
      <c r="A2" s="3326" t="s">
        <v>1134</v>
      </c>
      <c r="B2" s="150" t="s">
        <v>1135</v>
      </c>
      <c r="C2" s="3758" t="s">
        <v>891</v>
      </c>
      <c r="D2" s="3759"/>
      <c r="E2" s="3759"/>
      <c r="F2" s="3759"/>
      <c r="G2" s="3759"/>
      <c r="H2" s="3759"/>
      <c r="I2" s="3759"/>
      <c r="J2" s="3759"/>
      <c r="K2" s="3759"/>
      <c r="L2" s="3759"/>
      <c r="M2" s="3760"/>
    </row>
    <row r="3" spans="1:14" ht="52.15" customHeight="1">
      <c r="A3" s="3327"/>
      <c r="B3" s="448" t="s">
        <v>1213</v>
      </c>
      <c r="C3" s="3748" t="s">
        <v>1512</v>
      </c>
      <c r="D3" s="3749"/>
      <c r="E3" s="3749"/>
      <c r="F3" s="3749"/>
      <c r="G3" s="3749"/>
      <c r="H3" s="3749"/>
      <c r="I3" s="3749"/>
      <c r="J3" s="3749"/>
      <c r="K3" s="3749"/>
      <c r="L3" s="3749"/>
      <c r="M3" s="3750"/>
    </row>
    <row r="4" spans="1:14">
      <c r="A4" s="3327"/>
      <c r="B4" s="2061" t="s">
        <v>14</v>
      </c>
      <c r="C4" s="3761" t="s">
        <v>60</v>
      </c>
      <c r="D4" s="3762"/>
      <c r="E4" s="3763"/>
      <c r="F4" s="3764" t="s">
        <v>777</v>
      </c>
      <c r="G4" s="3765"/>
      <c r="H4" s="3766" t="s">
        <v>1141</v>
      </c>
      <c r="I4" s="3762"/>
      <c r="J4" s="3762"/>
      <c r="K4" s="3762"/>
      <c r="L4" s="3762"/>
      <c r="M4" s="3767"/>
    </row>
    <row r="5" spans="1:14" ht="31.5" customHeight="1">
      <c r="A5" s="3327"/>
      <c r="B5" s="2061" t="s">
        <v>1140</v>
      </c>
      <c r="C5" s="3768" t="s">
        <v>1141</v>
      </c>
      <c r="D5" s="3769"/>
      <c r="E5" s="3769"/>
      <c r="F5" s="3769"/>
      <c r="G5" s="3769"/>
      <c r="H5" s="3769"/>
      <c r="I5" s="3769"/>
      <c r="J5" s="3769"/>
      <c r="K5" s="3769"/>
      <c r="L5" s="3769"/>
      <c r="M5" s="3770"/>
    </row>
    <row r="6" spans="1:14" ht="56.25" customHeight="1">
      <c r="A6" s="3327"/>
      <c r="B6" s="2061" t="s">
        <v>1142</v>
      </c>
      <c r="C6" s="3768" t="s">
        <v>1513</v>
      </c>
      <c r="D6" s="3762"/>
      <c r="E6" s="3762"/>
      <c r="F6" s="3762"/>
      <c r="G6" s="3762"/>
      <c r="H6" s="3762"/>
      <c r="I6" s="3762"/>
      <c r="J6" s="3762"/>
      <c r="K6" s="3762"/>
      <c r="L6" s="3762"/>
      <c r="M6" s="3767"/>
    </row>
    <row r="7" spans="1:14" ht="35.450000000000003" customHeight="1">
      <c r="A7" s="3327"/>
      <c r="B7" s="448" t="s">
        <v>1143</v>
      </c>
      <c r="C7" s="3771" t="s">
        <v>1514</v>
      </c>
      <c r="D7" s="3772"/>
      <c r="E7" s="3772"/>
      <c r="F7" s="3772"/>
      <c r="G7" s="3773"/>
      <c r="H7" s="2599" t="s">
        <v>28</v>
      </c>
      <c r="I7" s="2598" t="s">
        <v>238</v>
      </c>
      <c r="J7" s="2093"/>
      <c r="K7" s="2093"/>
      <c r="L7" s="2093"/>
      <c r="M7" s="1584"/>
    </row>
    <row r="8" spans="1:14">
      <c r="A8" s="3327"/>
      <c r="B8" s="3538" t="s">
        <v>1144</v>
      </c>
      <c r="C8" s="2600"/>
      <c r="D8" s="2601"/>
      <c r="E8" s="2602"/>
      <c r="F8" s="2602"/>
      <c r="G8" s="2602"/>
      <c r="H8" s="2602"/>
      <c r="I8" s="2602"/>
      <c r="J8" s="2602"/>
      <c r="K8" s="2602"/>
      <c r="L8" s="2601"/>
      <c r="M8" s="2603"/>
    </row>
    <row r="9" spans="1:14">
      <c r="A9" s="3327"/>
      <c r="B9" s="3539"/>
      <c r="C9" s="2604"/>
      <c r="D9" s="1945"/>
      <c r="E9" s="1945"/>
      <c r="F9" s="1945"/>
      <c r="G9" s="1945"/>
      <c r="H9" s="1945"/>
      <c r="I9" s="1945"/>
      <c r="J9" s="1945"/>
      <c r="K9" s="1945"/>
      <c r="L9" s="2605"/>
      <c r="M9" s="2606"/>
    </row>
    <row r="10" spans="1:14">
      <c r="A10" s="3327"/>
      <c r="B10" s="3539"/>
      <c r="C10" s="3774"/>
      <c r="D10" s="3744"/>
      <c r="E10" s="1945"/>
      <c r="F10" s="3744"/>
      <c r="G10" s="3744"/>
      <c r="H10" s="1945"/>
      <c r="I10" s="3744"/>
      <c r="J10" s="3744"/>
      <c r="K10" s="1945"/>
      <c r="L10" s="2605"/>
      <c r="M10" s="2606"/>
    </row>
    <row r="11" spans="1:14" ht="16.5" thickBot="1">
      <c r="A11" s="3327"/>
      <c r="B11" s="3539"/>
      <c r="C11" s="3774" t="s">
        <v>1147</v>
      </c>
      <c r="D11" s="3744"/>
      <c r="E11" s="2593"/>
      <c r="F11" s="3744" t="s">
        <v>1147</v>
      </c>
      <c r="G11" s="3744"/>
      <c r="H11" s="2593"/>
      <c r="I11" s="3744" t="s">
        <v>1147</v>
      </c>
      <c r="J11" s="3744"/>
      <c r="K11" s="2593"/>
      <c r="L11" s="2607"/>
      <c r="M11" s="2608"/>
    </row>
    <row r="12" spans="1:14" ht="78" customHeight="1">
      <c r="A12" s="3327"/>
      <c r="B12" s="448" t="s">
        <v>1148</v>
      </c>
      <c r="C12" s="3745" t="s">
        <v>1515</v>
      </c>
      <c r="D12" s="3746"/>
      <c r="E12" s="3746"/>
      <c r="F12" s="3746"/>
      <c r="G12" s="3746"/>
      <c r="H12" s="3746"/>
      <c r="I12" s="3746"/>
      <c r="J12" s="3746"/>
      <c r="K12" s="3746"/>
      <c r="L12" s="3746"/>
      <c r="M12" s="3747"/>
    </row>
    <row r="13" spans="1:14" ht="182.25" customHeight="1">
      <c r="A13" s="3327"/>
      <c r="B13" s="448" t="s">
        <v>1219</v>
      </c>
      <c r="C13" s="3723" t="s">
        <v>1516</v>
      </c>
      <c r="D13" s="3359"/>
      <c r="E13" s="3359"/>
      <c r="F13" s="3359"/>
      <c r="G13" s="3359"/>
      <c r="H13" s="3359"/>
      <c r="I13" s="3359"/>
      <c r="J13" s="3359"/>
      <c r="K13" s="3359"/>
      <c r="L13" s="3359"/>
      <c r="M13" s="3724"/>
    </row>
    <row r="14" spans="1:14" ht="60" customHeight="1">
      <c r="A14" s="3327"/>
      <c r="B14" s="448" t="s">
        <v>1221</v>
      </c>
      <c r="C14" s="3748" t="s">
        <v>211</v>
      </c>
      <c r="D14" s="3749"/>
      <c r="E14" s="3749"/>
      <c r="F14" s="3749"/>
      <c r="G14" s="3749"/>
      <c r="H14" s="3749"/>
      <c r="I14" s="3749"/>
      <c r="J14" s="3749"/>
      <c r="K14" s="3749"/>
      <c r="L14" s="3749"/>
      <c r="M14" s="3750"/>
    </row>
    <row r="15" spans="1:14" ht="62.1" customHeight="1">
      <c r="A15" s="3327"/>
      <c r="B15" s="3421" t="s">
        <v>1223</v>
      </c>
      <c r="C15" s="3723" t="s">
        <v>217</v>
      </c>
      <c r="D15" s="3359"/>
      <c r="E15" s="164" t="s">
        <v>1224</v>
      </c>
      <c r="F15" s="3751" t="s">
        <v>1517</v>
      </c>
      <c r="G15" s="3752"/>
      <c r="H15" s="3752"/>
      <c r="I15" s="3752"/>
      <c r="J15" s="3752"/>
      <c r="K15" s="3752"/>
      <c r="L15" s="3752"/>
      <c r="M15" s="3753"/>
    </row>
    <row r="16" spans="1:14" hidden="1">
      <c r="A16" s="3327"/>
      <c r="B16" s="3422"/>
      <c r="C16" s="3723"/>
      <c r="D16" s="3359"/>
      <c r="E16" s="3359"/>
      <c r="F16" s="3359"/>
      <c r="G16" s="3359"/>
      <c r="H16" s="3359"/>
      <c r="I16" s="3359"/>
      <c r="J16" s="3359"/>
      <c r="K16" s="3359"/>
      <c r="L16" s="3359"/>
      <c r="M16" s="3724"/>
      <c r="N16" s="2598" t="s">
        <v>1518</v>
      </c>
    </row>
    <row r="17" spans="1:14">
      <c r="A17" s="3355" t="s">
        <v>1150</v>
      </c>
      <c r="B17" s="100" t="s">
        <v>12</v>
      </c>
      <c r="C17" s="3723" t="s">
        <v>236</v>
      </c>
      <c r="D17" s="3359"/>
      <c r="E17" s="3359"/>
      <c r="F17" s="3359"/>
      <c r="G17" s="3359"/>
      <c r="H17" s="3359"/>
      <c r="I17" s="3359"/>
      <c r="J17" s="3359"/>
      <c r="K17" s="3359"/>
      <c r="L17" s="3359"/>
      <c r="M17" s="3724"/>
    </row>
    <row r="18" spans="1:14" ht="52.5" customHeight="1">
      <c r="A18" s="3356"/>
      <c r="B18" s="100" t="s">
        <v>1151</v>
      </c>
      <c r="C18" s="3732" t="s">
        <v>1519</v>
      </c>
      <c r="D18" s="3733"/>
      <c r="E18" s="3733"/>
      <c r="F18" s="3733"/>
      <c r="G18" s="3733"/>
      <c r="H18" s="3733"/>
      <c r="I18" s="3733"/>
      <c r="J18" s="3733"/>
      <c r="K18" s="3733"/>
      <c r="L18" s="3733"/>
      <c r="M18" s="3734"/>
    </row>
    <row r="19" spans="1:14" ht="8.25" customHeight="1">
      <c r="A19" s="3356"/>
      <c r="B19" s="3735" t="s">
        <v>1153</v>
      </c>
      <c r="C19" s="2609"/>
      <c r="D19" s="142"/>
      <c r="E19" s="142"/>
      <c r="F19" s="142"/>
      <c r="G19" s="142"/>
      <c r="H19" s="142"/>
      <c r="I19" s="142"/>
      <c r="J19" s="142"/>
      <c r="K19" s="142"/>
      <c r="L19" s="142"/>
      <c r="M19" s="141"/>
    </row>
    <row r="20" spans="1:14" ht="9" customHeight="1">
      <c r="A20" s="3356"/>
      <c r="B20" s="3736"/>
      <c r="C20" s="694"/>
      <c r="D20" s="139"/>
      <c r="E20" s="138"/>
      <c r="F20" s="139"/>
      <c r="G20" s="138"/>
      <c r="H20" s="139"/>
      <c r="I20" s="138"/>
      <c r="J20" s="139"/>
      <c r="K20" s="138"/>
      <c r="L20" s="138"/>
      <c r="M20" s="110"/>
    </row>
    <row r="21" spans="1:14">
      <c r="A21" s="3356"/>
      <c r="B21" s="3736"/>
      <c r="C21" s="695" t="s">
        <v>1154</v>
      </c>
      <c r="D21" s="137"/>
      <c r="E21" s="669" t="s">
        <v>1155</v>
      </c>
      <c r="F21" s="137"/>
      <c r="G21" s="669" t="s">
        <v>1156</v>
      </c>
      <c r="H21" s="137"/>
      <c r="I21" s="669" t="s">
        <v>1157</v>
      </c>
      <c r="J21" s="2610"/>
      <c r="K21" s="669"/>
      <c r="L21" s="669"/>
      <c r="M21" s="133"/>
    </row>
    <row r="22" spans="1:14">
      <c r="A22" s="3356"/>
      <c r="B22" s="3736"/>
      <c r="C22" s="695" t="s">
        <v>1159</v>
      </c>
      <c r="D22" s="1891"/>
      <c r="E22" s="669" t="s">
        <v>1160</v>
      </c>
      <c r="F22" s="123"/>
      <c r="G22" s="669" t="s">
        <v>1161</v>
      </c>
      <c r="H22" s="123"/>
      <c r="I22" s="669"/>
      <c r="J22" s="1585"/>
      <c r="K22" s="669"/>
      <c r="L22" s="669"/>
      <c r="M22" s="133"/>
    </row>
    <row r="23" spans="1:14" ht="16.5">
      <c r="A23" s="3356"/>
      <c r="B23" s="3736"/>
      <c r="C23" s="695" t="s">
        <v>1164</v>
      </c>
      <c r="D23" s="1891"/>
      <c r="E23" s="669" t="s">
        <v>1165</v>
      </c>
      <c r="F23" s="1891"/>
      <c r="G23" s="669"/>
      <c r="H23" s="1585"/>
      <c r="I23" s="669"/>
      <c r="J23" s="1585"/>
      <c r="K23" s="669"/>
      <c r="L23" s="669"/>
      <c r="M23" s="133"/>
      <c r="N23" s="2611"/>
    </row>
    <row r="24" spans="1:14" ht="16.5">
      <c r="A24" s="3356"/>
      <c r="B24" s="3736"/>
      <c r="C24" s="695" t="s">
        <v>1166</v>
      </c>
      <c r="D24" s="123" t="s">
        <v>1167</v>
      </c>
      <c r="E24" s="669" t="s">
        <v>1168</v>
      </c>
      <c r="F24" s="3738" t="s">
        <v>1520</v>
      </c>
      <c r="G24" s="3738"/>
      <c r="H24" s="3738"/>
      <c r="I24" s="3738"/>
      <c r="J24" s="3738"/>
      <c r="K24" s="3738"/>
      <c r="L24" s="3738"/>
      <c r="M24" s="3739"/>
      <c r="N24" s="2612"/>
    </row>
    <row r="25" spans="1:14" ht="9.75" customHeight="1">
      <c r="A25" s="3356"/>
      <c r="B25" s="3737"/>
      <c r="C25" s="2582"/>
      <c r="D25" s="1894"/>
      <c r="E25" s="1894"/>
      <c r="F25" s="1894"/>
      <c r="G25" s="1894"/>
      <c r="H25" s="1894"/>
      <c r="I25" s="1894"/>
      <c r="J25" s="1894"/>
      <c r="K25" s="1894"/>
      <c r="L25" s="1894"/>
      <c r="M25" s="1895"/>
    </row>
    <row r="26" spans="1:14">
      <c r="A26" s="3356"/>
      <c r="B26" s="3735" t="s">
        <v>1170</v>
      </c>
      <c r="C26" s="2583"/>
      <c r="D26" s="131"/>
      <c r="E26" s="131"/>
      <c r="F26" s="131"/>
      <c r="G26" s="131"/>
      <c r="H26" s="131"/>
      <c r="I26" s="131"/>
      <c r="J26" s="131"/>
      <c r="K26" s="131"/>
      <c r="L26" s="2601"/>
      <c r="M26" s="2603"/>
    </row>
    <row r="27" spans="1:14">
      <c r="A27" s="3356"/>
      <c r="B27" s="3736"/>
      <c r="C27" s="695" t="s">
        <v>1171</v>
      </c>
      <c r="D27" s="123"/>
      <c r="E27" s="668"/>
      <c r="F27" s="669" t="s">
        <v>1172</v>
      </c>
      <c r="G27" s="1891"/>
      <c r="H27" s="668"/>
      <c r="I27" s="669" t="s">
        <v>1173</v>
      </c>
      <c r="J27" s="1891" t="s">
        <v>1226</v>
      </c>
      <c r="K27" s="668"/>
      <c r="L27" s="2605"/>
      <c r="M27" s="2606"/>
    </row>
    <row r="28" spans="1:14">
      <c r="A28" s="3356"/>
      <c r="B28" s="3736"/>
      <c r="C28" s="695" t="s">
        <v>1174</v>
      </c>
      <c r="D28" s="2613"/>
      <c r="E28" s="2605"/>
      <c r="F28" s="669" t="s">
        <v>1175</v>
      </c>
      <c r="G28" s="123"/>
      <c r="H28" s="2605"/>
      <c r="I28" s="2614"/>
      <c r="J28" s="2605"/>
      <c r="K28" s="1082"/>
      <c r="L28" s="2605"/>
      <c r="M28" s="2606"/>
    </row>
    <row r="29" spans="1:14">
      <c r="A29" s="3356"/>
      <c r="B29" s="3737"/>
      <c r="C29" s="2584"/>
      <c r="D29" s="125"/>
      <c r="E29" s="125"/>
      <c r="F29" s="125"/>
      <c r="G29" s="125"/>
      <c r="H29" s="125"/>
      <c r="I29" s="125"/>
      <c r="J29" s="125"/>
      <c r="K29" s="125"/>
      <c r="L29" s="2615"/>
      <c r="M29" s="2616"/>
    </row>
    <row r="30" spans="1:14">
      <c r="A30" s="3356"/>
      <c r="B30" s="2597" t="s">
        <v>1176</v>
      </c>
      <c r="C30" s="2594"/>
      <c r="D30" s="1892"/>
      <c r="E30" s="1892"/>
      <c r="F30" s="1892"/>
      <c r="G30" s="1892"/>
      <c r="H30" s="1892"/>
      <c r="I30" s="1892"/>
      <c r="J30" s="1892"/>
      <c r="K30" s="1892"/>
      <c r="L30" s="1892"/>
      <c r="M30" s="1893"/>
    </row>
    <row r="31" spans="1:14">
      <c r="A31" s="3356"/>
      <c r="B31" s="2597"/>
      <c r="C31" s="2586" t="s">
        <v>1177</v>
      </c>
      <c r="D31" s="123" t="s">
        <v>61</v>
      </c>
      <c r="E31" s="668"/>
      <c r="F31" s="671" t="s">
        <v>1178</v>
      </c>
      <c r="G31" s="123" t="s">
        <v>61</v>
      </c>
      <c r="H31" s="668"/>
      <c r="I31" s="671" t="s">
        <v>1179</v>
      </c>
      <c r="J31" s="1868"/>
      <c r="K31" s="123" t="s">
        <v>61</v>
      </c>
      <c r="L31" s="1907"/>
      <c r="M31" s="122"/>
    </row>
    <row r="32" spans="1:14">
      <c r="A32" s="3356"/>
      <c r="B32" s="2061"/>
      <c r="C32" s="2582"/>
      <c r="D32" s="1894"/>
      <c r="E32" s="1894"/>
      <c r="F32" s="1894"/>
      <c r="G32" s="1894"/>
      <c r="H32" s="1894"/>
      <c r="I32" s="1894"/>
      <c r="J32" s="1894"/>
      <c r="K32" s="1894"/>
      <c r="L32" s="1894"/>
      <c r="M32" s="1895"/>
    </row>
    <row r="33" spans="1:13">
      <c r="A33" s="3356"/>
      <c r="B33" s="3735" t="s">
        <v>1181</v>
      </c>
      <c r="C33" s="2587"/>
      <c r="D33" s="2034"/>
      <c r="E33" s="2034"/>
      <c r="F33" s="2034"/>
      <c r="G33" s="2034"/>
      <c r="H33" s="2034"/>
      <c r="I33" s="2034"/>
      <c r="J33" s="2034"/>
      <c r="K33" s="2034"/>
      <c r="L33" s="2601"/>
      <c r="M33" s="2603"/>
    </row>
    <row r="34" spans="1:13">
      <c r="A34" s="3356"/>
      <c r="B34" s="3736"/>
      <c r="C34" s="2585" t="s">
        <v>1182</v>
      </c>
      <c r="D34" s="2564">
        <v>2021</v>
      </c>
      <c r="E34" s="117"/>
      <c r="F34" s="668" t="s">
        <v>1183</v>
      </c>
      <c r="G34" s="509" t="s">
        <v>1379</v>
      </c>
      <c r="H34" s="117"/>
      <c r="I34" s="671"/>
      <c r="J34" s="117"/>
      <c r="K34" s="117"/>
      <c r="L34" s="2605"/>
      <c r="M34" s="2606"/>
    </row>
    <row r="35" spans="1:13">
      <c r="A35" s="3356"/>
      <c r="B35" s="3737"/>
      <c r="C35" s="2582"/>
      <c r="D35" s="2563"/>
      <c r="E35" s="2035"/>
      <c r="F35" s="1894"/>
      <c r="G35" s="2035"/>
      <c r="H35" s="2035"/>
      <c r="I35" s="115"/>
      <c r="J35" s="2035"/>
      <c r="K35" s="2035"/>
      <c r="L35" s="2615"/>
      <c r="M35" s="2616"/>
    </row>
    <row r="36" spans="1:13">
      <c r="A36" s="3356"/>
      <c r="B36" s="3735" t="s">
        <v>1185</v>
      </c>
      <c r="C36" s="2617"/>
      <c r="D36" s="2618"/>
      <c r="E36" s="2618"/>
      <c r="F36" s="2618"/>
      <c r="G36" s="2618"/>
      <c r="H36" s="2618"/>
      <c r="I36" s="2618"/>
      <c r="J36" s="2618"/>
      <c r="K36" s="2618"/>
      <c r="L36" s="2618"/>
      <c r="M36" s="2619"/>
    </row>
    <row r="37" spans="1:13">
      <c r="A37" s="3356"/>
      <c r="B37" s="3736"/>
      <c r="C37" s="697"/>
      <c r="D37" s="111" t="s">
        <v>1432</v>
      </c>
      <c r="E37" s="111"/>
      <c r="F37" s="111" t="s">
        <v>1521</v>
      </c>
      <c r="G37" s="111"/>
      <c r="H37" s="1082" t="s">
        <v>1522</v>
      </c>
      <c r="I37" s="1082"/>
      <c r="J37" s="1082" t="s">
        <v>1307</v>
      </c>
      <c r="K37" s="111"/>
      <c r="L37" s="111" t="s">
        <v>1308</v>
      </c>
      <c r="M37" s="113"/>
    </row>
    <row r="38" spans="1:13">
      <c r="A38" s="3356"/>
      <c r="B38" s="3736"/>
      <c r="C38" s="697"/>
      <c r="D38" s="3352"/>
      <c r="E38" s="3740"/>
      <c r="F38" s="3352"/>
      <c r="G38" s="3740"/>
      <c r="H38" s="3352">
        <v>0.25</v>
      </c>
      <c r="I38" s="3740"/>
      <c r="J38" s="3352">
        <v>0.5</v>
      </c>
      <c r="K38" s="3740"/>
      <c r="L38" s="3754">
        <v>75</v>
      </c>
      <c r="M38" s="3740"/>
    </row>
    <row r="39" spans="1:13">
      <c r="A39" s="3356"/>
      <c r="B39" s="3736"/>
      <c r="C39" s="697"/>
      <c r="D39" s="111" t="s">
        <v>1309</v>
      </c>
      <c r="E39" s="111"/>
      <c r="F39" s="111" t="s">
        <v>1310</v>
      </c>
      <c r="G39" s="111"/>
      <c r="H39" s="1082" t="s">
        <v>1311</v>
      </c>
      <c r="I39" s="1082"/>
      <c r="J39" s="1082" t="s">
        <v>1312</v>
      </c>
      <c r="K39" s="111"/>
      <c r="L39" s="111" t="s">
        <v>1313</v>
      </c>
      <c r="M39" s="110"/>
    </row>
    <row r="40" spans="1:13">
      <c r="A40" s="3356"/>
      <c r="B40" s="3736"/>
      <c r="C40" s="697"/>
      <c r="D40" s="3352">
        <v>1</v>
      </c>
      <c r="E40" s="3740"/>
      <c r="F40" s="3352"/>
      <c r="G40" s="3740"/>
      <c r="H40" s="3352"/>
      <c r="I40" s="3740"/>
      <c r="J40" s="3352"/>
      <c r="K40" s="3740"/>
      <c r="L40" s="3352"/>
      <c r="M40" s="3740"/>
    </row>
    <row r="41" spans="1:13">
      <c r="A41" s="3356"/>
      <c r="B41" s="3736"/>
      <c r="C41" s="697"/>
      <c r="D41" s="111" t="s">
        <v>1314</v>
      </c>
      <c r="E41" s="111"/>
      <c r="F41" s="111" t="s">
        <v>1315</v>
      </c>
      <c r="G41" s="111"/>
      <c r="H41" s="1082" t="s">
        <v>1316</v>
      </c>
      <c r="I41" s="1082"/>
      <c r="J41" s="1082" t="s">
        <v>1317</v>
      </c>
      <c r="K41" s="111"/>
      <c r="L41" s="111" t="s">
        <v>1318</v>
      </c>
      <c r="M41" s="110"/>
    </row>
    <row r="42" spans="1:13">
      <c r="A42" s="3356"/>
      <c r="B42" s="3736"/>
      <c r="C42" s="697"/>
      <c r="D42" s="3352"/>
      <c r="E42" s="3353"/>
      <c r="F42" s="3352"/>
      <c r="G42" s="3353"/>
      <c r="H42" s="1867"/>
      <c r="I42" s="1997"/>
      <c r="J42" s="1867"/>
      <c r="K42" s="1997"/>
      <c r="L42" s="1867"/>
      <c r="M42" s="1936"/>
    </row>
    <row r="43" spans="1:13">
      <c r="A43" s="3356"/>
      <c r="B43" s="3736"/>
      <c r="C43" s="697"/>
      <c r="D43" s="108" t="s">
        <v>1318</v>
      </c>
      <c r="E43" s="1935"/>
      <c r="F43" s="108" t="s">
        <v>1186</v>
      </c>
      <c r="G43" s="1935"/>
      <c r="H43" s="2620"/>
      <c r="I43" s="2595"/>
      <c r="J43" s="2620"/>
      <c r="K43" s="2595"/>
      <c r="L43" s="2620"/>
      <c r="M43" s="2621"/>
    </row>
    <row r="44" spans="1:13">
      <c r="A44" s="3356"/>
      <c r="B44" s="3736"/>
      <c r="C44" s="697"/>
      <c r="D44" s="1867"/>
      <c r="E44" s="1997"/>
      <c r="F44" s="3352">
        <v>1</v>
      </c>
      <c r="G44" s="3740"/>
      <c r="H44" s="3741"/>
      <c r="I44" s="3741"/>
      <c r="J44" s="2622"/>
      <c r="K44" s="111"/>
      <c r="L44" s="2622"/>
      <c r="M44" s="2623"/>
    </row>
    <row r="45" spans="1:13">
      <c r="A45" s="3356"/>
      <c r="B45" s="3736"/>
      <c r="C45" s="2624"/>
      <c r="D45" s="108"/>
      <c r="E45" s="1935"/>
      <c r="F45" s="108"/>
      <c r="G45" s="1935"/>
      <c r="H45" s="2625"/>
      <c r="I45" s="2596"/>
      <c r="J45" s="2625"/>
      <c r="K45" s="2596"/>
      <c r="L45" s="2625"/>
      <c r="M45" s="2626"/>
    </row>
    <row r="46" spans="1:13" ht="18" customHeight="1">
      <c r="A46" s="3356"/>
      <c r="B46" s="3735" t="s">
        <v>1187</v>
      </c>
      <c r="C46" s="2583"/>
      <c r="D46" s="131"/>
      <c r="E46" s="131"/>
      <c r="F46" s="131"/>
      <c r="G46" s="131"/>
      <c r="H46" s="131"/>
      <c r="I46" s="131"/>
      <c r="J46" s="131"/>
      <c r="K46" s="131"/>
      <c r="L46" s="2605"/>
      <c r="M46" s="2606"/>
    </row>
    <row r="47" spans="1:13">
      <c r="A47" s="3356"/>
      <c r="B47" s="3736"/>
      <c r="C47" s="2627"/>
      <c r="D47" s="106" t="s">
        <v>482</v>
      </c>
      <c r="E47" s="105" t="s">
        <v>60</v>
      </c>
      <c r="F47" s="3742" t="s">
        <v>1188</v>
      </c>
      <c r="G47" s="3743"/>
      <c r="H47" s="3743"/>
      <c r="I47" s="3743"/>
      <c r="J47" s="3743"/>
      <c r="K47" s="1599" t="s">
        <v>1523</v>
      </c>
      <c r="L47" s="3719"/>
      <c r="M47" s="3720"/>
    </row>
    <row r="48" spans="1:13">
      <c r="A48" s="3356"/>
      <c r="B48" s="3736"/>
      <c r="C48" s="2627"/>
      <c r="D48" s="2628"/>
      <c r="E48" s="1891" t="s">
        <v>1167</v>
      </c>
      <c r="F48" s="3742"/>
      <c r="G48" s="3743"/>
      <c r="H48" s="3743"/>
      <c r="I48" s="3743"/>
      <c r="J48" s="3743"/>
      <c r="K48" s="2605"/>
      <c r="L48" s="3721"/>
      <c r="M48" s="3722"/>
    </row>
    <row r="49" spans="1:13">
      <c r="A49" s="3356"/>
      <c r="B49" s="3737"/>
      <c r="C49" s="2629"/>
      <c r="D49" s="2615"/>
      <c r="E49" s="2615"/>
      <c r="F49" s="2615"/>
      <c r="G49" s="2615"/>
      <c r="H49" s="2615"/>
      <c r="I49" s="2615"/>
      <c r="J49" s="2615"/>
      <c r="K49" s="2615"/>
      <c r="L49" s="2605"/>
      <c r="M49" s="2606"/>
    </row>
    <row r="50" spans="1:13" ht="47.25" customHeight="1">
      <c r="A50" s="3356"/>
      <c r="B50" s="448" t="s">
        <v>1189</v>
      </c>
      <c r="C50" s="3723" t="s">
        <v>1524</v>
      </c>
      <c r="D50" s="3359"/>
      <c r="E50" s="3359"/>
      <c r="F50" s="3359"/>
      <c r="G50" s="3359"/>
      <c r="H50" s="3359"/>
      <c r="I50" s="3359"/>
      <c r="J50" s="3359"/>
      <c r="K50" s="3359"/>
      <c r="L50" s="3359"/>
      <c r="M50" s="3724"/>
    </row>
    <row r="51" spans="1:13">
      <c r="A51" s="3356"/>
      <c r="B51" s="100" t="s">
        <v>1191</v>
      </c>
      <c r="C51" s="3329" t="s">
        <v>1525</v>
      </c>
      <c r="D51" s="3330"/>
      <c r="E51" s="3330"/>
      <c r="F51" s="3330"/>
      <c r="G51" s="3330"/>
      <c r="H51" s="3330"/>
      <c r="I51" s="3330"/>
      <c r="J51" s="3330"/>
      <c r="K51" s="3330"/>
      <c r="L51" s="3330"/>
      <c r="M51" s="3331"/>
    </row>
    <row r="52" spans="1:13">
      <c r="A52" s="3356"/>
      <c r="B52" s="100" t="s">
        <v>1193</v>
      </c>
      <c r="C52" s="2592">
        <v>30</v>
      </c>
      <c r="D52" s="1861"/>
      <c r="E52" s="1861"/>
      <c r="F52" s="1861"/>
      <c r="G52" s="1861"/>
      <c r="H52" s="1861"/>
      <c r="I52" s="1861"/>
      <c r="J52" s="1861"/>
      <c r="K52" s="1861"/>
      <c r="L52" s="1861"/>
      <c r="M52" s="1862"/>
    </row>
    <row r="53" spans="1:13">
      <c r="A53" s="3356"/>
      <c r="B53" s="100" t="s">
        <v>1195</v>
      </c>
      <c r="C53" s="2592" t="s">
        <v>61</v>
      </c>
      <c r="D53" s="1861"/>
      <c r="E53" s="1861"/>
      <c r="F53" s="1861"/>
      <c r="G53" s="1861"/>
      <c r="H53" s="1861"/>
      <c r="I53" s="1861"/>
      <c r="J53" s="1861"/>
      <c r="K53" s="1861"/>
      <c r="L53" s="1861"/>
      <c r="M53" s="1862"/>
    </row>
    <row r="54" spans="1:13" ht="15.75" customHeight="1">
      <c r="A54" s="3713" t="s">
        <v>1197</v>
      </c>
      <c r="B54" s="98" t="s">
        <v>1198</v>
      </c>
      <c r="C54" s="3726" t="s">
        <v>1526</v>
      </c>
      <c r="D54" s="3726"/>
      <c r="E54" s="3726"/>
      <c r="F54" s="3726"/>
      <c r="G54" s="3726"/>
      <c r="H54" s="3726"/>
      <c r="I54" s="3726"/>
      <c r="J54" s="3726"/>
      <c r="K54" s="3726"/>
      <c r="L54" s="3726"/>
      <c r="M54" s="3727"/>
    </row>
    <row r="55" spans="1:13">
      <c r="A55" s="3714"/>
      <c r="B55" s="98" t="s">
        <v>1199</v>
      </c>
      <c r="C55" s="3728" t="s">
        <v>1229</v>
      </c>
      <c r="D55" s="3729"/>
      <c r="E55" s="3729"/>
      <c r="F55" s="3729"/>
      <c r="G55" s="3729"/>
      <c r="H55" s="3729"/>
      <c r="I55" s="3729"/>
      <c r="J55" s="3729"/>
      <c r="K55" s="3729"/>
      <c r="L55" s="3729"/>
      <c r="M55" s="3730"/>
    </row>
    <row r="56" spans="1:13">
      <c r="A56" s="3714"/>
      <c r="B56" s="98" t="s">
        <v>1201</v>
      </c>
      <c r="C56" s="3726" t="s">
        <v>238</v>
      </c>
      <c r="D56" s="3726"/>
      <c r="E56" s="3726"/>
      <c r="F56" s="3726"/>
      <c r="G56" s="3726"/>
      <c r="H56" s="3726"/>
      <c r="I56" s="3726"/>
      <c r="J56" s="3726"/>
      <c r="K56" s="3726"/>
      <c r="L56" s="3726"/>
      <c r="M56" s="3727"/>
    </row>
    <row r="57" spans="1:13" ht="15.75" customHeight="1">
      <c r="A57" s="3714"/>
      <c r="B57" s="99" t="s">
        <v>1202</v>
      </c>
      <c r="C57" s="3726" t="s">
        <v>1527</v>
      </c>
      <c r="D57" s="3726"/>
      <c r="E57" s="3726"/>
      <c r="F57" s="3726"/>
      <c r="G57" s="3726"/>
      <c r="H57" s="3726"/>
      <c r="I57" s="3726"/>
      <c r="J57" s="3726"/>
      <c r="K57" s="3726"/>
      <c r="L57" s="3726"/>
      <c r="M57" s="3727"/>
    </row>
    <row r="58" spans="1:13" ht="15.75" customHeight="1">
      <c r="A58" s="3714"/>
      <c r="B58" s="98" t="s">
        <v>1204</v>
      </c>
      <c r="C58" s="3731" t="s">
        <v>895</v>
      </c>
      <c r="D58" s="3726"/>
      <c r="E58" s="3726"/>
      <c r="F58" s="3726"/>
      <c r="G58" s="3726"/>
      <c r="H58" s="3726"/>
      <c r="I58" s="3726"/>
      <c r="J58" s="3726"/>
      <c r="K58" s="3726"/>
      <c r="L58" s="3726"/>
      <c r="M58" s="3727"/>
    </row>
    <row r="59" spans="1:13" ht="16.5" thickBot="1">
      <c r="A59" s="3725"/>
      <c r="B59" s="98" t="s">
        <v>1205</v>
      </c>
      <c r="C59" s="3726">
        <v>3169001</v>
      </c>
      <c r="D59" s="3726"/>
      <c r="E59" s="3726"/>
      <c r="F59" s="3726"/>
      <c r="G59" s="3726"/>
      <c r="H59" s="3726"/>
      <c r="I59" s="3726"/>
      <c r="J59" s="3726"/>
      <c r="K59" s="3726"/>
      <c r="L59" s="3726"/>
      <c r="M59" s="3727"/>
    </row>
    <row r="60" spans="1:13" ht="15.75" customHeight="1">
      <c r="A60" s="3713" t="s">
        <v>1206</v>
      </c>
      <c r="B60" s="97" t="s">
        <v>1207</v>
      </c>
      <c r="C60" s="3370" t="s">
        <v>1528</v>
      </c>
      <c r="D60" s="3370"/>
      <c r="E60" s="3370"/>
      <c r="F60" s="3370"/>
      <c r="G60" s="3370"/>
      <c r="H60" s="3370"/>
      <c r="I60" s="3370"/>
      <c r="J60" s="3370"/>
      <c r="K60" s="3370"/>
      <c r="L60" s="3370"/>
      <c r="M60" s="3371"/>
    </row>
    <row r="61" spans="1:13" ht="30" customHeight="1">
      <c r="A61" s="3714"/>
      <c r="B61" s="97" t="s">
        <v>1209</v>
      </c>
      <c r="C61" s="3370" t="s">
        <v>1529</v>
      </c>
      <c r="D61" s="3370"/>
      <c r="E61" s="3370"/>
      <c r="F61" s="3370"/>
      <c r="G61" s="3370"/>
      <c r="H61" s="3370"/>
      <c r="I61" s="3370"/>
      <c r="J61" s="3370"/>
      <c r="K61" s="3370"/>
      <c r="L61" s="3370"/>
      <c r="M61" s="3371"/>
    </row>
    <row r="62" spans="1:13" ht="30" customHeight="1" thickBot="1">
      <c r="A62" s="3714"/>
      <c r="B62" s="96" t="s">
        <v>28</v>
      </c>
      <c r="C62" s="3715" t="s">
        <v>238</v>
      </c>
      <c r="D62" s="3370"/>
      <c r="E62" s="3370"/>
      <c r="F62" s="3370"/>
      <c r="G62" s="3370"/>
      <c r="H62" s="3370"/>
      <c r="I62" s="3370"/>
      <c r="J62" s="3370"/>
      <c r="K62" s="3370"/>
      <c r="L62" s="3370"/>
      <c r="M62" s="3371"/>
    </row>
    <row r="63" spans="1:13" ht="48" thickBot="1">
      <c r="A63" s="2630" t="s">
        <v>1211</v>
      </c>
      <c r="B63" s="78"/>
      <c r="C63" s="3370" t="s">
        <v>1530</v>
      </c>
      <c r="D63" s="3370"/>
      <c r="E63" s="3370"/>
      <c r="F63" s="3370"/>
      <c r="G63" s="3370"/>
      <c r="H63" s="3370"/>
      <c r="I63" s="3370"/>
      <c r="J63" s="3370"/>
      <c r="K63" s="3370"/>
      <c r="L63" s="3370"/>
      <c r="M63" s="3371"/>
    </row>
    <row r="64" spans="1:13">
      <c r="C64" s="3716"/>
      <c r="D64" s="3717"/>
      <c r="E64" s="3717"/>
      <c r="F64" s="3717"/>
      <c r="G64" s="3717"/>
      <c r="H64" s="3717"/>
      <c r="I64" s="3717"/>
      <c r="J64" s="3717"/>
      <c r="K64" s="3717"/>
      <c r="L64" s="3717"/>
      <c r="M64" s="3718"/>
    </row>
    <row r="65" spans="3:13">
      <c r="C65" s="3712"/>
      <c r="D65" s="3712"/>
      <c r="E65" s="3712"/>
      <c r="F65" s="3712"/>
      <c r="G65" s="3712"/>
      <c r="H65" s="3712"/>
      <c r="I65" s="3712"/>
      <c r="J65" s="3712"/>
      <c r="K65" s="3712"/>
      <c r="L65" s="3712"/>
      <c r="M65" s="3712"/>
    </row>
  </sheetData>
  <mergeCells count="66">
    <mergeCell ref="B1:M1"/>
    <mergeCell ref="A2:A16"/>
    <mergeCell ref="C2:M2"/>
    <mergeCell ref="C3:M3"/>
    <mergeCell ref="C4:E4"/>
    <mergeCell ref="F4:G4"/>
    <mergeCell ref="H4:M4"/>
    <mergeCell ref="C5:M5"/>
    <mergeCell ref="C6:M6"/>
    <mergeCell ref="C7:G7"/>
    <mergeCell ref="B8:B11"/>
    <mergeCell ref="C10:D10"/>
    <mergeCell ref="F10:G10"/>
    <mergeCell ref="I10:J10"/>
    <mergeCell ref="C11:D11"/>
    <mergeCell ref="F11:G11"/>
    <mergeCell ref="I11:J11"/>
    <mergeCell ref="B33:B35"/>
    <mergeCell ref="B36:B45"/>
    <mergeCell ref="D38:E38"/>
    <mergeCell ref="F38:G38"/>
    <mergeCell ref="C12:M12"/>
    <mergeCell ref="C13:M13"/>
    <mergeCell ref="C14:M14"/>
    <mergeCell ref="B15:B16"/>
    <mergeCell ref="C15:D15"/>
    <mergeCell ref="F15:M15"/>
    <mergeCell ref="C16:M16"/>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C65:M65"/>
    <mergeCell ref="A60:A62"/>
    <mergeCell ref="C60:M60"/>
    <mergeCell ref="C61:M61"/>
    <mergeCell ref="C62:M62"/>
    <mergeCell ref="C63:M63"/>
    <mergeCell ref="C64:M64"/>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B00-000000000000}"/>
    <dataValidation allowBlank="1" showInputMessage="1" showErrorMessage="1" prompt="Determine si el indicador responde a un enfoque (Derechos Humanos, Género, Diferencial, Poblacional, Ambiental y Territorial). Si responde a más de enfoque separelos por ;" sqref="B17" xr:uid="{00000000-0002-0000-1B00-000001000000}"/>
    <dataValidation allowBlank="1" showInputMessage="1" showErrorMessage="1" prompt="Identifique la meta ODS a que le apunta el indicador de producto. Seleccione de la lista desplegable." sqref="E15" xr:uid="{00000000-0002-0000-1B00-000002000000}"/>
    <dataValidation allowBlank="1" showInputMessage="1" showErrorMessage="1" prompt="Identifique el ODS a que le apunta el indicador de producto. Seleccione de la lista desplegable._x000a_" sqref="B15:B16" xr:uid="{00000000-0002-0000-1B00-000003000000}"/>
    <dataValidation allowBlank="1" showInputMessage="1" showErrorMessage="1" prompt="Incluir una ficha por cada indicador, ya sea de producto o de resultado" sqref="B1" xr:uid="{00000000-0002-0000-1B00-000004000000}"/>
    <dataValidation allowBlank="1" showInputMessage="1" showErrorMessage="1" prompt="Seleccione de la lista desplegable" sqref="B4 H7 B7" xr:uid="{00000000-0002-0000-1B00-000005000000}"/>
    <dataValidation type="list" allowBlank="1" showInputMessage="1" showErrorMessage="1" sqref="J7:M7" xr:uid="{00000000-0002-0000-1B00-000006000000}">
      <formula1>INDIRECT(#REF!)</formula1>
    </dataValidation>
  </dataValidations>
  <hyperlinks>
    <hyperlink ref="C58" r:id="rId1" xr:uid="{00000000-0004-0000-1B00-000000000000}"/>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N65"/>
  <sheetViews>
    <sheetView topLeftCell="A40" zoomScale="70" zoomScaleNormal="70" workbookViewId="0">
      <selection activeCell="C64" sqref="C64:M64"/>
    </sheetView>
  </sheetViews>
  <sheetFormatPr baseColWidth="10" defaultColWidth="13.140625" defaultRowHeight="15.75"/>
  <cols>
    <col min="1" max="1" width="7.140625" style="2598" customWidth="1"/>
    <col min="2" max="2" width="44.7109375" style="2631" customWidth="1"/>
    <col min="3" max="3" width="19" style="2598" customWidth="1"/>
    <col min="4" max="16384" width="13.140625" style="2598"/>
  </cols>
  <sheetData>
    <row r="1" spans="1:14" ht="43.15" customHeight="1" thickBot="1">
      <c r="A1" s="153"/>
      <c r="B1" s="3755" t="s">
        <v>1531</v>
      </c>
      <c r="C1" s="3756"/>
      <c r="D1" s="3756"/>
      <c r="E1" s="3756"/>
      <c r="F1" s="3756"/>
      <c r="G1" s="3756"/>
      <c r="H1" s="3756"/>
      <c r="I1" s="3756"/>
      <c r="J1" s="3756"/>
      <c r="K1" s="3756"/>
      <c r="L1" s="3756"/>
      <c r="M1" s="3757"/>
    </row>
    <row r="2" spans="1:14" ht="33" customHeight="1">
      <c r="A2" s="3326" t="s">
        <v>1134</v>
      </c>
      <c r="B2" s="150" t="s">
        <v>1135</v>
      </c>
      <c r="C2" s="3758" t="s">
        <v>898</v>
      </c>
      <c r="D2" s="3759"/>
      <c r="E2" s="3759"/>
      <c r="F2" s="3759"/>
      <c r="G2" s="3759"/>
      <c r="H2" s="3759"/>
      <c r="I2" s="3759"/>
      <c r="J2" s="3759"/>
      <c r="K2" s="3759"/>
      <c r="L2" s="3759"/>
      <c r="M2" s="3760"/>
    </row>
    <row r="3" spans="1:14" ht="52.15" customHeight="1">
      <c r="A3" s="3327"/>
      <c r="B3" s="448" t="s">
        <v>1213</v>
      </c>
      <c r="C3" s="3748" t="s">
        <v>212</v>
      </c>
      <c r="D3" s="3749"/>
      <c r="E3" s="3749"/>
      <c r="F3" s="3749"/>
      <c r="G3" s="3749"/>
      <c r="H3" s="3749"/>
      <c r="I3" s="3749"/>
      <c r="J3" s="3749"/>
      <c r="K3" s="3749"/>
      <c r="L3" s="3749"/>
      <c r="M3" s="3750"/>
    </row>
    <row r="4" spans="1:14">
      <c r="A4" s="3327"/>
      <c r="B4" s="2061" t="s">
        <v>14</v>
      </c>
      <c r="C4" s="3761" t="s">
        <v>60</v>
      </c>
      <c r="D4" s="3762"/>
      <c r="E4" s="3763"/>
      <c r="F4" s="3764" t="s">
        <v>777</v>
      </c>
      <c r="G4" s="3765"/>
      <c r="H4" s="3766" t="s">
        <v>1141</v>
      </c>
      <c r="I4" s="3762"/>
      <c r="J4" s="3762"/>
      <c r="K4" s="3762"/>
      <c r="L4" s="3762"/>
      <c r="M4" s="3767"/>
    </row>
    <row r="5" spans="1:14" ht="31.5" customHeight="1">
      <c r="A5" s="3327"/>
      <c r="B5" s="2061" t="s">
        <v>1140</v>
      </c>
      <c r="C5" s="3768" t="s">
        <v>1141</v>
      </c>
      <c r="D5" s="3769"/>
      <c r="E5" s="3769"/>
      <c r="F5" s="3769"/>
      <c r="G5" s="3769"/>
      <c r="H5" s="3769"/>
      <c r="I5" s="3769"/>
      <c r="J5" s="3769"/>
      <c r="K5" s="3769"/>
      <c r="L5" s="3769"/>
      <c r="M5" s="3770"/>
    </row>
    <row r="6" spans="1:14" ht="56.25" customHeight="1">
      <c r="A6" s="3327"/>
      <c r="B6" s="2061" t="s">
        <v>1142</v>
      </c>
      <c r="C6" s="3768" t="s">
        <v>1513</v>
      </c>
      <c r="D6" s="3762"/>
      <c r="E6" s="3762"/>
      <c r="F6" s="3762"/>
      <c r="G6" s="3762"/>
      <c r="H6" s="3762"/>
      <c r="I6" s="3762"/>
      <c r="J6" s="3762"/>
      <c r="K6" s="3762"/>
      <c r="L6" s="3762"/>
      <c r="M6" s="3767"/>
    </row>
    <row r="7" spans="1:14" ht="35.450000000000003" customHeight="1">
      <c r="A7" s="3327"/>
      <c r="B7" s="448" t="s">
        <v>1143</v>
      </c>
      <c r="C7" s="3771" t="s">
        <v>1514</v>
      </c>
      <c r="D7" s="3772"/>
      <c r="E7" s="3772"/>
      <c r="F7" s="3772"/>
      <c r="G7" s="3773"/>
      <c r="H7" s="2599" t="s">
        <v>28</v>
      </c>
      <c r="I7" s="2598" t="s">
        <v>238</v>
      </c>
      <c r="J7" s="2093"/>
      <c r="K7" s="2093"/>
      <c r="L7" s="2093"/>
      <c r="M7" s="1584"/>
    </row>
    <row r="8" spans="1:14">
      <c r="A8" s="3327"/>
      <c r="B8" s="3538" t="s">
        <v>1144</v>
      </c>
      <c r="C8" s="2600"/>
      <c r="D8" s="2601"/>
      <c r="E8" s="2602"/>
      <c r="F8" s="2602"/>
      <c r="G8" s="2602"/>
      <c r="H8" s="2602"/>
      <c r="I8" s="2602"/>
      <c r="J8" s="2602"/>
      <c r="K8" s="2602"/>
      <c r="L8" s="2601"/>
      <c r="M8" s="2603"/>
    </row>
    <row r="9" spans="1:14">
      <c r="A9" s="3327"/>
      <c r="B9" s="3539"/>
      <c r="C9" s="2604"/>
      <c r="D9" s="1945"/>
      <c r="E9" s="1945"/>
      <c r="F9" s="1945"/>
      <c r="G9" s="1945"/>
      <c r="H9" s="1945"/>
      <c r="I9" s="1945"/>
      <c r="J9" s="1945"/>
      <c r="K9" s="1945"/>
      <c r="L9" s="2605"/>
      <c r="M9" s="2606"/>
    </row>
    <row r="10" spans="1:14">
      <c r="A10" s="3327"/>
      <c r="B10" s="3539"/>
      <c r="C10" s="3774"/>
      <c r="D10" s="3744"/>
      <c r="E10" s="1945"/>
      <c r="F10" s="3744"/>
      <c r="G10" s="3744"/>
      <c r="H10" s="1945"/>
      <c r="I10" s="3744"/>
      <c r="J10" s="3744"/>
      <c r="K10" s="1945"/>
      <c r="L10" s="2605"/>
      <c r="M10" s="2606"/>
    </row>
    <row r="11" spans="1:14" ht="16.5" thickBot="1">
      <c r="A11" s="3327"/>
      <c r="B11" s="3539"/>
      <c r="C11" s="3774" t="s">
        <v>1147</v>
      </c>
      <c r="D11" s="3744"/>
      <c r="E11" s="2593"/>
      <c r="F11" s="3744" t="s">
        <v>1147</v>
      </c>
      <c r="G11" s="3744"/>
      <c r="H11" s="2593"/>
      <c r="I11" s="3744" t="s">
        <v>1147</v>
      </c>
      <c r="J11" s="3744"/>
      <c r="K11" s="2593"/>
      <c r="L11" s="2607"/>
      <c r="M11" s="2608"/>
    </row>
    <row r="12" spans="1:14" ht="57.75" customHeight="1">
      <c r="A12" s="3327"/>
      <c r="B12" s="448" t="s">
        <v>1148</v>
      </c>
      <c r="C12" s="3745" t="s">
        <v>1532</v>
      </c>
      <c r="D12" s="3746"/>
      <c r="E12" s="3746"/>
      <c r="F12" s="3746"/>
      <c r="G12" s="3746"/>
      <c r="H12" s="3746"/>
      <c r="I12" s="3746"/>
      <c r="J12" s="3746"/>
      <c r="K12" s="3746"/>
      <c r="L12" s="3746"/>
      <c r="M12" s="3747"/>
    </row>
    <row r="13" spans="1:14" ht="182.25" customHeight="1">
      <c r="A13" s="3327"/>
      <c r="B13" s="448" t="s">
        <v>1219</v>
      </c>
      <c r="C13" s="3723" t="s">
        <v>1533</v>
      </c>
      <c r="D13" s="3359"/>
      <c r="E13" s="3359"/>
      <c r="F13" s="3359"/>
      <c r="G13" s="3359"/>
      <c r="H13" s="3359"/>
      <c r="I13" s="3359"/>
      <c r="J13" s="3359"/>
      <c r="K13" s="3359"/>
      <c r="L13" s="3359"/>
      <c r="M13" s="3724"/>
    </row>
    <row r="14" spans="1:14" ht="60" customHeight="1">
      <c r="A14" s="3327"/>
      <c r="B14" s="448" t="s">
        <v>1221</v>
      </c>
      <c r="C14" s="3748" t="s">
        <v>211</v>
      </c>
      <c r="D14" s="3749"/>
      <c r="E14" s="3749"/>
      <c r="F14" s="3749"/>
      <c r="G14" s="3749"/>
      <c r="H14" s="3749"/>
      <c r="I14" s="3749"/>
      <c r="J14" s="3749"/>
      <c r="K14" s="3749"/>
      <c r="L14" s="3749"/>
      <c r="M14" s="3750"/>
    </row>
    <row r="15" spans="1:14" ht="62.1" customHeight="1">
      <c r="A15" s="3327"/>
      <c r="B15" s="3421" t="s">
        <v>1223</v>
      </c>
      <c r="C15" s="3723" t="s">
        <v>217</v>
      </c>
      <c r="D15" s="3359"/>
      <c r="E15" s="164" t="s">
        <v>1224</v>
      </c>
      <c r="F15" s="3751" t="s">
        <v>1517</v>
      </c>
      <c r="G15" s="3752"/>
      <c r="H15" s="3752"/>
      <c r="I15" s="3752"/>
      <c r="J15" s="3752"/>
      <c r="K15" s="3752"/>
      <c r="L15" s="3752"/>
      <c r="M15" s="3753"/>
    </row>
    <row r="16" spans="1:14" hidden="1">
      <c r="A16" s="3327"/>
      <c r="B16" s="3422"/>
      <c r="C16" s="3723"/>
      <c r="D16" s="3359"/>
      <c r="E16" s="3359"/>
      <c r="F16" s="3359"/>
      <c r="G16" s="3359"/>
      <c r="H16" s="3359"/>
      <c r="I16" s="3359"/>
      <c r="J16" s="3359"/>
      <c r="K16" s="3359"/>
      <c r="L16" s="3359"/>
      <c r="M16" s="3724"/>
      <c r="N16" s="2598" t="s">
        <v>1518</v>
      </c>
    </row>
    <row r="17" spans="1:14">
      <c r="A17" s="3355" t="s">
        <v>1150</v>
      </c>
      <c r="B17" s="100" t="s">
        <v>12</v>
      </c>
      <c r="C17" s="3723" t="s">
        <v>236</v>
      </c>
      <c r="D17" s="3359"/>
      <c r="E17" s="3359"/>
      <c r="F17" s="3359"/>
      <c r="G17" s="3359"/>
      <c r="H17" s="3359"/>
      <c r="I17" s="3359"/>
      <c r="J17" s="3359"/>
      <c r="K17" s="3359"/>
      <c r="L17" s="3359"/>
      <c r="M17" s="3724"/>
    </row>
    <row r="18" spans="1:14" ht="52.5" customHeight="1">
      <c r="A18" s="3356"/>
      <c r="B18" s="100" t="s">
        <v>1151</v>
      </c>
      <c r="C18" s="3732" t="s">
        <v>900</v>
      </c>
      <c r="D18" s="3733"/>
      <c r="E18" s="3733"/>
      <c r="F18" s="3733"/>
      <c r="G18" s="3733"/>
      <c r="H18" s="3733"/>
      <c r="I18" s="3733"/>
      <c r="J18" s="3733"/>
      <c r="K18" s="3733"/>
      <c r="L18" s="3733"/>
      <c r="M18" s="3734"/>
    </row>
    <row r="19" spans="1:14" ht="8.25" customHeight="1">
      <c r="A19" s="3356"/>
      <c r="B19" s="3735" t="s">
        <v>1153</v>
      </c>
      <c r="C19" s="2609"/>
      <c r="D19" s="142"/>
      <c r="E19" s="142"/>
      <c r="F19" s="142"/>
      <c r="G19" s="142"/>
      <c r="H19" s="142"/>
      <c r="I19" s="142"/>
      <c r="J19" s="142"/>
      <c r="K19" s="142"/>
      <c r="L19" s="142"/>
      <c r="M19" s="141"/>
    </row>
    <row r="20" spans="1:14" ht="9" customHeight="1">
      <c r="A20" s="3356"/>
      <c r="B20" s="3736"/>
      <c r="C20" s="694"/>
      <c r="D20" s="139"/>
      <c r="E20" s="138"/>
      <c r="F20" s="139"/>
      <c r="G20" s="138"/>
      <c r="H20" s="139"/>
      <c r="I20" s="138"/>
      <c r="J20" s="139"/>
      <c r="K20" s="138"/>
      <c r="L20" s="138"/>
      <c r="M20" s="110"/>
    </row>
    <row r="21" spans="1:14">
      <c r="A21" s="3356"/>
      <c r="B21" s="3736"/>
      <c r="C21" s="695" t="s">
        <v>1154</v>
      </c>
      <c r="D21" s="137"/>
      <c r="E21" s="669" t="s">
        <v>1155</v>
      </c>
      <c r="F21" s="137"/>
      <c r="G21" s="669" t="s">
        <v>1156</v>
      </c>
      <c r="H21" s="137"/>
      <c r="I21" s="669" t="s">
        <v>1157</v>
      </c>
      <c r="J21" s="2610" t="s">
        <v>1167</v>
      </c>
      <c r="K21" s="669"/>
      <c r="L21" s="669"/>
      <c r="M21" s="133"/>
    </row>
    <row r="22" spans="1:14">
      <c r="A22" s="3356"/>
      <c r="B22" s="3736"/>
      <c r="C22" s="695" t="s">
        <v>1159</v>
      </c>
      <c r="D22" s="1891"/>
      <c r="E22" s="669" t="s">
        <v>1160</v>
      </c>
      <c r="F22" s="123"/>
      <c r="G22" s="669" t="s">
        <v>1161</v>
      </c>
      <c r="H22" s="123"/>
      <c r="I22" s="669"/>
      <c r="J22" s="1585"/>
      <c r="K22" s="669"/>
      <c r="L22" s="669"/>
      <c r="M22" s="133"/>
    </row>
    <row r="23" spans="1:14" ht="16.5">
      <c r="A23" s="3356"/>
      <c r="B23" s="3736"/>
      <c r="C23" s="695" t="s">
        <v>1164</v>
      </c>
      <c r="D23" s="1891"/>
      <c r="E23" s="669" t="s">
        <v>1165</v>
      </c>
      <c r="F23" s="1891"/>
      <c r="G23" s="669"/>
      <c r="H23" s="1585"/>
      <c r="I23" s="669"/>
      <c r="J23" s="1585"/>
      <c r="K23" s="669"/>
      <c r="L23" s="669"/>
      <c r="M23" s="133"/>
      <c r="N23" s="2611"/>
    </row>
    <row r="24" spans="1:14" ht="16.5">
      <c r="A24" s="3356"/>
      <c r="B24" s="3736"/>
      <c r="C24" s="695" t="s">
        <v>1166</v>
      </c>
      <c r="D24" s="123"/>
      <c r="E24" s="669" t="s">
        <v>1168</v>
      </c>
      <c r="F24" s="3738"/>
      <c r="G24" s="3738"/>
      <c r="H24" s="3738"/>
      <c r="I24" s="3738"/>
      <c r="J24" s="3738"/>
      <c r="K24" s="3738"/>
      <c r="L24" s="3738"/>
      <c r="M24" s="3739"/>
      <c r="N24" s="2612"/>
    </row>
    <row r="25" spans="1:14" ht="9.75" customHeight="1">
      <c r="A25" s="3356"/>
      <c r="B25" s="3737"/>
      <c r="C25" s="2582"/>
      <c r="D25" s="1894"/>
      <c r="E25" s="1894"/>
      <c r="F25" s="1894"/>
      <c r="G25" s="1894"/>
      <c r="H25" s="1894"/>
      <c r="I25" s="1894"/>
      <c r="J25" s="1894"/>
      <c r="K25" s="1894"/>
      <c r="L25" s="1894"/>
      <c r="M25" s="1895"/>
    </row>
    <row r="26" spans="1:14">
      <c r="A26" s="3356"/>
      <c r="B26" s="3735" t="s">
        <v>1170</v>
      </c>
      <c r="C26" s="2583"/>
      <c r="D26" s="131"/>
      <c r="E26" s="131"/>
      <c r="F26" s="131"/>
      <c r="G26" s="131"/>
      <c r="H26" s="131"/>
      <c r="I26" s="131"/>
      <c r="J26" s="131"/>
      <c r="K26" s="131"/>
      <c r="L26" s="2601"/>
      <c r="M26" s="2603"/>
    </row>
    <row r="27" spans="1:14">
      <c r="A27" s="3356"/>
      <c r="B27" s="3736"/>
      <c r="C27" s="695" t="s">
        <v>1171</v>
      </c>
      <c r="D27" s="123"/>
      <c r="E27" s="668"/>
      <c r="F27" s="669" t="s">
        <v>1172</v>
      </c>
      <c r="G27" s="1891"/>
      <c r="H27" s="668"/>
      <c r="I27" s="669" t="s">
        <v>1173</v>
      </c>
      <c r="J27" s="1891" t="s">
        <v>1226</v>
      </c>
      <c r="K27" s="668"/>
      <c r="L27" s="2605"/>
      <c r="M27" s="2606"/>
    </row>
    <row r="28" spans="1:14">
      <c r="A28" s="3356"/>
      <c r="B28" s="3736"/>
      <c r="C28" s="695" t="s">
        <v>1174</v>
      </c>
      <c r="D28" s="2613"/>
      <c r="E28" s="2605"/>
      <c r="F28" s="669" t="s">
        <v>1175</v>
      </c>
      <c r="G28" s="123"/>
      <c r="H28" s="2605"/>
      <c r="I28" s="2614"/>
      <c r="J28" s="2605"/>
      <c r="K28" s="1082"/>
      <c r="L28" s="2605"/>
      <c r="M28" s="2606"/>
    </row>
    <row r="29" spans="1:14">
      <c r="A29" s="3356"/>
      <c r="B29" s="3737"/>
      <c r="C29" s="2584"/>
      <c r="D29" s="125"/>
      <c r="E29" s="125"/>
      <c r="F29" s="125"/>
      <c r="G29" s="125"/>
      <c r="H29" s="125"/>
      <c r="I29" s="125"/>
      <c r="J29" s="125"/>
      <c r="K29" s="125"/>
      <c r="L29" s="2615"/>
      <c r="M29" s="2616"/>
    </row>
    <row r="30" spans="1:14">
      <c r="A30" s="3356"/>
      <c r="B30" s="2597" t="s">
        <v>1176</v>
      </c>
      <c r="C30" s="2594"/>
      <c r="D30" s="1892"/>
      <c r="E30" s="1892"/>
      <c r="F30" s="1892"/>
      <c r="G30" s="1892"/>
      <c r="H30" s="1892"/>
      <c r="I30" s="1892"/>
      <c r="J30" s="1892"/>
      <c r="K30" s="1892"/>
      <c r="L30" s="1892"/>
      <c r="M30" s="1893"/>
    </row>
    <row r="31" spans="1:14">
      <c r="A31" s="3356"/>
      <c r="B31" s="2597"/>
      <c r="C31" s="2586" t="s">
        <v>1177</v>
      </c>
      <c r="D31" s="123" t="s">
        <v>61</v>
      </c>
      <c r="E31" s="668"/>
      <c r="F31" s="671" t="s">
        <v>1178</v>
      </c>
      <c r="G31" s="123" t="s">
        <v>61</v>
      </c>
      <c r="H31" s="668"/>
      <c r="I31" s="671" t="s">
        <v>1179</v>
      </c>
      <c r="J31" s="1868"/>
      <c r="K31" s="123" t="s">
        <v>61</v>
      </c>
      <c r="L31" s="1907"/>
      <c r="M31" s="122"/>
    </row>
    <row r="32" spans="1:14">
      <c r="A32" s="3356"/>
      <c r="B32" s="2061"/>
      <c r="C32" s="2582"/>
      <c r="D32" s="1894"/>
      <c r="E32" s="1894"/>
      <c r="F32" s="1894"/>
      <c r="G32" s="1894"/>
      <c r="H32" s="1894"/>
      <c r="I32" s="1894"/>
      <c r="J32" s="1894"/>
      <c r="K32" s="1894"/>
      <c r="L32" s="1894"/>
      <c r="M32" s="1895"/>
    </row>
    <row r="33" spans="1:13">
      <c r="A33" s="3356"/>
      <c r="B33" s="3735" t="s">
        <v>1181</v>
      </c>
      <c r="C33" s="2587"/>
      <c r="D33" s="2034"/>
      <c r="E33" s="2034"/>
      <c r="F33" s="2034"/>
      <c r="G33" s="2034"/>
      <c r="H33" s="2034"/>
      <c r="I33" s="2034"/>
      <c r="J33" s="2034"/>
      <c r="K33" s="2034"/>
      <c r="L33" s="2601"/>
      <c r="M33" s="2603"/>
    </row>
    <row r="34" spans="1:13">
      <c r="A34" s="3356"/>
      <c r="B34" s="3736"/>
      <c r="C34" s="2585" t="s">
        <v>1182</v>
      </c>
      <c r="D34" s="2564">
        <v>2022</v>
      </c>
      <c r="E34" s="117"/>
      <c r="F34" s="668" t="s">
        <v>1183</v>
      </c>
      <c r="G34" s="509" t="s">
        <v>1184</v>
      </c>
      <c r="H34" s="117"/>
      <c r="I34" s="671"/>
      <c r="J34" s="117"/>
      <c r="K34" s="117"/>
      <c r="L34" s="2605"/>
      <c r="M34" s="2606"/>
    </row>
    <row r="35" spans="1:13">
      <c r="A35" s="3356"/>
      <c r="B35" s="3737"/>
      <c r="C35" s="2582"/>
      <c r="D35" s="2563"/>
      <c r="E35" s="2035"/>
      <c r="F35" s="1894"/>
      <c r="G35" s="2035"/>
      <c r="H35" s="2035"/>
      <c r="I35" s="115"/>
      <c r="J35" s="2035"/>
      <c r="K35" s="2035"/>
      <c r="L35" s="2615"/>
      <c r="M35" s="2616"/>
    </row>
    <row r="36" spans="1:13">
      <c r="A36" s="3356"/>
      <c r="B36" s="3735" t="s">
        <v>1185</v>
      </c>
      <c r="C36" s="2617"/>
      <c r="D36" s="2618"/>
      <c r="E36" s="2618"/>
      <c r="F36" s="2618"/>
      <c r="G36" s="2618"/>
      <c r="H36" s="2618"/>
      <c r="I36" s="2618"/>
      <c r="J36" s="2618"/>
      <c r="K36" s="2618"/>
      <c r="L36" s="2618"/>
      <c r="M36" s="2619"/>
    </row>
    <row r="37" spans="1:13">
      <c r="A37" s="3356"/>
      <c r="B37" s="3736"/>
      <c r="C37" s="697"/>
      <c r="D37" s="111" t="s">
        <v>1432</v>
      </c>
      <c r="E37" s="111"/>
      <c r="F37" s="111" t="s">
        <v>1521</v>
      </c>
      <c r="G37" s="111"/>
      <c r="H37" s="1082" t="s">
        <v>1522</v>
      </c>
      <c r="I37" s="1082"/>
      <c r="J37" s="1082" t="s">
        <v>1307</v>
      </c>
      <c r="K37" s="111"/>
      <c r="L37" s="111" t="s">
        <v>1308</v>
      </c>
      <c r="M37" s="113"/>
    </row>
    <row r="38" spans="1:13">
      <c r="A38" s="3356"/>
      <c r="B38" s="3736"/>
      <c r="C38" s="697"/>
      <c r="D38" s="3754">
        <v>200</v>
      </c>
      <c r="E38" s="3740"/>
      <c r="F38" s="3754">
        <v>200</v>
      </c>
      <c r="G38" s="3740"/>
      <c r="H38" s="3754">
        <v>200</v>
      </c>
      <c r="I38" s="3740"/>
      <c r="J38" s="3754">
        <v>200</v>
      </c>
      <c r="K38" s="3740"/>
      <c r="L38" s="3754">
        <v>200</v>
      </c>
      <c r="M38" s="3740"/>
    </row>
    <row r="39" spans="1:13">
      <c r="A39" s="3356"/>
      <c r="B39" s="3736"/>
      <c r="C39" s="697"/>
      <c r="D39" s="111" t="s">
        <v>1309</v>
      </c>
      <c r="E39" s="111"/>
      <c r="F39" s="111" t="s">
        <v>1310</v>
      </c>
      <c r="G39" s="111"/>
      <c r="H39" s="1082" t="s">
        <v>1311</v>
      </c>
      <c r="I39" s="1082"/>
      <c r="J39" s="1082" t="s">
        <v>1312</v>
      </c>
      <c r="K39" s="111"/>
      <c r="L39" s="111" t="s">
        <v>1313</v>
      </c>
      <c r="M39" s="110"/>
    </row>
    <row r="40" spans="1:13">
      <c r="A40" s="3356"/>
      <c r="B40" s="3736"/>
      <c r="C40" s="697"/>
      <c r="D40" s="3754">
        <v>200</v>
      </c>
      <c r="E40" s="3740"/>
      <c r="F40" s="3754">
        <v>200</v>
      </c>
      <c r="G40" s="3740"/>
      <c r="H40" s="3754">
        <v>200</v>
      </c>
      <c r="I40" s="3740"/>
      <c r="J40" s="3754">
        <v>200</v>
      </c>
      <c r="K40" s="3740"/>
      <c r="L40" s="3754">
        <v>200</v>
      </c>
      <c r="M40" s="3740"/>
    </row>
    <row r="41" spans="1:13">
      <c r="A41" s="3356"/>
      <c r="B41" s="3736"/>
      <c r="C41" s="697"/>
      <c r="D41" s="111" t="s">
        <v>1314</v>
      </c>
      <c r="E41" s="111"/>
      <c r="F41" s="111" t="s">
        <v>1315</v>
      </c>
      <c r="G41" s="111"/>
      <c r="H41" s="1082" t="s">
        <v>1316</v>
      </c>
      <c r="I41" s="1082"/>
      <c r="J41" s="1082" t="s">
        <v>1317</v>
      </c>
      <c r="K41" s="111"/>
      <c r="L41" s="111" t="s">
        <v>1318</v>
      </c>
      <c r="M41" s="110"/>
    </row>
    <row r="42" spans="1:13">
      <c r="A42" s="3356"/>
      <c r="B42" s="3736"/>
      <c r="C42" s="697"/>
      <c r="D42" s="3754">
        <v>200</v>
      </c>
      <c r="E42" s="3740"/>
      <c r="F42" s="3754">
        <v>200</v>
      </c>
      <c r="G42" s="3740"/>
      <c r="H42" s="1937">
        <v>200</v>
      </c>
      <c r="I42" s="1997"/>
      <c r="J42" s="1937"/>
      <c r="K42" s="1997"/>
      <c r="L42" s="1937"/>
      <c r="M42" s="1936"/>
    </row>
    <row r="43" spans="1:13">
      <c r="A43" s="3356"/>
      <c r="B43" s="3736"/>
      <c r="C43" s="697"/>
      <c r="D43" s="1935" t="s">
        <v>1318</v>
      </c>
      <c r="E43" s="1935"/>
      <c r="F43" s="1935" t="s">
        <v>1186</v>
      </c>
      <c r="G43" s="1935"/>
      <c r="H43" s="2595"/>
      <c r="I43" s="2595"/>
      <c r="J43" s="2595"/>
      <c r="K43" s="2595"/>
      <c r="L43" s="2595"/>
      <c r="M43" s="2621"/>
    </row>
    <row r="44" spans="1:13">
      <c r="A44" s="3356"/>
      <c r="B44" s="3736"/>
      <c r="C44" s="697"/>
      <c r="D44" s="1937"/>
      <c r="E44" s="1997"/>
      <c r="F44" s="3754">
        <v>2600</v>
      </c>
      <c r="G44" s="3740"/>
      <c r="H44" s="3775"/>
      <c r="I44" s="3775"/>
      <c r="J44" s="111"/>
      <c r="K44" s="111"/>
      <c r="L44" s="111"/>
      <c r="M44" s="2623"/>
    </row>
    <row r="45" spans="1:13">
      <c r="A45" s="3356"/>
      <c r="B45" s="3736"/>
      <c r="C45" s="2624"/>
      <c r="D45" s="108"/>
      <c r="E45" s="1935"/>
      <c r="F45" s="108"/>
      <c r="G45" s="1935"/>
      <c r="H45" s="2625"/>
      <c r="I45" s="2596"/>
      <c r="J45" s="2625"/>
      <c r="K45" s="2596"/>
      <c r="L45" s="2625"/>
      <c r="M45" s="2626"/>
    </row>
    <row r="46" spans="1:13" ht="18" customHeight="1">
      <c r="A46" s="3356"/>
      <c r="B46" s="3735" t="s">
        <v>1187</v>
      </c>
      <c r="C46" s="2583"/>
      <c r="D46" s="131"/>
      <c r="E46" s="131"/>
      <c r="F46" s="131"/>
      <c r="G46" s="131"/>
      <c r="H46" s="131"/>
      <c r="I46" s="131"/>
      <c r="J46" s="131"/>
      <c r="K46" s="131"/>
      <c r="L46" s="2605"/>
      <c r="M46" s="2606"/>
    </row>
    <row r="47" spans="1:13">
      <c r="A47" s="3356"/>
      <c r="B47" s="3736"/>
      <c r="C47" s="2627"/>
      <c r="D47" s="106" t="s">
        <v>482</v>
      </c>
      <c r="E47" s="105" t="s">
        <v>60</v>
      </c>
      <c r="F47" s="3742" t="s">
        <v>1188</v>
      </c>
      <c r="G47" s="3743"/>
      <c r="H47" s="3743"/>
      <c r="I47" s="3743"/>
      <c r="J47" s="3743"/>
      <c r="K47" s="1599" t="s">
        <v>1523</v>
      </c>
      <c r="L47" s="3719"/>
      <c r="M47" s="3720"/>
    </row>
    <row r="48" spans="1:13">
      <c r="A48" s="3356"/>
      <c r="B48" s="3736"/>
      <c r="C48" s="2627"/>
      <c r="D48" s="2628"/>
      <c r="E48" s="1891" t="s">
        <v>1167</v>
      </c>
      <c r="F48" s="3742"/>
      <c r="G48" s="3743"/>
      <c r="H48" s="3743"/>
      <c r="I48" s="3743"/>
      <c r="J48" s="3743"/>
      <c r="K48" s="2605"/>
      <c r="L48" s="3721"/>
      <c r="M48" s="3722"/>
    </row>
    <row r="49" spans="1:13">
      <c r="A49" s="3356"/>
      <c r="B49" s="3737"/>
      <c r="C49" s="2629"/>
      <c r="D49" s="2615"/>
      <c r="E49" s="2615"/>
      <c r="F49" s="2615"/>
      <c r="G49" s="2615"/>
      <c r="H49" s="2615"/>
      <c r="I49" s="2615"/>
      <c r="J49" s="2615"/>
      <c r="K49" s="2615"/>
      <c r="L49" s="2605"/>
      <c r="M49" s="2606"/>
    </row>
    <row r="50" spans="1:13" ht="47.25" customHeight="1">
      <c r="A50" s="3356"/>
      <c r="B50" s="448" t="s">
        <v>1189</v>
      </c>
      <c r="C50" s="3723" t="s">
        <v>1534</v>
      </c>
      <c r="D50" s="3359"/>
      <c r="E50" s="3359"/>
      <c r="F50" s="3359"/>
      <c r="G50" s="3359"/>
      <c r="H50" s="3359"/>
      <c r="I50" s="3359"/>
      <c r="J50" s="3359"/>
      <c r="K50" s="3359"/>
      <c r="L50" s="3359"/>
      <c r="M50" s="3724"/>
    </row>
    <row r="51" spans="1:13">
      <c r="A51" s="3356"/>
      <c r="B51" s="100" t="s">
        <v>1191</v>
      </c>
      <c r="C51" s="3329" t="s">
        <v>1525</v>
      </c>
      <c r="D51" s="3330"/>
      <c r="E51" s="3330"/>
      <c r="F51" s="3330"/>
      <c r="G51" s="3330"/>
      <c r="H51" s="3330"/>
      <c r="I51" s="3330"/>
      <c r="J51" s="3330"/>
      <c r="K51" s="3330"/>
      <c r="L51" s="3330"/>
      <c r="M51" s="3331"/>
    </row>
    <row r="52" spans="1:13">
      <c r="A52" s="3356"/>
      <c r="B52" s="100" t="s">
        <v>1193</v>
      </c>
      <c r="C52" s="2592">
        <v>30</v>
      </c>
      <c r="D52" s="1861"/>
      <c r="E52" s="1861"/>
      <c r="F52" s="1861"/>
      <c r="G52" s="1861"/>
      <c r="H52" s="1861"/>
      <c r="I52" s="1861"/>
      <c r="J52" s="1861"/>
      <c r="K52" s="1861"/>
      <c r="L52" s="1861"/>
      <c r="M52" s="1862"/>
    </row>
    <row r="53" spans="1:13">
      <c r="A53" s="3356"/>
      <c r="B53" s="100" t="s">
        <v>1195</v>
      </c>
      <c r="C53" s="2592" t="s">
        <v>61</v>
      </c>
      <c r="D53" s="1861"/>
      <c r="E53" s="1861"/>
      <c r="F53" s="1861"/>
      <c r="G53" s="1861"/>
      <c r="H53" s="1861"/>
      <c r="I53" s="1861"/>
      <c r="J53" s="1861"/>
      <c r="K53" s="1861"/>
      <c r="L53" s="1861"/>
      <c r="M53" s="1862"/>
    </row>
    <row r="54" spans="1:13" ht="15.75" customHeight="1">
      <c r="A54" s="3713" t="s">
        <v>1197</v>
      </c>
      <c r="B54" s="98" t="s">
        <v>1198</v>
      </c>
      <c r="C54" s="3726" t="s">
        <v>1526</v>
      </c>
      <c r="D54" s="3726"/>
      <c r="E54" s="3726"/>
      <c r="F54" s="3726"/>
      <c r="G54" s="3726"/>
      <c r="H54" s="3726"/>
      <c r="I54" s="3726"/>
      <c r="J54" s="3726"/>
      <c r="K54" s="3726"/>
      <c r="L54" s="3726"/>
      <c r="M54" s="3727"/>
    </row>
    <row r="55" spans="1:13">
      <c r="A55" s="3714"/>
      <c r="B55" s="98" t="s">
        <v>1199</v>
      </c>
      <c r="C55" s="3728" t="s">
        <v>1229</v>
      </c>
      <c r="D55" s="3729"/>
      <c r="E55" s="3729"/>
      <c r="F55" s="3729"/>
      <c r="G55" s="3729"/>
      <c r="H55" s="3729"/>
      <c r="I55" s="3729"/>
      <c r="J55" s="3729"/>
      <c r="K55" s="3729"/>
      <c r="L55" s="3729"/>
      <c r="M55" s="3730"/>
    </row>
    <row r="56" spans="1:13">
      <c r="A56" s="3714"/>
      <c r="B56" s="98" t="s">
        <v>1201</v>
      </c>
      <c r="C56" s="3726" t="s">
        <v>238</v>
      </c>
      <c r="D56" s="3726"/>
      <c r="E56" s="3726"/>
      <c r="F56" s="3726"/>
      <c r="G56" s="3726"/>
      <c r="H56" s="3726"/>
      <c r="I56" s="3726"/>
      <c r="J56" s="3726"/>
      <c r="K56" s="3726"/>
      <c r="L56" s="3726"/>
      <c r="M56" s="3727"/>
    </row>
    <row r="57" spans="1:13" ht="15.75" customHeight="1">
      <c r="A57" s="3714"/>
      <c r="B57" s="99" t="s">
        <v>1202</v>
      </c>
      <c r="C57" s="3726" t="s">
        <v>1527</v>
      </c>
      <c r="D57" s="3726"/>
      <c r="E57" s="3726"/>
      <c r="F57" s="3726"/>
      <c r="G57" s="3726"/>
      <c r="H57" s="3726"/>
      <c r="I57" s="3726"/>
      <c r="J57" s="3726"/>
      <c r="K57" s="3726"/>
      <c r="L57" s="3726"/>
      <c r="M57" s="3727"/>
    </row>
    <row r="58" spans="1:13" ht="15.75" customHeight="1">
      <c r="A58" s="3714"/>
      <c r="B58" s="98" t="s">
        <v>1204</v>
      </c>
      <c r="C58" s="3731" t="s">
        <v>895</v>
      </c>
      <c r="D58" s="3726"/>
      <c r="E58" s="3726"/>
      <c r="F58" s="3726"/>
      <c r="G58" s="3726"/>
      <c r="H58" s="3726"/>
      <c r="I58" s="3726"/>
      <c r="J58" s="3726"/>
      <c r="K58" s="3726"/>
      <c r="L58" s="3726"/>
      <c r="M58" s="3727"/>
    </row>
    <row r="59" spans="1:13" ht="16.5" thickBot="1">
      <c r="A59" s="3725"/>
      <c r="B59" s="98" t="s">
        <v>1205</v>
      </c>
      <c r="C59" s="3726">
        <v>3169001</v>
      </c>
      <c r="D59" s="3726"/>
      <c r="E59" s="3726"/>
      <c r="F59" s="3726"/>
      <c r="G59" s="3726"/>
      <c r="H59" s="3726"/>
      <c r="I59" s="3726"/>
      <c r="J59" s="3726"/>
      <c r="K59" s="3726"/>
      <c r="L59" s="3726"/>
      <c r="M59" s="3727"/>
    </row>
    <row r="60" spans="1:13" ht="15.75" customHeight="1">
      <c r="A60" s="3713" t="s">
        <v>1206</v>
      </c>
      <c r="B60" s="97" t="s">
        <v>1207</v>
      </c>
      <c r="C60" s="3370" t="s">
        <v>1528</v>
      </c>
      <c r="D60" s="3370"/>
      <c r="E60" s="3370"/>
      <c r="F60" s="3370"/>
      <c r="G60" s="3370"/>
      <c r="H60" s="3370"/>
      <c r="I60" s="3370"/>
      <c r="J60" s="3370"/>
      <c r="K60" s="3370"/>
      <c r="L60" s="3370"/>
      <c r="M60" s="3371"/>
    </row>
    <row r="61" spans="1:13" ht="30" customHeight="1">
      <c r="A61" s="3714"/>
      <c r="B61" s="97" t="s">
        <v>1209</v>
      </c>
      <c r="C61" s="3370" t="s">
        <v>1529</v>
      </c>
      <c r="D61" s="3370"/>
      <c r="E61" s="3370"/>
      <c r="F61" s="3370"/>
      <c r="G61" s="3370"/>
      <c r="H61" s="3370"/>
      <c r="I61" s="3370"/>
      <c r="J61" s="3370"/>
      <c r="K61" s="3370"/>
      <c r="L61" s="3370"/>
      <c r="M61" s="3371"/>
    </row>
    <row r="62" spans="1:13" ht="30" customHeight="1" thickBot="1">
      <c r="A62" s="3714"/>
      <c r="B62" s="96" t="s">
        <v>28</v>
      </c>
      <c r="C62" s="3715" t="s">
        <v>238</v>
      </c>
      <c r="D62" s="3370"/>
      <c r="E62" s="3370"/>
      <c r="F62" s="3370"/>
      <c r="G62" s="3370"/>
      <c r="H62" s="3370"/>
      <c r="I62" s="3370"/>
      <c r="J62" s="3370"/>
      <c r="K62" s="3370"/>
      <c r="L62" s="3370"/>
      <c r="M62" s="3371"/>
    </row>
    <row r="63" spans="1:13" ht="48" thickBot="1">
      <c r="A63" s="2630" t="s">
        <v>1211</v>
      </c>
      <c r="B63" s="78"/>
      <c r="C63" s="3370" t="s">
        <v>1530</v>
      </c>
      <c r="D63" s="3370"/>
      <c r="E63" s="3370"/>
      <c r="F63" s="3370"/>
      <c r="G63" s="3370"/>
      <c r="H63" s="3370"/>
      <c r="I63" s="3370"/>
      <c r="J63" s="3370"/>
      <c r="K63" s="3370"/>
      <c r="L63" s="3370"/>
      <c r="M63" s="3371"/>
    </row>
    <row r="64" spans="1:13">
      <c r="C64" s="3716"/>
      <c r="D64" s="3717"/>
      <c r="E64" s="3717"/>
      <c r="F64" s="3717"/>
      <c r="G64" s="3717"/>
      <c r="H64" s="3717"/>
      <c r="I64" s="3717"/>
      <c r="J64" s="3717"/>
      <c r="K64" s="3717"/>
      <c r="L64" s="3717"/>
      <c r="M64" s="3718"/>
    </row>
    <row r="65" spans="3:13">
      <c r="C65" s="3712"/>
      <c r="D65" s="3712"/>
      <c r="E65" s="3712"/>
      <c r="F65" s="3712"/>
      <c r="G65" s="3712"/>
      <c r="H65" s="3712"/>
      <c r="I65" s="3712"/>
      <c r="J65" s="3712"/>
      <c r="K65" s="3712"/>
      <c r="L65" s="3712"/>
      <c r="M65" s="3712"/>
    </row>
  </sheetData>
  <mergeCells count="66">
    <mergeCell ref="C65:M65"/>
    <mergeCell ref="A60:A62"/>
    <mergeCell ref="C60:M60"/>
    <mergeCell ref="C61:M61"/>
    <mergeCell ref="C62:M62"/>
    <mergeCell ref="C63:M63"/>
    <mergeCell ref="C64:M64"/>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F44:G44"/>
    <mergeCell ref="H44:I44"/>
    <mergeCell ref="B46:B49"/>
    <mergeCell ref="F47:F48"/>
    <mergeCell ref="G47:J48"/>
    <mergeCell ref="F40:G40"/>
    <mergeCell ref="H40:I40"/>
    <mergeCell ref="J40:K40"/>
    <mergeCell ref="L40:M40"/>
    <mergeCell ref="D42:E42"/>
    <mergeCell ref="F42:G42"/>
    <mergeCell ref="I11:J11"/>
    <mergeCell ref="B33:B35"/>
    <mergeCell ref="B36:B45"/>
    <mergeCell ref="D38:E38"/>
    <mergeCell ref="F38:G38"/>
    <mergeCell ref="C12:M12"/>
    <mergeCell ref="C13:M13"/>
    <mergeCell ref="C14:M14"/>
    <mergeCell ref="B15:B16"/>
    <mergeCell ref="C15:D15"/>
    <mergeCell ref="F15:M15"/>
    <mergeCell ref="C16:M16"/>
    <mergeCell ref="H38:I38"/>
    <mergeCell ref="J38:K38"/>
    <mergeCell ref="L38:M38"/>
    <mergeCell ref="D40:E40"/>
    <mergeCell ref="B1:M1"/>
    <mergeCell ref="A2:A16"/>
    <mergeCell ref="C2:M2"/>
    <mergeCell ref="C3:M3"/>
    <mergeCell ref="C4:E4"/>
    <mergeCell ref="F4:G4"/>
    <mergeCell ref="H4:M4"/>
    <mergeCell ref="C5:M5"/>
    <mergeCell ref="C6:M6"/>
    <mergeCell ref="C7:G7"/>
    <mergeCell ref="B8:B11"/>
    <mergeCell ref="C10:D10"/>
    <mergeCell ref="F10:G10"/>
    <mergeCell ref="I10:J10"/>
    <mergeCell ref="C11:D11"/>
    <mergeCell ref="F11:G11"/>
  </mergeCells>
  <dataValidations count="7">
    <dataValidation type="list" allowBlank="1" showInputMessage="1" showErrorMessage="1" sqref="J7:M7" xr:uid="{00000000-0002-0000-1C00-000000000000}">
      <formula1>INDIRECT(#REF!)</formula1>
    </dataValidation>
    <dataValidation allowBlank="1" showInputMessage="1" showErrorMessage="1" prompt="Seleccione de la lista desplegable" sqref="B4 H7 B7" xr:uid="{00000000-0002-0000-1C00-000001000000}"/>
    <dataValidation allowBlank="1" showInputMessage="1" showErrorMessage="1" prompt="Incluir una ficha por cada indicador, ya sea de producto o de resultado" sqref="B1" xr:uid="{00000000-0002-0000-1C00-000002000000}"/>
    <dataValidation allowBlank="1" showInputMessage="1" showErrorMessage="1" prompt="Identifique el ODS a que le apunta el indicador de producto. Seleccione de la lista desplegable._x000a_" sqref="B15:B16" xr:uid="{00000000-0002-0000-1C00-000003000000}"/>
    <dataValidation allowBlank="1" showInputMessage="1" showErrorMessage="1" prompt="Identifique la meta ODS a que le apunta el indicador de producto. Seleccione de la lista desplegable." sqref="E15" xr:uid="{00000000-0002-0000-1C00-000004000000}"/>
    <dataValidation allowBlank="1" showInputMessage="1" showErrorMessage="1" prompt="Determine si el indicador responde a un enfoque (Derechos Humanos, Género, Diferencial, Poblacional, Ambiental y Territorial). Si responde a más de enfoque separelos por ;" sqref="B17" xr:uid="{00000000-0002-0000-1C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C00-000006000000}"/>
  </dataValidations>
  <hyperlinks>
    <hyperlink ref="C58" r:id="rId1" xr:uid="{00000000-0004-0000-1C00-000000000000}"/>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N57"/>
  <sheetViews>
    <sheetView topLeftCell="A17" zoomScale="70" zoomScaleNormal="70" workbookViewId="0">
      <selection activeCell="C48" sqref="C48:M48"/>
    </sheetView>
  </sheetViews>
  <sheetFormatPr baseColWidth="10" defaultColWidth="11.42578125" defaultRowHeight="15.75"/>
  <cols>
    <col min="1" max="1" width="25.140625" style="4" customWidth="1"/>
    <col min="2" max="2" width="39.140625" style="57" customWidth="1"/>
    <col min="3" max="3" width="11.42578125" style="4"/>
    <col min="4" max="4" width="13.140625" style="4" bestFit="1" customWidth="1"/>
    <col min="5" max="6" width="11.42578125" style="4"/>
    <col min="7" max="7" width="12.140625" style="4" customWidth="1"/>
    <col min="8" max="8" width="11.42578125" style="4"/>
    <col min="9" max="9" width="12.42578125" style="4" customWidth="1"/>
    <col min="10" max="11" width="11.42578125" style="4"/>
    <col min="12" max="12" width="20.85546875" style="4" customWidth="1"/>
    <col min="13" max="16384" width="11.42578125" style="4"/>
  </cols>
  <sheetData>
    <row r="1" spans="1:14" ht="16.5" thickBot="1">
      <c r="A1" s="1"/>
      <c r="B1" s="1879" t="s">
        <v>1132</v>
      </c>
      <c r="C1" s="2"/>
      <c r="D1" s="2"/>
      <c r="E1" s="2"/>
      <c r="F1" s="2"/>
      <c r="G1" s="2"/>
      <c r="H1" s="2"/>
      <c r="I1" s="2"/>
      <c r="J1" s="2"/>
      <c r="K1" s="2"/>
      <c r="L1" s="2"/>
      <c r="M1" s="3"/>
      <c r="N1" s="4" t="s">
        <v>1133</v>
      </c>
    </row>
    <row r="2" spans="1:14" ht="23.25" customHeight="1">
      <c r="A2" s="3126" t="s">
        <v>1134</v>
      </c>
      <c r="B2" s="5" t="s">
        <v>1135</v>
      </c>
      <c r="C2" s="3095" t="s">
        <v>1136</v>
      </c>
      <c r="D2" s="3096"/>
      <c r="E2" s="3096"/>
      <c r="F2" s="3096"/>
      <c r="G2" s="3096"/>
      <c r="H2" s="3096"/>
      <c r="I2" s="3096"/>
      <c r="J2" s="3096"/>
      <c r="K2" s="3096"/>
      <c r="L2" s="3096"/>
      <c r="M2" s="3097"/>
    </row>
    <row r="3" spans="1:14" ht="181.5" customHeight="1">
      <c r="A3" s="3127"/>
      <c r="B3" s="6" t="s">
        <v>1137</v>
      </c>
      <c r="C3" s="3129" t="s">
        <v>1138</v>
      </c>
      <c r="D3" s="3100"/>
      <c r="E3" s="3100"/>
      <c r="F3" s="3100"/>
      <c r="G3" s="3100"/>
      <c r="H3" s="3100"/>
      <c r="I3" s="3100"/>
      <c r="J3" s="3100"/>
      <c r="K3" s="3100"/>
      <c r="L3" s="3100"/>
      <c r="M3" s="3101"/>
    </row>
    <row r="4" spans="1:14">
      <c r="A4" s="3127"/>
      <c r="B4" s="1853" t="s">
        <v>1139</v>
      </c>
      <c r="C4" s="1847" t="s">
        <v>422</v>
      </c>
      <c r="D4" s="1847"/>
      <c r="E4" s="1847"/>
      <c r="F4" s="1847"/>
      <c r="G4" s="1847"/>
      <c r="H4" s="1847"/>
      <c r="I4" s="1847"/>
      <c r="J4" s="1847"/>
      <c r="K4" s="1847"/>
      <c r="L4" s="1847"/>
      <c r="M4" s="1848"/>
    </row>
    <row r="5" spans="1:14">
      <c r="A5" s="3127"/>
      <c r="B5" s="1856" t="s">
        <v>1140</v>
      </c>
      <c r="C5" s="1849" t="s">
        <v>1141</v>
      </c>
      <c r="D5" s="1847"/>
      <c r="E5" s="1847"/>
      <c r="F5" s="1847"/>
      <c r="G5" s="1847"/>
      <c r="H5" s="1847"/>
      <c r="I5" s="1847"/>
      <c r="J5" s="1847"/>
      <c r="K5" s="1847"/>
      <c r="L5" s="1847"/>
      <c r="M5" s="1848"/>
    </row>
    <row r="6" spans="1:14">
      <c r="A6" s="3127"/>
      <c r="B6" s="1856" t="s">
        <v>1142</v>
      </c>
      <c r="C6" s="1849" t="s">
        <v>1141</v>
      </c>
      <c r="D6" s="1847"/>
      <c r="E6" s="1847"/>
      <c r="F6" s="1847"/>
      <c r="G6" s="1847"/>
      <c r="H6" s="1847"/>
      <c r="I6" s="1847"/>
      <c r="J6" s="1847"/>
      <c r="K6" s="1847"/>
      <c r="L6" s="1847"/>
      <c r="M6" s="1848"/>
    </row>
    <row r="7" spans="1:14">
      <c r="A7" s="3127"/>
      <c r="B7" s="6" t="s">
        <v>1143</v>
      </c>
      <c r="C7" s="1985" t="s">
        <v>71</v>
      </c>
      <c r="D7" s="1985"/>
      <c r="E7" s="1985"/>
      <c r="F7" s="1985"/>
      <c r="G7" s="2062"/>
      <c r="H7" s="7" t="s">
        <v>28</v>
      </c>
      <c r="I7" s="157"/>
      <c r="J7" s="1985" t="s">
        <v>72</v>
      </c>
      <c r="K7" s="1985"/>
      <c r="L7" s="1985"/>
      <c r="M7" s="1986"/>
    </row>
    <row r="8" spans="1:14">
      <c r="A8" s="3127"/>
      <c r="B8" s="3119" t="s">
        <v>1144</v>
      </c>
      <c r="C8" s="3130"/>
      <c r="D8" s="3131"/>
      <c r="E8" s="1978"/>
      <c r="F8" s="1978"/>
      <c r="G8" s="1978"/>
      <c r="H8" s="1978"/>
      <c r="I8" s="1978"/>
      <c r="J8" s="1978"/>
      <c r="K8" s="1978"/>
      <c r="L8" s="8"/>
      <c r="M8" s="9"/>
    </row>
    <row r="9" spans="1:14" ht="42.75" customHeight="1">
      <c r="A9" s="3127"/>
      <c r="B9" s="3120"/>
      <c r="C9" s="3132" t="s">
        <v>101</v>
      </c>
      <c r="D9" s="3132"/>
      <c r="E9" s="1911"/>
      <c r="F9" s="3132" t="s">
        <v>1145</v>
      </c>
      <c r="G9" s="3132"/>
      <c r="H9" s="1911"/>
      <c r="I9" s="3132" t="s">
        <v>169</v>
      </c>
      <c r="J9" s="3132"/>
      <c r="K9" s="1911"/>
      <c r="L9" s="3131" t="s">
        <v>1146</v>
      </c>
      <c r="M9" s="3133"/>
    </row>
    <row r="10" spans="1:14">
      <c r="A10" s="3127"/>
      <c r="B10" s="3121"/>
      <c r="C10" s="3134" t="s">
        <v>1147</v>
      </c>
      <c r="D10" s="3134"/>
      <c r="E10" s="1857"/>
      <c r="F10" s="3134" t="s">
        <v>1147</v>
      </c>
      <c r="G10" s="3134"/>
      <c r="H10" s="1857"/>
      <c r="I10" s="3134" t="s">
        <v>1147</v>
      </c>
      <c r="J10" s="3134"/>
      <c r="K10" s="1857"/>
      <c r="L10" s="2060" t="s">
        <v>28</v>
      </c>
      <c r="M10" s="82"/>
    </row>
    <row r="11" spans="1:14" ht="96.75" customHeight="1">
      <c r="A11" s="3128"/>
      <c r="B11" s="75" t="s">
        <v>1148</v>
      </c>
      <c r="C11" s="3113" t="s">
        <v>1149</v>
      </c>
      <c r="D11" s="3113"/>
      <c r="E11" s="3113"/>
      <c r="F11" s="3113"/>
      <c r="G11" s="3113"/>
      <c r="H11" s="3113"/>
      <c r="I11" s="3113"/>
      <c r="J11" s="3113"/>
      <c r="K11" s="3113"/>
      <c r="L11" s="3113"/>
      <c r="M11" s="3114"/>
    </row>
    <row r="12" spans="1:14" ht="20.25" customHeight="1">
      <c r="A12" s="3115" t="s">
        <v>1150</v>
      </c>
      <c r="B12" s="6" t="s">
        <v>12</v>
      </c>
      <c r="C12" s="3095" t="s">
        <v>58</v>
      </c>
      <c r="D12" s="3096"/>
      <c r="E12" s="3096"/>
      <c r="F12" s="3096"/>
      <c r="G12" s="3096"/>
      <c r="H12" s="3096"/>
      <c r="I12" s="3096"/>
      <c r="J12" s="3096"/>
      <c r="K12" s="3096"/>
      <c r="L12" s="3096"/>
      <c r="M12" s="3097"/>
    </row>
    <row r="13" spans="1:14" ht="39" customHeight="1">
      <c r="A13" s="3116"/>
      <c r="B13" s="6" t="s">
        <v>1151</v>
      </c>
      <c r="C13" s="3095" t="s">
        <v>1152</v>
      </c>
      <c r="D13" s="3096"/>
      <c r="E13" s="3096"/>
      <c r="F13" s="3096"/>
      <c r="G13" s="3096"/>
      <c r="H13" s="3096"/>
      <c r="I13" s="3096"/>
      <c r="J13" s="3096"/>
      <c r="K13" s="3096"/>
      <c r="L13" s="3096"/>
      <c r="M13" s="3097"/>
    </row>
    <row r="14" spans="1:14" ht="8.25" customHeight="1">
      <c r="A14" s="3116"/>
      <c r="B14" s="3119" t="s">
        <v>1153</v>
      </c>
      <c r="C14" s="13"/>
      <c r="D14" s="14"/>
      <c r="E14" s="14"/>
      <c r="F14" s="14"/>
      <c r="G14" s="14"/>
      <c r="H14" s="14"/>
      <c r="I14" s="14"/>
      <c r="J14" s="14"/>
      <c r="K14" s="14"/>
      <c r="L14" s="14"/>
      <c r="M14" s="15"/>
    </row>
    <row r="15" spans="1:14" ht="9" customHeight="1">
      <c r="A15" s="3116"/>
      <c r="B15" s="3120"/>
      <c r="C15" s="16"/>
      <c r="D15" s="17"/>
      <c r="E15" s="18"/>
      <c r="F15" s="17"/>
      <c r="G15" s="18"/>
      <c r="H15" s="17"/>
      <c r="I15" s="18"/>
      <c r="J15" s="17"/>
      <c r="K15" s="18"/>
      <c r="L15" s="18"/>
      <c r="M15" s="19"/>
    </row>
    <row r="16" spans="1:14" ht="30">
      <c r="A16" s="3116"/>
      <c r="B16" s="3120"/>
      <c r="C16" s="2462" t="s">
        <v>1154</v>
      </c>
      <c r="D16" s="21"/>
      <c r="E16" s="2462" t="s">
        <v>1155</v>
      </c>
      <c r="F16" s="21"/>
      <c r="G16" s="2462" t="s">
        <v>1156</v>
      </c>
      <c r="H16" s="21"/>
      <c r="I16" s="2462" t="s">
        <v>1157</v>
      </c>
      <c r="J16" s="21"/>
      <c r="K16" s="2462" t="s">
        <v>1158</v>
      </c>
      <c r="L16" s="22"/>
      <c r="M16" s="23"/>
    </row>
    <row r="17" spans="1:13" ht="30">
      <c r="A17" s="3116"/>
      <c r="B17" s="3120"/>
      <c r="C17" s="2462" t="s">
        <v>1159</v>
      </c>
      <c r="D17" s="59"/>
      <c r="E17" s="2462" t="s">
        <v>1160</v>
      </c>
      <c r="F17" s="162"/>
      <c r="G17" s="2462" t="s">
        <v>1161</v>
      </c>
      <c r="H17" s="162"/>
      <c r="I17" s="2462" t="s">
        <v>1162</v>
      </c>
      <c r="J17" s="162"/>
      <c r="K17" s="2462" t="s">
        <v>1163</v>
      </c>
      <c r="L17" s="59"/>
      <c r="M17" s="23"/>
    </row>
    <row r="18" spans="1:13" ht="30">
      <c r="A18" s="3116"/>
      <c r="B18" s="3120"/>
      <c r="C18" s="2462" t="s">
        <v>1164</v>
      </c>
      <c r="D18" s="59"/>
      <c r="E18" s="2462" t="s">
        <v>1165</v>
      </c>
      <c r="F18" s="59"/>
      <c r="G18" s="2462"/>
      <c r="H18" s="24"/>
      <c r="I18" s="2462"/>
      <c r="J18" s="24"/>
      <c r="K18" s="2462"/>
      <c r="L18" s="25"/>
      <c r="M18" s="71"/>
    </row>
    <row r="19" spans="1:13">
      <c r="A19" s="3116"/>
      <c r="B19" s="3120"/>
      <c r="C19" s="2462" t="s">
        <v>1166</v>
      </c>
      <c r="D19" s="162" t="s">
        <v>1167</v>
      </c>
      <c r="E19" s="2462" t="s">
        <v>1168</v>
      </c>
      <c r="F19" s="1914"/>
      <c r="G19" s="1914" t="s">
        <v>1169</v>
      </c>
      <c r="H19" s="1914"/>
      <c r="I19" s="1914"/>
      <c r="J19" s="1914"/>
      <c r="K19" s="1914"/>
      <c r="L19" s="1914"/>
      <c r="M19" s="26"/>
    </row>
    <row r="20" spans="1:13" ht="9.75" customHeight="1">
      <c r="A20" s="3116"/>
      <c r="B20" s="3121"/>
      <c r="C20" s="27"/>
      <c r="D20" s="27"/>
      <c r="E20" s="27"/>
      <c r="F20" s="27"/>
      <c r="G20" s="27"/>
      <c r="H20" s="27"/>
      <c r="I20" s="27"/>
      <c r="J20" s="27"/>
      <c r="K20" s="27"/>
      <c r="L20" s="27"/>
      <c r="M20" s="28"/>
    </row>
    <row r="21" spans="1:13">
      <c r="A21" s="3116"/>
      <c r="B21" s="3119" t="s">
        <v>1170</v>
      </c>
      <c r="C21" s="72"/>
      <c r="D21" s="72"/>
      <c r="E21" s="72"/>
      <c r="F21" s="72"/>
      <c r="G21" s="72"/>
      <c r="H21" s="72"/>
      <c r="I21" s="72"/>
      <c r="J21" s="72"/>
      <c r="K21" s="72"/>
      <c r="L21" s="484"/>
      <c r="M21" s="11"/>
    </row>
    <row r="22" spans="1:13">
      <c r="A22" s="3116"/>
      <c r="B22" s="3120"/>
      <c r="C22" s="2462" t="s">
        <v>1171</v>
      </c>
      <c r="D22" s="162"/>
      <c r="E22" s="60"/>
      <c r="F22" s="2462" t="s">
        <v>1172</v>
      </c>
      <c r="G22" s="59"/>
      <c r="H22" s="60"/>
      <c r="I22" s="2462" t="s">
        <v>1173</v>
      </c>
      <c r="J22" s="59" t="s">
        <v>1167</v>
      </c>
      <c r="K22" s="60"/>
      <c r="L22" s="484"/>
      <c r="M22" s="11"/>
    </row>
    <row r="23" spans="1:13">
      <c r="A23" s="3116"/>
      <c r="B23" s="3120"/>
      <c r="C23" s="2462" t="s">
        <v>1174</v>
      </c>
      <c r="D23" s="30"/>
      <c r="E23" s="31"/>
      <c r="F23" s="2462" t="s">
        <v>1175</v>
      </c>
      <c r="G23" s="162"/>
      <c r="H23" s="484"/>
      <c r="I23" s="32"/>
      <c r="J23" s="484"/>
      <c r="K23" s="1911"/>
      <c r="L23" s="484"/>
      <c r="M23" s="11"/>
    </row>
    <row r="24" spans="1:13">
      <c r="A24" s="3116"/>
      <c r="B24" s="3120"/>
      <c r="C24" s="24"/>
      <c r="D24" s="24"/>
      <c r="E24" s="24"/>
      <c r="F24" s="24"/>
      <c r="G24" s="24"/>
      <c r="H24" s="24"/>
      <c r="I24" s="24"/>
      <c r="J24" s="24"/>
      <c r="K24" s="24"/>
      <c r="L24" s="484"/>
      <c r="M24" s="11"/>
    </row>
    <row r="25" spans="1:13">
      <c r="A25" s="3117"/>
      <c r="B25" s="3122" t="s">
        <v>1176</v>
      </c>
      <c r="C25" s="60"/>
      <c r="D25" s="60"/>
      <c r="E25" s="60"/>
      <c r="F25" s="60"/>
      <c r="G25" s="60"/>
      <c r="H25" s="60"/>
      <c r="I25" s="60"/>
      <c r="J25" s="60"/>
      <c r="K25" s="60"/>
      <c r="L25" s="60"/>
      <c r="M25" s="33"/>
    </row>
    <row r="26" spans="1:13" ht="61.5" customHeight="1">
      <c r="A26" s="3117"/>
      <c r="B26" s="3122"/>
      <c r="C26" s="34" t="s">
        <v>1177</v>
      </c>
      <c r="D26" s="35">
        <v>26504</v>
      </c>
      <c r="E26" s="60"/>
      <c r="F26" s="2463" t="s">
        <v>1178</v>
      </c>
      <c r="G26" s="162">
        <v>2017</v>
      </c>
      <c r="H26" s="60"/>
      <c r="I26" s="2463" t="s">
        <v>1179</v>
      </c>
      <c r="J26" s="3123" t="s">
        <v>1180</v>
      </c>
      <c r="K26" s="3124"/>
      <c r="L26" s="3125"/>
      <c r="M26" s="33"/>
    </row>
    <row r="27" spans="1:13">
      <c r="A27" s="3117"/>
      <c r="B27" s="3122"/>
      <c r="C27" s="27"/>
      <c r="D27" s="27"/>
      <c r="E27" s="27"/>
      <c r="F27" s="27"/>
      <c r="G27" s="27"/>
      <c r="H27" s="27"/>
      <c r="I27" s="27"/>
      <c r="J27" s="27"/>
      <c r="K27" s="27"/>
      <c r="L27" s="27"/>
      <c r="M27" s="28"/>
    </row>
    <row r="28" spans="1:13">
      <c r="A28" s="3116"/>
      <c r="B28" s="3120" t="s">
        <v>1181</v>
      </c>
      <c r="C28" s="1890"/>
      <c r="D28" s="1890"/>
      <c r="E28" s="1890"/>
      <c r="F28" s="1890"/>
      <c r="G28" s="1890"/>
      <c r="H28" s="1890"/>
      <c r="I28" s="1890"/>
      <c r="J28" s="1890"/>
      <c r="K28" s="1890"/>
      <c r="L28" s="484"/>
      <c r="M28" s="11"/>
    </row>
    <row r="29" spans="1:13">
      <c r="A29" s="3116"/>
      <c r="B29" s="3120"/>
      <c r="C29" s="60" t="s">
        <v>1182</v>
      </c>
      <c r="D29" s="37">
        <v>2020</v>
      </c>
      <c r="E29" s="38"/>
      <c r="F29" s="60" t="s">
        <v>1183</v>
      </c>
      <c r="G29" s="61" t="s">
        <v>1184</v>
      </c>
      <c r="H29" s="38"/>
      <c r="I29" s="2463"/>
      <c r="J29" s="38"/>
      <c r="K29" s="38"/>
      <c r="L29" s="484"/>
      <c r="M29" s="11"/>
    </row>
    <row r="30" spans="1:13">
      <c r="A30" s="3116"/>
      <c r="B30" s="3121"/>
      <c r="C30" s="27"/>
      <c r="D30" s="40"/>
      <c r="E30" s="41"/>
      <c r="F30" s="27"/>
      <c r="G30" s="41"/>
      <c r="H30" s="41"/>
      <c r="I30" s="42"/>
      <c r="J30" s="41"/>
      <c r="K30" s="41"/>
      <c r="L30" s="484"/>
      <c r="M30" s="11"/>
    </row>
    <row r="31" spans="1:13">
      <c r="A31" s="3116"/>
      <c r="B31" s="3119" t="s">
        <v>1185</v>
      </c>
      <c r="C31" s="43"/>
      <c r="D31" s="43"/>
      <c r="E31" s="43"/>
      <c r="F31" s="43"/>
      <c r="G31" s="43"/>
      <c r="H31" s="43"/>
      <c r="I31" s="43"/>
      <c r="J31" s="43"/>
      <c r="K31" s="43"/>
      <c r="L31" s="43"/>
      <c r="M31" s="44"/>
    </row>
    <row r="32" spans="1:13">
      <c r="A32" s="3116"/>
      <c r="B32" s="3120"/>
      <c r="C32" s="45"/>
      <c r="D32" s="46">
        <v>2019</v>
      </c>
      <c r="E32" s="46"/>
      <c r="F32" s="46">
        <v>2020</v>
      </c>
      <c r="G32" s="46"/>
      <c r="H32" s="47">
        <v>2021</v>
      </c>
      <c r="I32" s="47"/>
      <c r="J32" s="47">
        <v>2022</v>
      </c>
      <c r="K32" s="46"/>
      <c r="L32" s="46">
        <v>2023</v>
      </c>
      <c r="M32" s="44"/>
    </row>
    <row r="33" spans="1:13">
      <c r="A33" s="3116"/>
      <c r="B33" s="3120"/>
      <c r="C33" s="45"/>
      <c r="D33" s="1854">
        <v>25704</v>
      </c>
      <c r="E33" s="1855"/>
      <c r="F33" s="1854">
        <v>24904</v>
      </c>
      <c r="G33" s="1855"/>
      <c r="H33" s="1854">
        <v>24104</v>
      </c>
      <c r="I33" s="1855"/>
      <c r="J33" s="1854">
        <v>23304</v>
      </c>
      <c r="K33" s="1855"/>
      <c r="L33" s="1854">
        <v>22504</v>
      </c>
      <c r="M33" s="1917"/>
    </row>
    <row r="34" spans="1:13">
      <c r="A34" s="3116"/>
      <c r="B34" s="3120"/>
      <c r="C34" s="45"/>
      <c r="D34" s="46">
        <v>2024</v>
      </c>
      <c r="E34" s="46"/>
      <c r="F34" s="46">
        <v>2025</v>
      </c>
      <c r="G34" s="46"/>
      <c r="H34" s="47">
        <v>2026</v>
      </c>
      <c r="I34" s="47"/>
      <c r="J34" s="47">
        <v>2027</v>
      </c>
      <c r="K34" s="46"/>
      <c r="L34" s="46">
        <v>2028</v>
      </c>
      <c r="M34" s="19"/>
    </row>
    <row r="35" spans="1:13">
      <c r="A35" s="3116"/>
      <c r="B35" s="3120"/>
      <c r="C35" s="45"/>
      <c r="D35" s="1854">
        <v>21704</v>
      </c>
      <c r="E35" s="1855"/>
      <c r="F35" s="1854">
        <v>20904</v>
      </c>
      <c r="G35" s="1855"/>
      <c r="H35" s="1854">
        <v>20104</v>
      </c>
      <c r="I35" s="1855"/>
      <c r="J35" s="1854">
        <v>19304</v>
      </c>
      <c r="K35" s="1855"/>
      <c r="L35" s="1854">
        <v>18504</v>
      </c>
      <c r="M35" s="1917"/>
    </row>
    <row r="36" spans="1:13">
      <c r="A36" s="3116"/>
      <c r="B36" s="3120"/>
      <c r="C36" s="45"/>
      <c r="D36" s="46">
        <v>2029</v>
      </c>
      <c r="E36" s="46"/>
      <c r="F36" s="46">
        <v>2030</v>
      </c>
      <c r="G36" s="46"/>
      <c r="H36" s="47">
        <v>2031</v>
      </c>
      <c r="I36" s="47"/>
      <c r="J36" s="47">
        <v>2032</v>
      </c>
      <c r="K36" s="46"/>
      <c r="L36" s="46">
        <v>2033</v>
      </c>
      <c r="M36" s="19"/>
    </row>
    <row r="37" spans="1:13">
      <c r="A37" s="3116"/>
      <c r="B37" s="3120"/>
      <c r="C37" s="45"/>
      <c r="D37" s="1854">
        <v>17704</v>
      </c>
      <c r="E37" s="1855"/>
      <c r="F37" s="1854">
        <v>16904</v>
      </c>
      <c r="G37" s="1855"/>
      <c r="H37" s="1854">
        <v>16104</v>
      </c>
      <c r="I37" s="1855"/>
      <c r="J37" s="1854">
        <v>15304</v>
      </c>
      <c r="K37" s="1855"/>
      <c r="L37" s="1854">
        <v>14504</v>
      </c>
      <c r="M37" s="1917"/>
    </row>
    <row r="38" spans="1:13">
      <c r="A38" s="3116"/>
      <c r="B38" s="3120"/>
      <c r="C38" s="45"/>
      <c r="D38" s="48">
        <v>2034</v>
      </c>
      <c r="E38" s="48"/>
      <c r="F38" s="48" t="s">
        <v>1186</v>
      </c>
      <c r="G38" s="48"/>
      <c r="H38" s="48"/>
      <c r="I38" s="48"/>
      <c r="J38" s="48"/>
      <c r="K38" s="48"/>
      <c r="L38" s="48"/>
      <c r="M38" s="1917"/>
    </row>
    <row r="39" spans="1:13">
      <c r="A39" s="3116"/>
      <c r="B39" s="3121"/>
      <c r="C39" s="45"/>
      <c r="D39" s="83">
        <v>13704</v>
      </c>
      <c r="E39" s="1971"/>
      <c r="F39" s="3105">
        <v>13704</v>
      </c>
      <c r="G39" s="3106"/>
      <c r="H39" s="3107"/>
      <c r="I39" s="3107"/>
      <c r="J39" s="48"/>
      <c r="K39" s="48"/>
      <c r="L39" s="48"/>
      <c r="M39" s="1917"/>
    </row>
    <row r="40" spans="1:13" ht="18" customHeight="1">
      <c r="A40" s="3116"/>
      <c r="B40" s="3108" t="s">
        <v>1187</v>
      </c>
      <c r="C40" s="72"/>
      <c r="D40" s="72"/>
      <c r="E40" s="72"/>
      <c r="F40" s="72"/>
      <c r="G40" s="72"/>
      <c r="H40" s="72"/>
      <c r="I40" s="72"/>
      <c r="J40" s="72"/>
      <c r="K40" s="72"/>
      <c r="L40" s="484"/>
      <c r="M40" s="11"/>
    </row>
    <row r="41" spans="1:13">
      <c r="A41" s="3116"/>
      <c r="B41" s="3109"/>
      <c r="C41" s="484"/>
      <c r="D41" s="49" t="s">
        <v>482</v>
      </c>
      <c r="E41" s="50" t="s">
        <v>60</v>
      </c>
      <c r="F41" s="3111" t="s">
        <v>1188</v>
      </c>
      <c r="G41" s="3112"/>
      <c r="H41" s="3112"/>
      <c r="I41" s="3112"/>
      <c r="J41" s="3112"/>
      <c r="K41" s="2458"/>
      <c r="L41" s="484"/>
      <c r="M41" s="11"/>
    </row>
    <row r="42" spans="1:13">
      <c r="A42" s="3116"/>
      <c r="B42" s="3109"/>
      <c r="C42" s="484"/>
      <c r="D42" s="2004"/>
      <c r="E42" s="59" t="s">
        <v>1167</v>
      </c>
      <c r="F42" s="3111"/>
      <c r="G42" s="3112"/>
      <c r="H42" s="3112"/>
      <c r="I42" s="3112"/>
      <c r="J42" s="3112"/>
      <c r="K42" s="31"/>
      <c r="L42" s="484"/>
      <c r="M42" s="11"/>
    </row>
    <row r="43" spans="1:13">
      <c r="A43" s="3116"/>
      <c r="B43" s="3110"/>
      <c r="C43" s="51"/>
      <c r="D43" s="51"/>
      <c r="E43" s="51"/>
      <c r="F43" s="51"/>
      <c r="G43" s="51"/>
      <c r="H43" s="51"/>
      <c r="I43" s="51"/>
      <c r="J43" s="51"/>
      <c r="K43" s="51"/>
      <c r="L43" s="484"/>
      <c r="M43" s="11"/>
    </row>
    <row r="44" spans="1:13" ht="94.5" customHeight="1">
      <c r="A44" s="3116"/>
      <c r="B44" s="6" t="s">
        <v>1189</v>
      </c>
      <c r="C44" s="3095" t="s">
        <v>1190</v>
      </c>
      <c r="D44" s="3096"/>
      <c r="E44" s="3096"/>
      <c r="F44" s="3096"/>
      <c r="G44" s="3096"/>
      <c r="H44" s="3096"/>
      <c r="I44" s="3096"/>
      <c r="J44" s="3096"/>
      <c r="K44" s="3096"/>
      <c r="L44" s="3096"/>
      <c r="M44" s="3097"/>
    </row>
    <row r="45" spans="1:13" ht="27" customHeight="1">
      <c r="A45" s="3116"/>
      <c r="B45" s="6" t="s">
        <v>1191</v>
      </c>
      <c r="C45" s="3095" t="s">
        <v>1192</v>
      </c>
      <c r="D45" s="3096"/>
      <c r="E45" s="3096"/>
      <c r="F45" s="3096"/>
      <c r="G45" s="3096"/>
      <c r="H45" s="3096"/>
      <c r="I45" s="3096"/>
      <c r="J45" s="3096"/>
      <c r="K45" s="3096"/>
      <c r="L45" s="3096"/>
      <c r="M45" s="3097"/>
    </row>
    <row r="46" spans="1:13">
      <c r="A46" s="3116"/>
      <c r="B46" s="12" t="s">
        <v>1193</v>
      </c>
      <c r="C46" s="3095" t="s">
        <v>1194</v>
      </c>
      <c r="D46" s="3096"/>
      <c r="E46" s="3096"/>
      <c r="F46" s="3096"/>
      <c r="G46" s="3096"/>
      <c r="H46" s="3096"/>
      <c r="I46" s="3096"/>
      <c r="J46" s="3096"/>
      <c r="K46" s="3096"/>
      <c r="L46" s="3096"/>
      <c r="M46" s="3097"/>
    </row>
    <row r="47" spans="1:13">
      <c r="A47" s="3118"/>
      <c r="B47" s="12" t="s">
        <v>1195</v>
      </c>
      <c r="C47" s="3095" t="s">
        <v>1196</v>
      </c>
      <c r="D47" s="3096"/>
      <c r="E47" s="3096"/>
      <c r="F47" s="3096"/>
      <c r="G47" s="3096"/>
      <c r="H47" s="3096"/>
      <c r="I47" s="3096"/>
      <c r="J47" s="3096"/>
      <c r="K47" s="3096"/>
      <c r="L47" s="3096"/>
      <c r="M47" s="3097"/>
    </row>
    <row r="48" spans="1:13" ht="15.75" customHeight="1">
      <c r="A48" s="3085" t="s">
        <v>1197</v>
      </c>
      <c r="B48" s="63" t="s">
        <v>1198</v>
      </c>
      <c r="C48" s="3098" t="s">
        <v>993</v>
      </c>
      <c r="D48" s="3098"/>
      <c r="E48" s="3098"/>
      <c r="F48" s="3098"/>
      <c r="G48" s="3098"/>
      <c r="H48" s="3098"/>
      <c r="I48" s="3098"/>
      <c r="J48" s="3098"/>
      <c r="K48" s="3098"/>
      <c r="L48" s="3098"/>
      <c r="M48" s="3099"/>
    </row>
    <row r="49" spans="1:13" ht="15.75" customHeight="1">
      <c r="A49" s="3086"/>
      <c r="B49" s="63" t="s">
        <v>1199</v>
      </c>
      <c r="C49" s="3100" t="s">
        <v>1200</v>
      </c>
      <c r="D49" s="3100"/>
      <c r="E49" s="3100"/>
      <c r="F49" s="3100"/>
      <c r="G49" s="3100"/>
      <c r="H49" s="3100"/>
      <c r="I49" s="3100"/>
      <c r="J49" s="3100"/>
      <c r="K49" s="3100"/>
      <c r="L49" s="3100"/>
      <c r="M49" s="3101"/>
    </row>
    <row r="50" spans="1:13" ht="15.75" customHeight="1">
      <c r="A50" s="3086"/>
      <c r="B50" s="63" t="s">
        <v>1201</v>
      </c>
      <c r="C50" s="3100" t="s">
        <v>72</v>
      </c>
      <c r="D50" s="3100"/>
      <c r="E50" s="3100"/>
      <c r="F50" s="3100"/>
      <c r="G50" s="3100"/>
      <c r="H50" s="3100"/>
      <c r="I50" s="3100"/>
      <c r="J50" s="3100"/>
      <c r="K50" s="3100"/>
      <c r="L50" s="3100"/>
      <c r="M50" s="3101"/>
    </row>
    <row r="51" spans="1:13" ht="15.75" customHeight="1">
      <c r="A51" s="3086"/>
      <c r="B51" s="64" t="s">
        <v>1202</v>
      </c>
      <c r="C51" s="3100" t="s">
        <v>1203</v>
      </c>
      <c r="D51" s="3100"/>
      <c r="E51" s="3100"/>
      <c r="F51" s="3100"/>
      <c r="G51" s="3100"/>
      <c r="H51" s="3100"/>
      <c r="I51" s="3100"/>
      <c r="J51" s="3100"/>
      <c r="K51" s="3100"/>
      <c r="L51" s="3100"/>
      <c r="M51" s="3101"/>
    </row>
    <row r="52" spans="1:13" ht="15.75" customHeight="1">
      <c r="A52" s="3086"/>
      <c r="B52" s="63" t="s">
        <v>1204</v>
      </c>
      <c r="C52" s="3102" t="s">
        <v>995</v>
      </c>
      <c r="D52" s="3103"/>
      <c r="E52" s="3103"/>
      <c r="F52" s="3103"/>
      <c r="G52" s="3103"/>
      <c r="H52" s="3103"/>
      <c r="I52" s="3103"/>
      <c r="J52" s="3103"/>
      <c r="K52" s="3103"/>
      <c r="L52" s="3103"/>
      <c r="M52" s="3104"/>
    </row>
    <row r="53" spans="1:13" ht="16.5" customHeight="1" thickBot="1">
      <c r="A53" s="3087"/>
      <c r="B53" s="63" t="s">
        <v>1205</v>
      </c>
      <c r="C53" s="3088">
        <v>3387000</v>
      </c>
      <c r="D53" s="3088"/>
      <c r="E53" s="3088"/>
      <c r="F53" s="3088"/>
      <c r="G53" s="3088"/>
      <c r="H53" s="3088"/>
      <c r="I53" s="3088"/>
      <c r="J53" s="3088"/>
      <c r="K53" s="3088"/>
      <c r="L53" s="3088"/>
      <c r="M53" s="3089"/>
    </row>
    <row r="54" spans="1:13" ht="15.75" customHeight="1">
      <c r="A54" s="3085" t="s">
        <v>1206</v>
      </c>
      <c r="B54" s="53" t="s">
        <v>1207</v>
      </c>
      <c r="C54" s="3088" t="s">
        <v>1208</v>
      </c>
      <c r="D54" s="3088"/>
      <c r="E54" s="3088"/>
      <c r="F54" s="3088"/>
      <c r="G54" s="3088"/>
      <c r="H54" s="3088"/>
      <c r="I54" s="3088"/>
      <c r="J54" s="3088"/>
      <c r="K54" s="3088"/>
      <c r="L54" s="3088"/>
      <c r="M54" s="3089"/>
    </row>
    <row r="55" spans="1:13" ht="30" customHeight="1">
      <c r="A55" s="3086"/>
      <c r="B55" s="53" t="s">
        <v>1209</v>
      </c>
      <c r="C55" s="3088" t="s">
        <v>1210</v>
      </c>
      <c r="D55" s="3088"/>
      <c r="E55" s="3088"/>
      <c r="F55" s="3088"/>
      <c r="G55" s="3088"/>
      <c r="H55" s="3088"/>
      <c r="I55" s="3088"/>
      <c r="J55" s="3088"/>
      <c r="K55" s="3088"/>
      <c r="L55" s="3088"/>
      <c r="M55" s="3089"/>
    </row>
    <row r="56" spans="1:13" ht="30" customHeight="1" thickBot="1">
      <c r="A56" s="3087"/>
      <c r="B56" s="2464" t="s">
        <v>28</v>
      </c>
      <c r="C56" s="3090" t="s">
        <v>677</v>
      </c>
      <c r="D56" s="3090"/>
      <c r="E56" s="3090"/>
      <c r="F56" s="3090"/>
      <c r="G56" s="3090"/>
      <c r="H56" s="3090"/>
      <c r="I56" s="3090"/>
      <c r="J56" s="3090"/>
      <c r="K56" s="3090"/>
      <c r="L56" s="3090"/>
      <c r="M56" s="3091"/>
    </row>
    <row r="57" spans="1:13" ht="16.5" thickBot="1">
      <c r="A57" s="2465" t="s">
        <v>1211</v>
      </c>
      <c r="B57" s="56"/>
      <c r="C57" s="3092"/>
      <c r="D57" s="3093"/>
      <c r="E57" s="3093"/>
      <c r="F57" s="3093"/>
      <c r="G57" s="3093"/>
      <c r="H57" s="3093"/>
      <c r="I57" s="3093"/>
      <c r="J57" s="3093"/>
      <c r="K57" s="3093"/>
      <c r="L57" s="3093"/>
      <c r="M57" s="3094"/>
    </row>
  </sheetData>
  <mergeCells count="43">
    <mergeCell ref="F9:G9"/>
    <mergeCell ref="I9:J9"/>
    <mergeCell ref="L9:M9"/>
    <mergeCell ref="C10:D10"/>
    <mergeCell ref="F10:G10"/>
    <mergeCell ref="I10:J10"/>
    <mergeCell ref="C11:M11"/>
    <mergeCell ref="A12:A47"/>
    <mergeCell ref="C12:M12"/>
    <mergeCell ref="C13:M13"/>
    <mergeCell ref="B14:B20"/>
    <mergeCell ref="B21:B24"/>
    <mergeCell ref="B25:B27"/>
    <mergeCell ref="J26:L26"/>
    <mergeCell ref="A2:A11"/>
    <mergeCell ref="C2:M2"/>
    <mergeCell ref="C3:M3"/>
    <mergeCell ref="B8:B10"/>
    <mergeCell ref="C8:D8"/>
    <mergeCell ref="C9:D9"/>
    <mergeCell ref="B28:B30"/>
    <mergeCell ref="B31:B39"/>
    <mergeCell ref="F39:G39"/>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type="list" allowBlank="1" showInputMessage="1" showErrorMessage="1" sqref="I7" xr:uid="{00000000-0002-0000-0200-000000000000}">
      <formula1>INDIRECT(C7)</formula1>
    </dataValidation>
    <dataValidation allowBlank="1" showInputMessage="1" showErrorMessage="1" prompt="Seleccione de la lista desplegable" sqref="B4 B7 H7" xr:uid="{00000000-0002-0000-0200-000001000000}"/>
    <dataValidation allowBlank="1" showInputMessage="1" showErrorMessage="1" prompt="Selecciones de la lista desplegable" sqref="B12" xr:uid="{00000000-0002-0000-0200-000002000000}"/>
    <dataValidation allowBlank="1" showInputMessage="1" showErrorMessage="1" prompt="Incluir una ficha por cada indicador, ya sea de producto o de resultado" sqref="B1" xr:uid="{00000000-0002-0000-0200-000003000000}"/>
  </dataValidations>
  <hyperlinks>
    <hyperlink ref="C52" r:id="rId1"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57"/>
  <sheetViews>
    <sheetView topLeftCell="A38" zoomScale="80" zoomScaleNormal="80" workbookViewId="0">
      <selection activeCell="C44" sqref="C44:M44"/>
    </sheetView>
  </sheetViews>
  <sheetFormatPr baseColWidth="10" defaultColWidth="11.28515625" defaultRowHeight="15.75"/>
  <cols>
    <col min="1" max="1" width="19.7109375" style="4" customWidth="1"/>
    <col min="2" max="2" width="39.140625" style="57" customWidth="1"/>
    <col min="3" max="3" width="13.28515625" style="4" customWidth="1"/>
    <col min="4" max="4" width="11.28515625" style="4"/>
    <col min="5" max="5" width="12" style="4" customWidth="1"/>
    <col min="6" max="6" width="11.85546875" style="4" customWidth="1"/>
    <col min="7" max="7" width="12.5703125" style="4" customWidth="1"/>
    <col min="8" max="8" width="11.28515625" style="4"/>
    <col min="9" max="9" width="12" style="4" customWidth="1"/>
    <col min="10" max="16384" width="11.28515625" style="4"/>
  </cols>
  <sheetData>
    <row r="1" spans="1:13" ht="16.5" thickBot="1">
      <c r="A1" s="458"/>
      <c r="B1" s="1879" t="s">
        <v>1535</v>
      </c>
      <c r="C1" s="459"/>
      <c r="D1" s="459"/>
      <c r="E1" s="459"/>
      <c r="F1" s="459"/>
      <c r="G1" s="459"/>
      <c r="H1" s="459"/>
      <c r="I1" s="459"/>
      <c r="J1" s="459"/>
      <c r="K1" s="459"/>
      <c r="L1" s="459"/>
      <c r="M1" s="460"/>
    </row>
    <row r="2" spans="1:13" ht="41.45" customHeight="1">
      <c r="A2" s="3787" t="s">
        <v>1134</v>
      </c>
      <c r="B2" s="5" t="s">
        <v>1135</v>
      </c>
      <c r="C2" s="3778" t="s">
        <v>1536</v>
      </c>
      <c r="D2" s="3779"/>
      <c r="E2" s="3779"/>
      <c r="F2" s="3779"/>
      <c r="G2" s="3779"/>
      <c r="H2" s="3779"/>
      <c r="I2" s="3779"/>
      <c r="J2" s="3779"/>
      <c r="K2" s="3779"/>
      <c r="L2" s="3779"/>
      <c r="M2" s="3780"/>
    </row>
    <row r="3" spans="1:13" ht="44.45" customHeight="1">
      <c r="A3" s="3788"/>
      <c r="B3" s="6" t="s">
        <v>1137</v>
      </c>
      <c r="C3" s="3129" t="s">
        <v>1537</v>
      </c>
      <c r="D3" s="3100"/>
      <c r="E3" s="3100"/>
      <c r="F3" s="3100"/>
      <c r="G3" s="3100"/>
      <c r="H3" s="3100"/>
      <c r="I3" s="3100"/>
      <c r="J3" s="3100"/>
      <c r="K3" s="3100"/>
      <c r="L3" s="3100"/>
      <c r="M3" s="3101"/>
    </row>
    <row r="4" spans="1:13">
      <c r="A4" s="3788"/>
      <c r="B4" s="1853" t="s">
        <v>1139</v>
      </c>
      <c r="C4" s="2518" t="s">
        <v>482</v>
      </c>
      <c r="D4" s="2569"/>
      <c r="E4" s="2569"/>
      <c r="F4" s="2569"/>
      <c r="G4" s="2569"/>
      <c r="H4" s="2569"/>
      <c r="I4" s="2569"/>
      <c r="J4" s="2569"/>
      <c r="K4" s="2569"/>
      <c r="L4" s="2569"/>
      <c r="M4" s="2570"/>
    </row>
    <row r="5" spans="1:13">
      <c r="A5" s="3788"/>
      <c r="B5" s="1856" t="s">
        <v>1140</v>
      </c>
      <c r="C5" s="3619" t="s">
        <v>1538</v>
      </c>
      <c r="D5" s="3499"/>
      <c r="E5" s="3499"/>
      <c r="F5" s="3499"/>
      <c r="G5" s="3499"/>
      <c r="H5" s="3499"/>
      <c r="I5" s="3499"/>
      <c r="J5" s="3499"/>
      <c r="K5" s="3499"/>
      <c r="L5" s="3499"/>
      <c r="M5" s="3500"/>
    </row>
    <row r="6" spans="1:13" ht="26.25" customHeight="1">
      <c r="A6" s="3788"/>
      <c r="B6" s="1853" t="s">
        <v>1142</v>
      </c>
      <c r="C6" s="3619" t="s">
        <v>1539</v>
      </c>
      <c r="D6" s="3499"/>
      <c r="E6" s="3499"/>
      <c r="F6" s="3499"/>
      <c r="G6" s="3499"/>
      <c r="H6" s="3499"/>
      <c r="I6" s="3499"/>
      <c r="J6" s="3499"/>
      <c r="K6" s="3499"/>
      <c r="L6" s="3499"/>
      <c r="M6" s="3500"/>
    </row>
    <row r="7" spans="1:13">
      <c r="A7" s="3788"/>
      <c r="B7" s="6" t="s">
        <v>1143</v>
      </c>
      <c r="C7" s="1985" t="s">
        <v>71</v>
      </c>
      <c r="D7" s="461"/>
      <c r="E7" s="461"/>
      <c r="F7" s="461"/>
      <c r="G7" s="462"/>
      <c r="H7" s="7" t="s">
        <v>28</v>
      </c>
      <c r="I7" s="2571" t="s">
        <v>72</v>
      </c>
      <c r="J7" s="2572"/>
      <c r="K7" s="2572"/>
      <c r="L7" s="461"/>
      <c r="M7" s="2573"/>
    </row>
    <row r="8" spans="1:13">
      <c r="A8" s="3788"/>
      <c r="B8" s="3119" t="s">
        <v>1144</v>
      </c>
      <c r="C8" s="1967"/>
      <c r="D8" s="1966"/>
      <c r="E8" s="1966"/>
      <c r="F8" s="1966"/>
      <c r="G8" s="1966"/>
      <c r="H8" s="1966"/>
      <c r="I8" s="1966"/>
      <c r="J8" s="1966"/>
      <c r="K8" s="1966"/>
      <c r="L8" s="463"/>
      <c r="M8" s="464"/>
    </row>
    <row r="9" spans="1:13" ht="61.5" customHeight="1">
      <c r="A9" s="3788"/>
      <c r="B9" s="3120"/>
      <c r="C9" s="3288" t="s">
        <v>1280</v>
      </c>
      <c r="D9" s="3288"/>
      <c r="E9" s="1954"/>
      <c r="F9" s="3288" t="s">
        <v>1540</v>
      </c>
      <c r="G9" s="3288"/>
      <c r="H9" s="1954"/>
      <c r="I9" s="3776"/>
      <c r="J9" s="3776"/>
      <c r="K9" s="1954"/>
      <c r="L9" s="465"/>
      <c r="M9" s="466"/>
    </row>
    <row r="10" spans="1:13">
      <c r="A10" s="3788"/>
      <c r="B10" s="3121"/>
      <c r="C10" s="3777" t="s">
        <v>1147</v>
      </c>
      <c r="D10" s="3777"/>
      <c r="E10" s="1954"/>
      <c r="F10" s="3777" t="s">
        <v>1147</v>
      </c>
      <c r="G10" s="3777"/>
      <c r="H10" s="1954"/>
      <c r="I10" s="3777" t="s">
        <v>1147</v>
      </c>
      <c r="J10" s="3777"/>
      <c r="K10" s="1954"/>
      <c r="L10" s="465"/>
      <c r="M10" s="466"/>
    </row>
    <row r="11" spans="1:13" ht="34.5" customHeight="1">
      <c r="A11" s="3789"/>
      <c r="B11" s="6" t="s">
        <v>1148</v>
      </c>
      <c r="C11" s="3778" t="s">
        <v>1541</v>
      </c>
      <c r="D11" s="3779"/>
      <c r="E11" s="3779"/>
      <c r="F11" s="3779"/>
      <c r="G11" s="3779"/>
      <c r="H11" s="3779"/>
      <c r="I11" s="3779"/>
      <c r="J11" s="3779"/>
      <c r="K11" s="3779"/>
      <c r="L11" s="3779"/>
      <c r="M11" s="3780"/>
    </row>
    <row r="12" spans="1:13" ht="31.5" customHeight="1">
      <c r="A12" s="3781" t="s">
        <v>1150</v>
      </c>
      <c r="B12" s="58" t="s">
        <v>1256</v>
      </c>
      <c r="C12" s="3697" t="s">
        <v>58</v>
      </c>
      <c r="D12" s="3697"/>
      <c r="E12" s="3697"/>
      <c r="F12" s="3697"/>
      <c r="G12" s="3697"/>
      <c r="H12" s="3697"/>
      <c r="I12" s="3697"/>
      <c r="J12" s="3697"/>
      <c r="K12" s="3697"/>
      <c r="L12" s="3697"/>
      <c r="M12" s="3697"/>
    </row>
    <row r="13" spans="1:13" ht="32.1" customHeight="1">
      <c r="A13" s="3782"/>
      <c r="B13" s="6" t="s">
        <v>1151</v>
      </c>
      <c r="C13" s="3778" t="s">
        <v>905</v>
      </c>
      <c r="D13" s="3779"/>
      <c r="E13" s="3779"/>
      <c r="F13" s="3779"/>
      <c r="G13" s="3779"/>
      <c r="H13" s="3779"/>
      <c r="I13" s="3779"/>
      <c r="J13" s="3779"/>
      <c r="K13" s="3779"/>
      <c r="L13" s="3779"/>
      <c r="M13" s="3780"/>
    </row>
    <row r="14" spans="1:13" ht="8.25" customHeight="1">
      <c r="A14" s="3782"/>
      <c r="B14" s="3119" t="s">
        <v>1153</v>
      </c>
      <c r="C14" s="467"/>
      <c r="D14" s="14"/>
      <c r="E14" s="14"/>
      <c r="F14" s="14"/>
      <c r="G14" s="14"/>
      <c r="H14" s="14"/>
      <c r="I14" s="14"/>
      <c r="J14" s="14"/>
      <c r="K14" s="14"/>
      <c r="L14" s="14"/>
      <c r="M14" s="15"/>
    </row>
    <row r="15" spans="1:13" ht="9" customHeight="1">
      <c r="A15" s="3782"/>
      <c r="B15" s="3120"/>
      <c r="C15" s="16"/>
      <c r="D15" s="17"/>
      <c r="E15" s="18"/>
      <c r="F15" s="17"/>
      <c r="G15" s="18"/>
      <c r="H15" s="17"/>
      <c r="I15" s="18"/>
      <c r="J15" s="17"/>
      <c r="K15" s="18"/>
      <c r="L15" s="18"/>
      <c r="M15" s="19"/>
    </row>
    <row r="16" spans="1:13">
      <c r="A16" s="3782"/>
      <c r="B16" s="3120"/>
      <c r="C16" s="191" t="s">
        <v>1154</v>
      </c>
      <c r="D16" s="192"/>
      <c r="E16" s="191" t="s">
        <v>1155</v>
      </c>
      <c r="F16" s="192"/>
      <c r="G16" s="191" t="s">
        <v>1156</v>
      </c>
      <c r="H16" s="192"/>
      <c r="I16" s="191" t="s">
        <v>1157</v>
      </c>
      <c r="J16" s="630" t="s">
        <v>1226</v>
      </c>
      <c r="K16" s="191" t="s">
        <v>1158</v>
      </c>
      <c r="L16" s="193"/>
      <c r="M16" s="194"/>
    </row>
    <row r="17" spans="1:18">
      <c r="A17" s="3782"/>
      <c r="B17" s="3120"/>
      <c r="C17" s="191" t="s">
        <v>1159</v>
      </c>
      <c r="D17" s="1909"/>
      <c r="E17" s="191" t="s">
        <v>1160</v>
      </c>
      <c r="F17" s="195"/>
      <c r="G17" s="191" t="s">
        <v>1161</v>
      </c>
      <c r="H17" s="195"/>
      <c r="I17" s="191" t="s">
        <v>1162</v>
      </c>
      <c r="J17" s="195"/>
      <c r="K17" s="191" t="s">
        <v>1163</v>
      </c>
      <c r="L17" s="193"/>
      <c r="M17" s="194"/>
    </row>
    <row r="18" spans="1:18">
      <c r="A18" s="3782"/>
      <c r="B18" s="3120"/>
      <c r="C18" s="191" t="s">
        <v>1164</v>
      </c>
      <c r="D18" s="1909"/>
      <c r="E18" s="191" t="s">
        <v>1165</v>
      </c>
      <c r="F18" s="1909"/>
      <c r="G18" s="191"/>
      <c r="H18" s="196"/>
      <c r="I18" s="191"/>
      <c r="J18" s="196"/>
      <c r="K18" s="191"/>
      <c r="L18" s="197"/>
      <c r="M18" s="198"/>
    </row>
    <row r="19" spans="1:18">
      <c r="A19" s="3782"/>
      <c r="B19" s="3120"/>
      <c r="C19" s="191" t="s">
        <v>1166</v>
      </c>
      <c r="D19" s="195"/>
      <c r="E19" s="191" t="s">
        <v>1168</v>
      </c>
      <c r="F19" s="468"/>
      <c r="G19" s="468"/>
      <c r="H19" s="468"/>
      <c r="I19" s="468"/>
      <c r="J19" s="468"/>
      <c r="K19" s="468"/>
      <c r="L19" s="468"/>
      <c r="M19" s="469"/>
    </row>
    <row r="20" spans="1:18" ht="9.75" customHeight="1">
      <c r="A20" s="3782"/>
      <c r="B20" s="3121"/>
      <c r="C20" s="1932"/>
      <c r="D20" s="1932"/>
      <c r="E20" s="1932"/>
      <c r="F20" s="1932"/>
      <c r="G20" s="1932"/>
      <c r="H20" s="1932"/>
      <c r="I20" s="1932"/>
      <c r="J20" s="1932"/>
      <c r="K20" s="1932"/>
      <c r="L20" s="1932"/>
      <c r="M20" s="1933"/>
    </row>
    <row r="21" spans="1:18">
      <c r="A21" s="3782"/>
      <c r="B21" s="3119" t="s">
        <v>1170</v>
      </c>
      <c r="C21" s="199"/>
      <c r="D21" s="199"/>
      <c r="E21" s="199"/>
      <c r="F21" s="199"/>
      <c r="G21" s="199"/>
      <c r="H21" s="199"/>
      <c r="I21" s="199"/>
      <c r="J21" s="199"/>
      <c r="K21" s="199"/>
      <c r="L21" s="465"/>
      <c r="M21" s="466"/>
    </row>
    <row r="22" spans="1:18">
      <c r="A22" s="3782"/>
      <c r="B22" s="3120"/>
      <c r="C22" s="191" t="s">
        <v>1171</v>
      </c>
      <c r="D22" s="195"/>
      <c r="E22" s="1923"/>
      <c r="F22" s="191" t="s">
        <v>1172</v>
      </c>
      <c r="G22" s="1909"/>
      <c r="H22" s="1923"/>
      <c r="I22" s="191" t="s">
        <v>1173</v>
      </c>
      <c r="J22" s="1909" t="s">
        <v>1226</v>
      </c>
      <c r="K22" s="1923"/>
      <c r="L22" s="465"/>
      <c r="M22" s="466"/>
    </row>
    <row r="23" spans="1:18">
      <c r="A23" s="3782"/>
      <c r="B23" s="3120"/>
      <c r="C23" s="191" t="s">
        <v>1174</v>
      </c>
      <c r="D23" s="30"/>
      <c r="E23" s="31"/>
      <c r="F23" s="191" t="s">
        <v>1175</v>
      </c>
      <c r="G23" s="195"/>
      <c r="H23" s="484"/>
      <c r="I23" s="32"/>
      <c r="J23" s="484"/>
      <c r="K23" s="1911"/>
      <c r="L23" s="465"/>
      <c r="M23" s="466"/>
    </row>
    <row r="24" spans="1:18">
      <c r="A24" s="3782"/>
      <c r="B24" s="3120"/>
      <c r="C24" s="196"/>
      <c r="D24" s="196"/>
      <c r="E24" s="196"/>
      <c r="F24" s="196"/>
      <c r="G24" s="196"/>
      <c r="H24" s="196"/>
      <c r="I24" s="196"/>
      <c r="J24" s="196"/>
      <c r="K24" s="196"/>
      <c r="L24" s="465"/>
      <c r="M24" s="466"/>
    </row>
    <row r="25" spans="1:18">
      <c r="A25" s="3782"/>
      <c r="B25" s="1852" t="s">
        <v>1176</v>
      </c>
      <c r="C25" s="1923"/>
      <c r="D25" s="1923"/>
      <c r="E25" s="1923"/>
      <c r="F25" s="1923"/>
      <c r="G25" s="1923"/>
      <c r="H25" s="1923"/>
      <c r="I25" s="1923"/>
      <c r="J25" s="1923"/>
      <c r="K25" s="1923"/>
      <c r="L25" s="1923"/>
      <c r="M25" s="1924"/>
    </row>
    <row r="26" spans="1:18" ht="44.1" customHeight="1">
      <c r="A26" s="3782"/>
      <c r="B26" s="1852"/>
      <c r="C26" s="200" t="s">
        <v>1177</v>
      </c>
      <c r="D26" s="2801">
        <v>1722</v>
      </c>
      <c r="E26" s="1923"/>
      <c r="F26" s="201" t="s">
        <v>1178</v>
      </c>
      <c r="G26" s="1928">
        <v>2019</v>
      </c>
      <c r="H26" s="1923"/>
      <c r="I26" s="201" t="s">
        <v>1179</v>
      </c>
      <c r="J26" s="3784" t="s">
        <v>1542</v>
      </c>
      <c r="K26" s="3785"/>
      <c r="L26" s="3786"/>
      <c r="M26" s="1924"/>
      <c r="Q26" s="2802"/>
      <c r="R26" s="2802"/>
    </row>
    <row r="27" spans="1:18">
      <c r="A27" s="3782"/>
      <c r="B27" s="1853"/>
      <c r="C27" s="1932"/>
      <c r="D27" s="1932"/>
      <c r="E27" s="1932"/>
      <c r="F27" s="1932"/>
      <c r="G27" s="1932"/>
      <c r="H27" s="1932"/>
      <c r="I27" s="1932"/>
      <c r="J27" s="1932"/>
      <c r="K27" s="1932"/>
      <c r="L27" s="1932"/>
      <c r="M27" s="1933"/>
      <c r="Q27" s="2803"/>
      <c r="R27" s="2804"/>
    </row>
    <row r="28" spans="1:18">
      <c r="A28" s="3782"/>
      <c r="B28" s="3119" t="s">
        <v>1181</v>
      </c>
      <c r="C28" s="1890"/>
      <c r="D28" s="1890"/>
      <c r="E28" s="1890"/>
      <c r="F28" s="1890"/>
      <c r="G28" s="1890"/>
      <c r="H28" s="1890"/>
      <c r="I28" s="1890"/>
      <c r="J28" s="1890"/>
      <c r="K28" s="1890"/>
      <c r="L28" s="465"/>
      <c r="M28" s="466"/>
      <c r="Q28" s="2803"/>
      <c r="R28" s="2804"/>
    </row>
    <row r="29" spans="1:18">
      <c r="A29" s="3782"/>
      <c r="B29" s="3120"/>
      <c r="C29" s="1923" t="s">
        <v>1182</v>
      </c>
      <c r="D29" s="2805">
        <v>2019</v>
      </c>
      <c r="E29" s="38"/>
      <c r="F29" s="1923" t="s">
        <v>1183</v>
      </c>
      <c r="G29" s="61" t="s">
        <v>1184</v>
      </c>
      <c r="H29" s="38"/>
      <c r="I29" s="201"/>
      <c r="J29" s="38"/>
      <c r="K29" s="38"/>
      <c r="L29" s="465"/>
      <c r="M29" s="466"/>
      <c r="Q29" s="2803"/>
      <c r="R29" s="2804"/>
    </row>
    <row r="30" spans="1:18">
      <c r="A30" s="3782"/>
      <c r="B30" s="3121"/>
      <c r="C30" s="1932"/>
      <c r="D30" s="40"/>
      <c r="E30" s="41"/>
      <c r="F30" s="1932"/>
      <c r="G30" s="41"/>
      <c r="H30" s="41"/>
      <c r="I30" s="202"/>
      <c r="J30" s="41"/>
      <c r="K30" s="41"/>
      <c r="L30" s="465"/>
      <c r="M30" s="466"/>
      <c r="Q30" s="2803"/>
      <c r="R30" s="2804"/>
    </row>
    <row r="31" spans="1:18">
      <c r="A31" s="3782"/>
      <c r="B31" s="1852" t="s">
        <v>1185</v>
      </c>
      <c r="C31" s="43"/>
      <c r="D31" s="43"/>
      <c r="E31" s="43"/>
      <c r="F31" s="43"/>
      <c r="G31" s="43"/>
      <c r="H31" s="43"/>
      <c r="I31" s="43"/>
      <c r="J31" s="43"/>
      <c r="K31" s="43"/>
      <c r="L31" s="43"/>
      <c r="M31" s="44"/>
      <c r="Q31" s="2803"/>
      <c r="R31" s="2804"/>
    </row>
    <row r="32" spans="1:18">
      <c r="A32" s="3782"/>
      <c r="B32" s="1852"/>
      <c r="C32" s="45"/>
      <c r="D32" s="46">
        <v>2019</v>
      </c>
      <c r="E32" s="46"/>
      <c r="F32" s="46">
        <v>2020</v>
      </c>
      <c r="G32" s="46"/>
      <c r="H32" s="47">
        <v>2021</v>
      </c>
      <c r="I32" s="47"/>
      <c r="J32" s="47">
        <v>2022</v>
      </c>
      <c r="K32" s="46"/>
      <c r="L32" s="46">
        <v>2023</v>
      </c>
      <c r="M32" s="44"/>
      <c r="Q32" s="2803"/>
      <c r="R32" s="2804"/>
    </row>
    <row r="33" spans="1:18">
      <c r="A33" s="3782"/>
      <c r="B33" s="1852"/>
      <c r="C33" s="45"/>
      <c r="D33" s="1988">
        <v>1722</v>
      </c>
      <c r="E33" s="1988"/>
      <c r="F33" s="1988">
        <v>2478</v>
      </c>
      <c r="G33" s="1988"/>
      <c r="H33" s="1988">
        <v>8921</v>
      </c>
      <c r="I33" s="1988"/>
      <c r="J33" s="1988">
        <v>13989</v>
      </c>
      <c r="K33" s="1988"/>
      <c r="L33" s="1988">
        <v>18892</v>
      </c>
      <c r="M33" s="1917"/>
      <c r="Q33" s="2803"/>
      <c r="R33" s="2804"/>
    </row>
    <row r="34" spans="1:18">
      <c r="A34" s="3782"/>
      <c r="B34" s="1852"/>
      <c r="C34" s="45"/>
      <c r="D34" s="84">
        <v>2024</v>
      </c>
      <c r="E34" s="84"/>
      <c r="F34" s="84">
        <v>2025</v>
      </c>
      <c r="G34" s="84"/>
      <c r="H34" s="85">
        <v>2026</v>
      </c>
      <c r="I34" s="85"/>
      <c r="J34" s="85">
        <v>2027</v>
      </c>
      <c r="K34" s="84"/>
      <c r="L34" s="84">
        <v>2028</v>
      </c>
      <c r="M34" s="19"/>
      <c r="Q34" s="2803"/>
      <c r="R34" s="2804"/>
    </row>
    <row r="35" spans="1:18">
      <c r="A35" s="3782"/>
      <c r="B35" s="1852"/>
      <c r="C35" s="45"/>
      <c r="D35" s="1988">
        <v>21934</v>
      </c>
      <c r="E35" s="1988"/>
      <c r="F35" s="1988">
        <v>22119</v>
      </c>
      <c r="G35" s="1988"/>
      <c r="H35" s="1988">
        <v>22304</v>
      </c>
      <c r="I35" s="1988"/>
      <c r="J35" s="1988">
        <v>22489</v>
      </c>
      <c r="K35" s="1988"/>
      <c r="L35" s="1988">
        <v>22674</v>
      </c>
      <c r="M35" s="1917"/>
      <c r="Q35" s="2803"/>
      <c r="R35" s="2804"/>
    </row>
    <row r="36" spans="1:18">
      <c r="A36" s="3782"/>
      <c r="B36" s="1852"/>
      <c r="C36" s="45"/>
      <c r="D36" s="84">
        <v>2029</v>
      </c>
      <c r="E36" s="84"/>
      <c r="F36" s="84">
        <v>2030</v>
      </c>
      <c r="G36" s="84"/>
      <c r="H36" s="85">
        <v>2031</v>
      </c>
      <c r="I36" s="85"/>
      <c r="J36" s="85">
        <v>2032</v>
      </c>
      <c r="K36" s="84"/>
      <c r="L36" s="84">
        <v>2033</v>
      </c>
      <c r="M36" s="19"/>
      <c r="Q36" s="2803"/>
      <c r="R36" s="2804"/>
    </row>
    <row r="37" spans="1:18">
      <c r="A37" s="3782"/>
      <c r="B37" s="1852"/>
      <c r="C37" s="45"/>
      <c r="D37" s="1988">
        <v>22859</v>
      </c>
      <c r="E37" s="1988"/>
      <c r="F37" s="1988">
        <v>23044</v>
      </c>
      <c r="G37" s="1988"/>
      <c r="H37" s="1988">
        <v>23229</v>
      </c>
      <c r="I37" s="1988"/>
      <c r="J37" s="1988">
        <v>23414</v>
      </c>
      <c r="K37" s="1988"/>
      <c r="L37" s="1988">
        <v>23599</v>
      </c>
      <c r="M37" s="1917"/>
      <c r="Q37" s="2803"/>
      <c r="R37" s="2804"/>
    </row>
    <row r="38" spans="1:18">
      <c r="A38" s="3782"/>
      <c r="B38" s="1852"/>
      <c r="C38" s="45"/>
      <c r="D38" s="84">
        <v>2034</v>
      </c>
      <c r="E38" s="1947"/>
      <c r="F38" s="86" t="s">
        <v>1186</v>
      </c>
      <c r="G38" s="1947"/>
      <c r="H38" s="86"/>
      <c r="I38" s="1947"/>
      <c r="J38" s="86"/>
      <c r="K38" s="1947"/>
      <c r="L38" s="86"/>
      <c r="M38" s="1917"/>
      <c r="Q38" s="2803"/>
      <c r="R38" s="2804"/>
    </row>
    <row r="39" spans="1:18">
      <c r="A39" s="3782"/>
      <c r="B39" s="1852"/>
      <c r="C39" s="45"/>
      <c r="D39" s="1988">
        <v>23784</v>
      </c>
      <c r="E39" s="1988"/>
      <c r="F39" s="3790">
        <f>D39</f>
        <v>23784</v>
      </c>
      <c r="G39" s="3791"/>
      <c r="H39" s="3491"/>
      <c r="I39" s="3491"/>
      <c r="J39" s="86"/>
      <c r="K39" s="1947"/>
      <c r="L39" s="86"/>
      <c r="M39" s="1917"/>
      <c r="Q39" s="2803"/>
      <c r="R39" s="2804"/>
    </row>
    <row r="40" spans="1:18" ht="18" customHeight="1">
      <c r="A40" s="3782"/>
      <c r="B40" s="3119" t="s">
        <v>1187</v>
      </c>
      <c r="C40" s="470"/>
      <c r="D40" s="470"/>
      <c r="E40" s="470"/>
      <c r="F40" s="470"/>
      <c r="G40" s="470"/>
      <c r="H40" s="470"/>
      <c r="I40" s="470"/>
      <c r="J40" s="470"/>
      <c r="K40" s="470"/>
      <c r="L40" s="465"/>
      <c r="M40" s="466"/>
      <c r="Q40" s="2803"/>
      <c r="R40" s="2804"/>
    </row>
    <row r="41" spans="1:18">
      <c r="A41" s="3782"/>
      <c r="B41" s="3120"/>
      <c r="C41" s="465"/>
      <c r="D41" s="49" t="s">
        <v>482</v>
      </c>
      <c r="E41" s="50" t="s">
        <v>60</v>
      </c>
      <c r="F41" s="3792" t="s">
        <v>1188</v>
      </c>
      <c r="G41" s="3112"/>
      <c r="H41" s="3112"/>
      <c r="I41" s="3112"/>
      <c r="J41" s="3112"/>
      <c r="K41" s="471"/>
      <c r="L41" s="465"/>
      <c r="M41" s="466"/>
      <c r="Q41" s="2803"/>
      <c r="R41" s="2804"/>
    </row>
    <row r="42" spans="1:18">
      <c r="A42" s="3782"/>
      <c r="B42" s="3120"/>
      <c r="C42" s="465"/>
      <c r="D42" s="1956"/>
      <c r="E42" s="1909" t="s">
        <v>1167</v>
      </c>
      <c r="F42" s="3792"/>
      <c r="G42" s="3112"/>
      <c r="H42" s="3112"/>
      <c r="I42" s="3112"/>
      <c r="J42" s="3112"/>
      <c r="K42" s="472"/>
      <c r="L42" s="465"/>
      <c r="M42" s="466"/>
      <c r="Q42" s="2803"/>
      <c r="R42" s="2804"/>
    </row>
    <row r="43" spans="1:18">
      <c r="A43" s="3782"/>
      <c r="B43" s="3121"/>
      <c r="C43" s="473"/>
      <c r="D43" s="473"/>
      <c r="E43" s="473"/>
      <c r="F43" s="473"/>
      <c r="G43" s="473"/>
      <c r="H43" s="473"/>
      <c r="I43" s="473"/>
      <c r="J43" s="473"/>
      <c r="K43" s="473"/>
      <c r="L43" s="465"/>
      <c r="M43" s="466"/>
      <c r="Q43" s="2802"/>
      <c r="R43" s="2806"/>
    </row>
    <row r="44" spans="1:18" ht="70.5" customHeight="1">
      <c r="A44" s="3782"/>
      <c r="B44" s="6" t="s">
        <v>1189</v>
      </c>
      <c r="C44" s="3778" t="s">
        <v>1543</v>
      </c>
      <c r="D44" s="3779"/>
      <c r="E44" s="3779"/>
      <c r="F44" s="3779"/>
      <c r="G44" s="3779"/>
      <c r="H44" s="3779"/>
      <c r="I44" s="3779"/>
      <c r="J44" s="3779"/>
      <c r="K44" s="3779"/>
      <c r="L44" s="3779"/>
      <c r="M44" s="3780"/>
    </row>
    <row r="45" spans="1:18" ht="33" customHeight="1">
      <c r="A45" s="3782"/>
      <c r="B45" s="6" t="s">
        <v>1191</v>
      </c>
      <c r="C45" s="3778" t="s">
        <v>1544</v>
      </c>
      <c r="D45" s="3779"/>
      <c r="E45" s="3779"/>
      <c r="F45" s="3779"/>
      <c r="G45" s="3779"/>
      <c r="H45" s="3779"/>
      <c r="I45" s="3779"/>
      <c r="J45" s="3779"/>
      <c r="K45" s="3779"/>
      <c r="L45" s="3779"/>
      <c r="M45" s="3780"/>
    </row>
    <row r="46" spans="1:18">
      <c r="A46" s="3782"/>
      <c r="B46" s="6" t="s">
        <v>1193</v>
      </c>
      <c r="C46" s="3793">
        <v>30</v>
      </c>
      <c r="D46" s="3794"/>
      <c r="E46" s="3794"/>
      <c r="F46" s="3794"/>
      <c r="G46" s="3794"/>
      <c r="H46" s="3794"/>
      <c r="I46" s="3794"/>
      <c r="J46" s="3794"/>
      <c r="K46" s="3794"/>
      <c r="L46" s="3794"/>
      <c r="M46" s="3795"/>
    </row>
    <row r="47" spans="1:18">
      <c r="A47" s="3783"/>
      <c r="B47" s="6" t="s">
        <v>1195</v>
      </c>
      <c r="C47" s="3778">
        <v>2019</v>
      </c>
      <c r="D47" s="3779"/>
      <c r="E47" s="3779"/>
      <c r="F47" s="3779"/>
      <c r="G47" s="3779"/>
      <c r="H47" s="3779"/>
      <c r="I47" s="3779"/>
      <c r="J47" s="3779"/>
      <c r="K47" s="3779"/>
      <c r="L47" s="3779"/>
      <c r="M47" s="3780"/>
    </row>
    <row r="48" spans="1:18" ht="15.75" customHeight="1">
      <c r="A48" s="3085" t="s">
        <v>1197</v>
      </c>
      <c r="B48" s="63" t="s">
        <v>1198</v>
      </c>
      <c r="C48" s="3098" t="s">
        <v>993</v>
      </c>
      <c r="D48" s="3098"/>
      <c r="E48" s="3098"/>
      <c r="F48" s="3098"/>
      <c r="G48" s="3098"/>
      <c r="H48" s="3098"/>
      <c r="I48" s="3098"/>
      <c r="J48" s="3098"/>
      <c r="K48" s="3098"/>
      <c r="L48" s="3098"/>
      <c r="M48" s="3099"/>
    </row>
    <row r="49" spans="1:13" ht="15.75" customHeight="1">
      <c r="A49" s="3086"/>
      <c r="B49" s="63" t="s">
        <v>1199</v>
      </c>
      <c r="C49" s="3100" t="s">
        <v>1200</v>
      </c>
      <c r="D49" s="3100"/>
      <c r="E49" s="3100"/>
      <c r="F49" s="3100"/>
      <c r="G49" s="3100"/>
      <c r="H49" s="3100"/>
      <c r="I49" s="3100"/>
      <c r="J49" s="3100"/>
      <c r="K49" s="3100"/>
      <c r="L49" s="3100"/>
      <c r="M49" s="3101"/>
    </row>
    <row r="50" spans="1:13" ht="15.75" customHeight="1">
      <c r="A50" s="3086"/>
      <c r="B50" s="63" t="s">
        <v>1201</v>
      </c>
      <c r="C50" s="3100" t="s">
        <v>72</v>
      </c>
      <c r="D50" s="3100"/>
      <c r="E50" s="3100"/>
      <c r="F50" s="3100"/>
      <c r="G50" s="3100"/>
      <c r="H50" s="3100"/>
      <c r="I50" s="3100"/>
      <c r="J50" s="3100"/>
      <c r="K50" s="3100"/>
      <c r="L50" s="3100"/>
      <c r="M50" s="3101"/>
    </row>
    <row r="51" spans="1:13" ht="15.75" customHeight="1">
      <c r="A51" s="3086"/>
      <c r="B51" s="64" t="s">
        <v>1202</v>
      </c>
      <c r="C51" s="3100" t="s">
        <v>1203</v>
      </c>
      <c r="D51" s="3100"/>
      <c r="E51" s="3100"/>
      <c r="F51" s="3100"/>
      <c r="G51" s="3100"/>
      <c r="H51" s="3100"/>
      <c r="I51" s="3100"/>
      <c r="J51" s="3100"/>
      <c r="K51" s="3100"/>
      <c r="L51" s="3100"/>
      <c r="M51" s="3101"/>
    </row>
    <row r="52" spans="1:13" ht="15.75" customHeight="1">
      <c r="A52" s="3086"/>
      <c r="B52" s="63" t="s">
        <v>1204</v>
      </c>
      <c r="C52" s="3102" t="s">
        <v>995</v>
      </c>
      <c r="D52" s="3103"/>
      <c r="E52" s="3103"/>
      <c r="F52" s="3103"/>
      <c r="G52" s="3103"/>
      <c r="H52" s="3103"/>
      <c r="I52" s="3103"/>
      <c r="J52" s="3103"/>
      <c r="K52" s="3103"/>
      <c r="L52" s="3103"/>
      <c r="M52" s="3104"/>
    </row>
    <row r="53" spans="1:13" ht="16.5" customHeight="1" thickBot="1">
      <c r="A53" s="3087"/>
      <c r="B53" s="63" t="s">
        <v>1205</v>
      </c>
      <c r="C53" s="3793" t="s">
        <v>1490</v>
      </c>
      <c r="D53" s="3794"/>
      <c r="E53" s="3794"/>
      <c r="F53" s="3794"/>
      <c r="G53" s="3794"/>
      <c r="H53" s="3794"/>
      <c r="I53" s="3794"/>
      <c r="J53" s="3794"/>
      <c r="K53" s="3794"/>
      <c r="L53" s="3794"/>
      <c r="M53" s="3795"/>
    </row>
    <row r="54" spans="1:13" ht="31.5" customHeight="1">
      <c r="A54" s="3085" t="s">
        <v>1206</v>
      </c>
      <c r="B54" s="65" t="s">
        <v>1207</v>
      </c>
      <c r="C54" s="3793" t="s">
        <v>1409</v>
      </c>
      <c r="D54" s="3794"/>
      <c r="E54" s="3794"/>
      <c r="F54" s="3794"/>
      <c r="G54" s="3794"/>
      <c r="H54" s="3794"/>
      <c r="I54" s="3794"/>
      <c r="J54" s="3794"/>
      <c r="K54" s="3794"/>
      <c r="L54" s="3794"/>
      <c r="M54" s="3795"/>
    </row>
    <row r="55" spans="1:13" ht="30" customHeight="1">
      <c r="A55" s="3086"/>
      <c r="B55" s="65" t="s">
        <v>1209</v>
      </c>
      <c r="C55" s="3793" t="s">
        <v>655</v>
      </c>
      <c r="D55" s="3794"/>
      <c r="E55" s="3794"/>
      <c r="F55" s="3794"/>
      <c r="G55" s="3794"/>
      <c r="H55" s="3794"/>
      <c r="I55" s="3794"/>
      <c r="J55" s="3794"/>
      <c r="K55" s="3794"/>
      <c r="L55" s="3794"/>
      <c r="M55" s="3795"/>
    </row>
    <row r="56" spans="1:13" ht="34.5" customHeight="1" thickBot="1">
      <c r="A56" s="3086"/>
      <c r="B56" s="66" t="s">
        <v>28</v>
      </c>
      <c r="C56" s="3793" t="s">
        <v>72</v>
      </c>
      <c r="D56" s="3794"/>
      <c r="E56" s="3794"/>
      <c r="F56" s="3794"/>
      <c r="G56" s="3794"/>
      <c r="H56" s="3794"/>
      <c r="I56" s="3794"/>
      <c r="J56" s="3794"/>
      <c r="K56" s="3794"/>
      <c r="L56" s="3794"/>
      <c r="M56" s="3795"/>
    </row>
    <row r="57" spans="1:13" ht="16.5" thickBot="1">
      <c r="A57" s="55" t="s">
        <v>1211</v>
      </c>
      <c r="B57" s="474"/>
      <c r="C57" s="3796"/>
      <c r="D57" s="3222"/>
      <c r="E57" s="3222"/>
      <c r="F57" s="3222"/>
      <c r="G57" s="3222"/>
      <c r="H57" s="3222"/>
      <c r="I57" s="3222"/>
      <c r="J57" s="3222"/>
      <c r="K57" s="3222"/>
      <c r="L57" s="3222"/>
      <c r="M57" s="3223"/>
    </row>
  </sheetData>
  <mergeCells count="41">
    <mergeCell ref="A54:A56"/>
    <mergeCell ref="C54:M54"/>
    <mergeCell ref="C55:M55"/>
    <mergeCell ref="C56:M56"/>
    <mergeCell ref="C57:M57"/>
    <mergeCell ref="C45:M45"/>
    <mergeCell ref="C46:M46"/>
    <mergeCell ref="C47:M47"/>
    <mergeCell ref="A48:A53"/>
    <mergeCell ref="C48:M48"/>
    <mergeCell ref="C49:M49"/>
    <mergeCell ref="C50:M50"/>
    <mergeCell ref="C51:M51"/>
    <mergeCell ref="C52:M52"/>
    <mergeCell ref="C53:M53"/>
    <mergeCell ref="F39:G39"/>
    <mergeCell ref="H39:I39"/>
    <mergeCell ref="B40:B43"/>
    <mergeCell ref="F41:F42"/>
    <mergeCell ref="G41:J42"/>
    <mergeCell ref="C44:M44"/>
    <mergeCell ref="F10:G10"/>
    <mergeCell ref="I10:J10"/>
    <mergeCell ref="C11:M11"/>
    <mergeCell ref="A12:A47"/>
    <mergeCell ref="C12:M12"/>
    <mergeCell ref="C13:M13"/>
    <mergeCell ref="B14:B20"/>
    <mergeCell ref="B21:B24"/>
    <mergeCell ref="J26:L26"/>
    <mergeCell ref="B28:B30"/>
    <mergeCell ref="A2:A11"/>
    <mergeCell ref="C2:M2"/>
    <mergeCell ref="C3:M3"/>
    <mergeCell ref="C5:M5"/>
    <mergeCell ref="C6:M6"/>
    <mergeCell ref="B8:B10"/>
    <mergeCell ref="C9:D9"/>
    <mergeCell ref="F9:G9"/>
    <mergeCell ref="I9:J9"/>
    <mergeCell ref="C10:D10"/>
  </mergeCells>
  <dataValidations count="3">
    <dataValidation allowBlank="1" showInputMessage="1" showErrorMessage="1" prompt="Incluir una ficha por cada indicador, ya sea de producto o de resultado" sqref="B1" xr:uid="{00000000-0002-0000-1D00-000000000000}"/>
    <dataValidation allowBlank="1" showInputMessage="1" showErrorMessage="1" prompt="Selecciones de la lista desplegable" sqref="B12" xr:uid="{00000000-0002-0000-1D00-000001000000}"/>
    <dataValidation allowBlank="1" showInputMessage="1" showErrorMessage="1" prompt="Seleccione de la lista desplegable" sqref="B4 B7 H7" xr:uid="{00000000-0002-0000-1D00-000002000000}"/>
  </dataValidations>
  <hyperlinks>
    <hyperlink ref="C52" r:id="rId1" xr:uid="{00000000-0004-0000-1D00-000000000000}"/>
  </hyperlinks>
  <pageMargins left="0.7" right="0.7" top="0.75" bottom="0.75" header="0.3" footer="0.3"/>
  <pageSetup orientation="portrait" horizontalDpi="1200" verticalDpi="120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61"/>
  <sheetViews>
    <sheetView zoomScale="80" zoomScaleNormal="80" workbookViewId="0">
      <selection activeCell="C54" sqref="C54:M54"/>
    </sheetView>
  </sheetViews>
  <sheetFormatPr baseColWidth="10" defaultColWidth="11.28515625" defaultRowHeight="15"/>
  <cols>
    <col min="1" max="1" width="17.5703125" customWidth="1"/>
    <col min="2" max="2" width="25.42578125" customWidth="1"/>
    <col min="3" max="3" width="12.7109375" customWidth="1"/>
    <col min="5" max="5" width="12.7109375" customWidth="1"/>
    <col min="6" max="6" width="12.42578125" customWidth="1"/>
    <col min="7" max="7" width="13.140625" customWidth="1"/>
    <col min="9" max="9" width="12.42578125" customWidth="1"/>
    <col min="11" max="11" width="8.140625" customWidth="1"/>
    <col min="12" max="12" width="9.42578125" customWidth="1"/>
    <col min="13" max="13" width="18.42578125" customWidth="1"/>
  </cols>
  <sheetData>
    <row r="1" spans="1:13" ht="16.5" thickBot="1">
      <c r="A1" s="1"/>
      <c r="B1" s="1879" t="s">
        <v>1545</v>
      </c>
      <c r="C1" s="2"/>
      <c r="D1" s="2"/>
      <c r="E1" s="2"/>
      <c r="F1" s="2"/>
      <c r="G1" s="2"/>
      <c r="H1" s="2"/>
      <c r="I1" s="2"/>
      <c r="J1" s="2"/>
      <c r="K1" s="2"/>
      <c r="L1" s="2"/>
      <c r="M1" s="3"/>
    </row>
    <row r="2" spans="1:13" ht="43.5" customHeight="1">
      <c r="A2" s="3280" t="s">
        <v>1134</v>
      </c>
      <c r="B2" s="5" t="s">
        <v>1135</v>
      </c>
      <c r="C2" s="3693" t="s">
        <v>1546</v>
      </c>
      <c r="D2" s="3694"/>
      <c r="E2" s="3694"/>
      <c r="F2" s="3694"/>
      <c r="G2" s="3694"/>
      <c r="H2" s="3694"/>
      <c r="I2" s="3694"/>
      <c r="J2" s="3694"/>
      <c r="K2" s="3694"/>
      <c r="L2" s="3694"/>
      <c r="M2" s="3695"/>
    </row>
    <row r="3" spans="1:13" ht="60">
      <c r="A3" s="3281"/>
      <c r="B3" s="6" t="s">
        <v>1213</v>
      </c>
      <c r="C3" s="3129" t="s">
        <v>903</v>
      </c>
      <c r="D3" s="3100"/>
      <c r="E3" s="3100"/>
      <c r="F3" s="3100"/>
      <c r="G3" s="3100"/>
      <c r="H3" s="3100"/>
      <c r="I3" s="3100"/>
      <c r="J3" s="3100"/>
      <c r="K3" s="3100"/>
      <c r="L3" s="3100"/>
      <c r="M3" s="3101"/>
    </row>
    <row r="4" spans="1:13">
      <c r="A4" s="3281"/>
      <c r="B4" s="1853" t="s">
        <v>1139</v>
      </c>
      <c r="C4" s="1849" t="s">
        <v>509</v>
      </c>
      <c r="D4" s="1849"/>
      <c r="E4" s="1849"/>
      <c r="F4" s="1849"/>
      <c r="G4" s="1849"/>
      <c r="H4" s="1849"/>
      <c r="I4" s="1849"/>
      <c r="J4" s="1849"/>
      <c r="K4" s="1849"/>
      <c r="L4" s="1849"/>
      <c r="M4" s="1905"/>
    </row>
    <row r="5" spans="1:13" ht="30.75" thickBot="1">
      <c r="A5" s="3281"/>
      <c r="B5" s="1856" t="s">
        <v>1140</v>
      </c>
      <c r="C5" s="3797" t="s">
        <v>1547</v>
      </c>
      <c r="D5" s="3798"/>
      <c r="E5" s="3798"/>
      <c r="F5" s="3798"/>
      <c r="G5" s="3798"/>
      <c r="H5" s="3798"/>
      <c r="I5" s="3798"/>
      <c r="J5" s="3798"/>
      <c r="K5" s="3798"/>
      <c r="L5" s="3798"/>
      <c r="M5" s="3799"/>
    </row>
    <row r="6" spans="1:13" ht="28.5" customHeight="1" thickBot="1">
      <c r="A6" s="3281"/>
      <c r="B6" s="1853" t="s">
        <v>1142</v>
      </c>
      <c r="C6" s="3800" t="s">
        <v>1548</v>
      </c>
      <c r="D6" s="3801"/>
      <c r="E6" s="3801"/>
      <c r="F6" s="3801"/>
      <c r="G6" s="3801"/>
      <c r="H6" s="3801"/>
      <c r="I6" s="3801"/>
      <c r="J6" s="3801"/>
      <c r="K6" s="3801"/>
      <c r="L6" s="3801"/>
      <c r="M6" s="3802"/>
    </row>
    <row r="7" spans="1:13" ht="23.25" customHeight="1" thickBot="1">
      <c r="A7" s="3281"/>
      <c r="B7" s="6" t="s">
        <v>1143</v>
      </c>
      <c r="C7" s="2807" t="s">
        <v>262</v>
      </c>
      <c r="D7" s="2807"/>
      <c r="E7" s="2807"/>
      <c r="F7" s="2807"/>
      <c r="G7" s="2808"/>
      <c r="H7" s="2809" t="s">
        <v>28</v>
      </c>
      <c r="I7" s="3803" t="s">
        <v>1280</v>
      </c>
      <c r="J7" s="3804"/>
      <c r="K7" s="3804"/>
      <c r="L7" s="3804"/>
      <c r="M7" s="3805"/>
    </row>
    <row r="8" spans="1:13" ht="15.75">
      <c r="A8" s="3281"/>
      <c r="B8" s="3119" t="s">
        <v>1144</v>
      </c>
      <c r="C8" s="1982"/>
      <c r="D8" s="1981"/>
      <c r="E8" s="1981"/>
      <c r="F8" s="1981"/>
      <c r="G8" s="1981"/>
      <c r="H8" s="1981"/>
      <c r="I8" s="2060"/>
      <c r="J8" s="2060"/>
      <c r="K8" s="2060"/>
      <c r="L8" s="475"/>
      <c r="M8" s="82"/>
    </row>
    <row r="9" spans="1:13" ht="54.6" customHeight="1">
      <c r="A9" s="3281"/>
      <c r="B9" s="3120"/>
      <c r="C9" s="3806" t="s">
        <v>1280</v>
      </c>
      <c r="D9" s="3807"/>
      <c r="E9" s="2051"/>
      <c r="F9" s="3808" t="s">
        <v>1549</v>
      </c>
      <c r="G9" s="3808"/>
      <c r="H9" s="2051"/>
      <c r="I9" s="3809"/>
      <c r="J9" s="3809"/>
      <c r="K9" s="2051"/>
      <c r="L9" s="484"/>
      <c r="M9" s="11"/>
    </row>
    <row r="10" spans="1:13" ht="39.75" customHeight="1">
      <c r="A10" s="3281"/>
      <c r="B10" s="3121"/>
      <c r="C10" s="3810" t="s">
        <v>1147</v>
      </c>
      <c r="D10" s="3810"/>
      <c r="E10" s="2051"/>
      <c r="F10" s="3810" t="s">
        <v>1147</v>
      </c>
      <c r="G10" s="3810"/>
      <c r="H10" s="2051"/>
      <c r="I10" s="3810" t="s">
        <v>1147</v>
      </c>
      <c r="J10" s="3810"/>
      <c r="K10" s="2051"/>
      <c r="L10" s="484"/>
      <c r="M10" s="11"/>
    </row>
    <row r="11" spans="1:13" ht="99" customHeight="1">
      <c r="A11" s="3281"/>
      <c r="B11" s="58" t="s">
        <v>1219</v>
      </c>
      <c r="C11" s="3811" t="s">
        <v>1550</v>
      </c>
      <c r="D11" s="3812"/>
      <c r="E11" s="3812"/>
      <c r="F11" s="3812"/>
      <c r="G11" s="3812"/>
      <c r="H11" s="3812"/>
      <c r="I11" s="3812"/>
      <c r="J11" s="3812"/>
      <c r="K11" s="3812"/>
      <c r="L11" s="3812"/>
      <c r="M11" s="3813"/>
    </row>
    <row r="12" spans="1:13" ht="68.25" customHeight="1">
      <c r="A12" s="3281"/>
      <c r="B12" s="58" t="s">
        <v>1221</v>
      </c>
      <c r="C12" s="3812" t="s">
        <v>1551</v>
      </c>
      <c r="D12" s="3812"/>
      <c r="E12" s="3812"/>
      <c r="F12" s="3812"/>
      <c r="G12" s="3812"/>
      <c r="H12" s="3812"/>
      <c r="I12" s="3812"/>
      <c r="J12" s="3812"/>
      <c r="K12" s="3812"/>
      <c r="L12" s="3812"/>
      <c r="M12" s="3813"/>
    </row>
    <row r="13" spans="1:13" ht="60">
      <c r="A13" s="3416"/>
      <c r="B13" s="6" t="s">
        <v>1495</v>
      </c>
      <c r="C13" s="3778" t="s">
        <v>1552</v>
      </c>
      <c r="D13" s="3779"/>
      <c r="E13" s="3779"/>
      <c r="F13" s="3779"/>
      <c r="G13" s="3779"/>
      <c r="H13" s="3779"/>
      <c r="I13" s="3779"/>
      <c r="J13" s="3779"/>
      <c r="K13" s="3779"/>
      <c r="L13" s="3779"/>
      <c r="M13" s="3780"/>
    </row>
    <row r="14" spans="1:13" ht="75" customHeight="1">
      <c r="A14" s="1882"/>
      <c r="B14" s="443" t="s">
        <v>1223</v>
      </c>
      <c r="C14" s="3814" t="s">
        <v>815</v>
      </c>
      <c r="D14" s="3814"/>
      <c r="E14" s="3814"/>
      <c r="F14" s="3814"/>
      <c r="G14" s="3814"/>
      <c r="H14" s="631" t="s">
        <v>1224</v>
      </c>
      <c r="I14" s="3814" t="s">
        <v>1553</v>
      </c>
      <c r="J14" s="3814"/>
      <c r="K14" s="3814"/>
      <c r="L14" s="3814"/>
      <c r="M14" s="3814"/>
    </row>
    <row r="15" spans="1:13" ht="15.75">
      <c r="A15" s="3264" t="s">
        <v>1150</v>
      </c>
      <c r="B15" s="6" t="s">
        <v>1256</v>
      </c>
      <c r="C15" s="2810" t="s">
        <v>300</v>
      </c>
      <c r="D15" s="2811"/>
      <c r="E15" s="1506"/>
      <c r="F15" s="1506"/>
      <c r="G15" s="1506"/>
      <c r="H15" s="1506"/>
      <c r="I15" s="1506"/>
      <c r="J15" s="1506"/>
      <c r="K15" s="1506"/>
      <c r="L15" s="484"/>
      <c r="M15" s="11"/>
    </row>
    <row r="16" spans="1:13" ht="36.75" customHeight="1">
      <c r="A16" s="3117"/>
      <c r="B16" s="6" t="s">
        <v>1151</v>
      </c>
      <c r="C16" s="3778" t="s">
        <v>908</v>
      </c>
      <c r="D16" s="3779"/>
      <c r="E16" s="3779"/>
      <c r="F16" s="3779"/>
      <c r="G16" s="3779"/>
      <c r="H16" s="3779"/>
      <c r="I16" s="3779"/>
      <c r="J16" s="3779"/>
      <c r="K16" s="3779"/>
      <c r="L16" s="3779"/>
      <c r="M16" s="3780"/>
    </row>
    <row r="17" spans="1:13">
      <c r="A17" s="3117"/>
      <c r="B17" s="3119" t="s">
        <v>1153</v>
      </c>
      <c r="C17" s="1251"/>
      <c r="D17" s="1252"/>
      <c r="E17" s="1252"/>
      <c r="F17" s="1252"/>
      <c r="G17" s="1252"/>
      <c r="H17" s="1252"/>
      <c r="I17" s="1252"/>
      <c r="J17" s="1252"/>
      <c r="K17" s="1252"/>
      <c r="L17" s="1252"/>
      <c r="M17" s="1253"/>
    </row>
    <row r="18" spans="1:13">
      <c r="A18" s="3117"/>
      <c r="B18" s="3120"/>
      <c r="C18" s="1254"/>
      <c r="D18" s="1255"/>
      <c r="E18" s="87"/>
      <c r="F18" s="1255"/>
      <c r="G18" s="87"/>
      <c r="H18" s="1255"/>
      <c r="I18" s="87"/>
      <c r="J18" s="1255"/>
      <c r="K18" s="87"/>
      <c r="L18" s="87"/>
      <c r="M18" s="1072"/>
    </row>
    <row r="19" spans="1:13">
      <c r="A19" s="3117"/>
      <c r="B19" s="3120"/>
      <c r="C19" s="1256" t="s">
        <v>1154</v>
      </c>
      <c r="D19" s="644"/>
      <c r="E19" s="1256" t="s">
        <v>1155</v>
      </c>
      <c r="F19" s="644"/>
      <c r="G19" s="1256" t="s">
        <v>1156</v>
      </c>
      <c r="H19" s="644"/>
      <c r="I19" s="1256" t="s">
        <v>1157</v>
      </c>
      <c r="J19" s="644"/>
      <c r="K19" s="1256" t="s">
        <v>1158</v>
      </c>
      <c r="L19" s="645"/>
      <c r="M19" s="646"/>
    </row>
    <row r="20" spans="1:13">
      <c r="A20" s="3117"/>
      <c r="B20" s="3120"/>
      <c r="C20" s="1256" t="s">
        <v>1159</v>
      </c>
      <c r="D20" s="1928"/>
      <c r="E20" s="1256" t="s">
        <v>1160</v>
      </c>
      <c r="F20" s="483"/>
      <c r="G20" s="1256" t="s">
        <v>1161</v>
      </c>
      <c r="H20" s="483"/>
      <c r="I20" s="1256" t="s">
        <v>1162</v>
      </c>
      <c r="J20" s="483"/>
      <c r="K20" s="1256" t="s">
        <v>1163</v>
      </c>
      <c r="L20" s="645"/>
      <c r="M20" s="646"/>
    </row>
    <row r="21" spans="1:13">
      <c r="A21" s="3117"/>
      <c r="B21" s="3120"/>
      <c r="C21" s="1256" t="s">
        <v>1164</v>
      </c>
      <c r="D21" s="1928"/>
      <c r="E21" s="1256" t="s">
        <v>1165</v>
      </c>
      <c r="F21" s="1928"/>
      <c r="G21" s="1256"/>
      <c r="H21" s="647"/>
      <c r="I21" s="1256"/>
      <c r="J21" s="647"/>
      <c r="K21" s="1256"/>
      <c r="L21" s="648"/>
      <c r="M21" s="649"/>
    </row>
    <row r="22" spans="1:13" ht="15.75">
      <c r="A22" s="3117"/>
      <c r="B22" s="3120"/>
      <c r="C22" s="1256" t="s">
        <v>1166</v>
      </c>
      <c r="D22" s="1928" t="s">
        <v>1226</v>
      </c>
      <c r="E22" s="1256" t="s">
        <v>1168</v>
      </c>
      <c r="F22" s="2812" t="s">
        <v>1554</v>
      </c>
      <c r="G22" s="1257"/>
      <c r="H22" s="1257"/>
      <c r="I22" s="1257"/>
      <c r="J22" s="1257"/>
      <c r="K22" s="1257"/>
      <c r="L22" s="1257"/>
      <c r="M22" s="1258"/>
    </row>
    <row r="23" spans="1:13">
      <c r="A23" s="3117"/>
      <c r="B23" s="3121"/>
      <c r="C23" s="1929"/>
      <c r="D23" s="1929"/>
      <c r="E23" s="1929"/>
      <c r="F23" s="1929"/>
      <c r="G23" s="1929"/>
      <c r="H23" s="1929"/>
      <c r="I23" s="1929"/>
      <c r="J23" s="1929"/>
      <c r="K23" s="1929"/>
      <c r="L23" s="1929"/>
      <c r="M23" s="1930"/>
    </row>
    <row r="24" spans="1:13" ht="15.75">
      <c r="A24" s="3117"/>
      <c r="B24" s="3119" t="s">
        <v>1170</v>
      </c>
      <c r="C24" s="488"/>
      <c r="D24" s="488"/>
      <c r="E24" s="488"/>
      <c r="F24" s="488"/>
      <c r="G24" s="488"/>
      <c r="H24" s="488"/>
      <c r="I24" s="488"/>
      <c r="J24" s="488"/>
      <c r="K24" s="488"/>
      <c r="L24" s="484"/>
      <c r="M24" s="11"/>
    </row>
    <row r="25" spans="1:13" ht="15.75">
      <c r="A25" s="3117"/>
      <c r="B25" s="3120"/>
      <c r="C25" s="1256" t="s">
        <v>1171</v>
      </c>
      <c r="D25" s="483"/>
      <c r="E25" s="1506"/>
      <c r="F25" s="1256" t="s">
        <v>1172</v>
      </c>
      <c r="G25" s="1928"/>
      <c r="H25" s="1506"/>
      <c r="I25" s="1256" t="s">
        <v>1173</v>
      </c>
      <c r="J25" s="1928" t="s">
        <v>1226</v>
      </c>
      <c r="K25" s="1506"/>
      <c r="L25" s="484"/>
      <c r="M25" s="11"/>
    </row>
    <row r="26" spans="1:13" ht="15.75">
      <c r="A26" s="3117"/>
      <c r="B26" s="3120"/>
      <c r="C26" s="1256" t="s">
        <v>1174</v>
      </c>
      <c r="D26" s="1259"/>
      <c r="E26" s="484"/>
      <c r="F26" s="1256" t="s">
        <v>1175</v>
      </c>
      <c r="G26" s="483"/>
      <c r="H26" s="484"/>
      <c r="I26" s="1260"/>
      <c r="J26" s="484"/>
      <c r="K26" s="2051"/>
      <c r="L26" s="484"/>
      <c r="M26" s="11"/>
    </row>
    <row r="27" spans="1:13" ht="15.75">
      <c r="A27" s="3117"/>
      <c r="B27" s="3120"/>
      <c r="C27" s="647"/>
      <c r="D27" s="647"/>
      <c r="E27" s="647"/>
      <c r="F27" s="647"/>
      <c r="G27" s="647"/>
      <c r="H27" s="647"/>
      <c r="I27" s="647"/>
      <c r="J27" s="647"/>
      <c r="K27" s="647"/>
      <c r="L27" s="484"/>
      <c r="M27" s="11"/>
    </row>
    <row r="28" spans="1:13">
      <c r="A28" s="3117"/>
      <c r="B28" s="1852" t="s">
        <v>1176</v>
      </c>
      <c r="C28" s="1506"/>
      <c r="D28" s="1506"/>
      <c r="E28" s="1506"/>
      <c r="F28" s="1506"/>
      <c r="G28" s="1506"/>
      <c r="H28" s="1506"/>
      <c r="I28" s="1506"/>
      <c r="J28" s="1506"/>
      <c r="K28" s="1506"/>
      <c r="L28" s="1506"/>
      <c r="M28" s="479"/>
    </row>
    <row r="29" spans="1:13" ht="114.75" customHeight="1">
      <c r="A29" s="3117"/>
      <c r="B29" s="1852"/>
      <c r="C29" s="480" t="s">
        <v>1177</v>
      </c>
      <c r="D29" s="481">
        <v>2</v>
      </c>
      <c r="E29" s="1506"/>
      <c r="F29" s="1261" t="s">
        <v>1178</v>
      </c>
      <c r="G29" s="483">
        <v>2018</v>
      </c>
      <c r="H29" s="1506"/>
      <c r="I29" s="1261" t="s">
        <v>1179</v>
      </c>
      <c r="J29" s="3784" t="s">
        <v>1555</v>
      </c>
      <c r="K29" s="3785"/>
      <c r="L29" s="3786"/>
      <c r="M29" s="479"/>
    </row>
    <row r="30" spans="1:13">
      <c r="A30" s="3117"/>
      <c r="B30" s="1853"/>
      <c r="C30" s="1929"/>
      <c r="D30" s="1929"/>
      <c r="E30" s="1929"/>
      <c r="F30" s="1929"/>
      <c r="G30" s="1929"/>
      <c r="H30" s="1929"/>
      <c r="I30" s="1929"/>
      <c r="J30" s="1929"/>
      <c r="K30" s="1929"/>
      <c r="L30" s="1929"/>
      <c r="M30" s="1930"/>
    </row>
    <row r="31" spans="1:13" ht="15.75">
      <c r="A31" s="3117"/>
      <c r="B31" s="3119" t="s">
        <v>1181</v>
      </c>
      <c r="C31" s="1262"/>
      <c r="D31" s="1262"/>
      <c r="E31" s="1262"/>
      <c r="F31" s="1262"/>
      <c r="G31" s="1262"/>
      <c r="H31" s="1262"/>
      <c r="I31" s="1262"/>
      <c r="J31" s="1262"/>
      <c r="K31" s="1262"/>
      <c r="L31" s="484"/>
      <c r="M31" s="11"/>
    </row>
    <row r="32" spans="1:13" ht="15.75">
      <c r="A32" s="3117"/>
      <c r="B32" s="3120"/>
      <c r="C32" s="1506" t="s">
        <v>1182</v>
      </c>
      <c r="D32" s="499">
        <v>2019</v>
      </c>
      <c r="E32" s="1264"/>
      <c r="F32" s="1506" t="s">
        <v>1183</v>
      </c>
      <c r="G32" s="1246" t="s">
        <v>1184</v>
      </c>
      <c r="H32" s="1264"/>
      <c r="I32" s="1261"/>
      <c r="J32" s="1264"/>
      <c r="K32" s="1264"/>
      <c r="L32" s="484"/>
      <c r="M32" s="11"/>
    </row>
    <row r="33" spans="1:13" ht="15.75">
      <c r="A33" s="3117"/>
      <c r="B33" s="3121"/>
      <c r="C33" s="1929"/>
      <c r="D33" s="485"/>
      <c r="E33" s="1266"/>
      <c r="F33" s="1929"/>
      <c r="G33" s="1266"/>
      <c r="H33" s="1266"/>
      <c r="I33" s="486"/>
      <c r="J33" s="1266"/>
      <c r="K33" s="1266"/>
      <c r="L33" s="484"/>
      <c r="M33" s="11"/>
    </row>
    <row r="34" spans="1:13">
      <c r="A34" s="3117"/>
      <c r="B34" s="3119" t="s">
        <v>1185</v>
      </c>
      <c r="C34" s="91"/>
      <c r="D34" s="91"/>
      <c r="E34" s="91"/>
      <c r="F34" s="91"/>
      <c r="G34" s="91"/>
      <c r="H34" s="91"/>
      <c r="I34" s="91"/>
      <c r="J34" s="91"/>
      <c r="K34" s="91"/>
      <c r="L34" s="91"/>
      <c r="M34" s="652"/>
    </row>
    <row r="35" spans="1:13" ht="15.75">
      <c r="A35" s="3117"/>
      <c r="B35" s="3120"/>
      <c r="C35" s="653"/>
      <c r="D35" s="84">
        <v>2019</v>
      </c>
      <c r="E35" s="84"/>
      <c r="F35" s="84">
        <v>2020</v>
      </c>
      <c r="G35" s="84"/>
      <c r="H35" s="85">
        <v>2021</v>
      </c>
      <c r="I35" s="85"/>
      <c r="J35" s="85">
        <v>2022</v>
      </c>
      <c r="K35" s="84"/>
      <c r="L35" s="84">
        <v>2023</v>
      </c>
      <c r="M35" s="652"/>
    </row>
    <row r="36" spans="1:13">
      <c r="A36" s="3117"/>
      <c r="B36" s="3120"/>
      <c r="C36" s="653"/>
      <c r="D36" s="2147">
        <v>2</v>
      </c>
      <c r="E36" s="1988"/>
      <c r="F36" s="2147">
        <v>2</v>
      </c>
      <c r="G36" s="1988"/>
      <c r="H36" s="2147">
        <v>2</v>
      </c>
      <c r="I36" s="1988"/>
      <c r="J36" s="2147">
        <v>2</v>
      </c>
      <c r="K36" s="1988"/>
      <c r="L36" s="2147">
        <v>2</v>
      </c>
      <c r="M36" s="1948"/>
    </row>
    <row r="37" spans="1:13" ht="15.75">
      <c r="A37" s="3117"/>
      <c r="B37" s="3120"/>
      <c r="C37" s="653"/>
      <c r="D37" s="84">
        <v>2024</v>
      </c>
      <c r="E37" s="84"/>
      <c r="F37" s="84">
        <v>2025</v>
      </c>
      <c r="G37" s="84"/>
      <c r="H37" s="85">
        <v>2026</v>
      </c>
      <c r="I37" s="85"/>
      <c r="J37" s="85">
        <v>2027</v>
      </c>
      <c r="K37" s="84"/>
      <c r="L37" s="84">
        <v>2028</v>
      </c>
      <c r="M37" s="1072"/>
    </row>
    <row r="38" spans="1:13">
      <c r="A38" s="3117"/>
      <c r="B38" s="3120"/>
      <c r="C38" s="653"/>
      <c r="D38" s="2147">
        <v>2</v>
      </c>
      <c r="E38" s="1988"/>
      <c r="F38" s="2147">
        <v>2</v>
      </c>
      <c r="G38" s="1988"/>
      <c r="H38" s="2147">
        <v>2</v>
      </c>
      <c r="I38" s="1988"/>
      <c r="J38" s="2147">
        <v>2</v>
      </c>
      <c r="K38" s="1988"/>
      <c r="L38" s="2147">
        <v>2</v>
      </c>
      <c r="M38" s="1948"/>
    </row>
    <row r="39" spans="1:13" ht="15.75">
      <c r="A39" s="3117"/>
      <c r="B39" s="3120"/>
      <c r="C39" s="653"/>
      <c r="D39" s="84">
        <v>2029</v>
      </c>
      <c r="E39" s="84"/>
      <c r="F39" s="84">
        <v>2030</v>
      </c>
      <c r="G39" s="84"/>
      <c r="H39" s="85">
        <v>2031</v>
      </c>
      <c r="I39" s="85"/>
      <c r="J39" s="85">
        <v>2032</v>
      </c>
      <c r="K39" s="84"/>
      <c r="L39" s="84">
        <v>2033</v>
      </c>
      <c r="M39" s="1072"/>
    </row>
    <row r="40" spans="1:13">
      <c r="A40" s="3117"/>
      <c r="B40" s="3120"/>
      <c r="C40" s="653"/>
      <c r="D40" s="2147">
        <v>2</v>
      </c>
      <c r="E40" s="1988"/>
      <c r="F40" s="2147">
        <v>2</v>
      </c>
      <c r="G40" s="1988"/>
      <c r="H40" s="2147">
        <v>2</v>
      </c>
      <c r="I40" s="1988"/>
      <c r="J40" s="2147">
        <v>2</v>
      </c>
      <c r="K40" s="1988"/>
      <c r="L40" s="2147">
        <v>2</v>
      </c>
      <c r="M40" s="1948"/>
    </row>
    <row r="41" spans="1:13">
      <c r="A41" s="3117"/>
      <c r="B41" s="3120"/>
      <c r="C41" s="653"/>
      <c r="D41" s="84">
        <v>2034</v>
      </c>
      <c r="E41" s="1947"/>
      <c r="F41" s="86" t="s">
        <v>1186</v>
      </c>
      <c r="G41" s="1947"/>
      <c r="H41" s="1947"/>
      <c r="I41" s="1947"/>
      <c r="J41" s="1947"/>
      <c r="K41" s="1947"/>
      <c r="L41" s="1947"/>
      <c r="M41" s="1948"/>
    </row>
    <row r="42" spans="1:13">
      <c r="A42" s="3117"/>
      <c r="B42" s="3120"/>
      <c r="C42" s="653"/>
      <c r="D42" s="2147">
        <v>2</v>
      </c>
      <c r="E42" s="1988"/>
      <c r="F42" s="3790">
        <v>32</v>
      </c>
      <c r="G42" s="3791"/>
      <c r="H42" s="3815"/>
      <c r="I42" s="3815"/>
      <c r="J42" s="1947"/>
      <c r="K42" s="1947"/>
      <c r="L42" s="1947"/>
      <c r="M42" s="1948"/>
    </row>
    <row r="43" spans="1:13">
      <c r="A43" s="3117"/>
      <c r="B43" s="3120"/>
      <c r="C43" s="653"/>
      <c r="D43" s="1947"/>
      <c r="E43" s="1947"/>
      <c r="F43" s="1947"/>
      <c r="G43" s="1947"/>
      <c r="H43" s="1947"/>
      <c r="I43" s="1947"/>
      <c r="J43" s="1947"/>
      <c r="K43" s="1947"/>
      <c r="L43" s="1947"/>
      <c r="M43" s="1948"/>
    </row>
    <row r="44" spans="1:13" ht="15.75" customHeight="1">
      <c r="A44" s="3117"/>
      <c r="B44" s="3119" t="s">
        <v>1187</v>
      </c>
      <c r="C44" s="488"/>
      <c r="D44" s="488"/>
      <c r="E44" s="488"/>
      <c r="F44" s="488"/>
      <c r="G44" s="488"/>
      <c r="H44" s="488"/>
      <c r="I44" s="488"/>
      <c r="J44" s="488"/>
      <c r="K44" s="488"/>
      <c r="L44" s="484"/>
      <c r="M44" s="11"/>
    </row>
    <row r="45" spans="1:13" ht="15.75">
      <c r="A45" s="3117"/>
      <c r="B45" s="3120"/>
      <c r="C45" s="484"/>
      <c r="D45" s="654" t="s">
        <v>482</v>
      </c>
      <c r="E45" s="655" t="s">
        <v>60</v>
      </c>
      <c r="F45" s="3816" t="s">
        <v>1188</v>
      </c>
      <c r="G45" s="3815" t="s">
        <v>61</v>
      </c>
      <c r="H45" s="3815"/>
      <c r="I45" s="3815"/>
      <c r="J45" s="3815"/>
      <c r="K45" s="2128"/>
      <c r="L45" s="484"/>
      <c r="M45" s="11"/>
    </row>
    <row r="46" spans="1:13" ht="15.75">
      <c r="A46" s="3117"/>
      <c r="B46" s="3120"/>
      <c r="C46" s="484"/>
      <c r="D46" s="656"/>
      <c r="E46" s="1928" t="s">
        <v>1226</v>
      </c>
      <c r="F46" s="3816"/>
      <c r="G46" s="3815"/>
      <c r="H46" s="3815"/>
      <c r="I46" s="3815"/>
      <c r="J46" s="3815"/>
      <c r="K46" s="484"/>
      <c r="L46" s="484"/>
      <c r="M46" s="11"/>
    </row>
    <row r="47" spans="1:13" ht="15.75">
      <c r="A47" s="3117"/>
      <c r="B47" s="3121"/>
      <c r="C47" s="475"/>
      <c r="D47" s="475"/>
      <c r="E47" s="475"/>
      <c r="F47" s="475"/>
      <c r="G47" s="475"/>
      <c r="H47" s="475"/>
      <c r="I47" s="475"/>
      <c r="J47" s="475"/>
      <c r="K47" s="475"/>
      <c r="L47" s="484"/>
      <c r="M47" s="11"/>
    </row>
    <row r="48" spans="1:13" ht="36" customHeight="1">
      <c r="A48" s="3117"/>
      <c r="B48" s="6" t="s">
        <v>1189</v>
      </c>
      <c r="C48" s="3817" t="s">
        <v>1556</v>
      </c>
      <c r="D48" s="3785"/>
      <c r="E48" s="3785"/>
      <c r="F48" s="3785"/>
      <c r="G48" s="3785"/>
      <c r="H48" s="3785"/>
      <c r="I48" s="3785"/>
      <c r="J48" s="3785"/>
      <c r="K48" s="3785"/>
      <c r="L48" s="3785"/>
      <c r="M48" s="3818"/>
    </row>
    <row r="49" spans="1:13" ht="36.75" customHeight="1">
      <c r="A49" s="3117"/>
      <c r="B49" s="6" t="s">
        <v>1191</v>
      </c>
      <c r="C49" s="3778" t="s">
        <v>1544</v>
      </c>
      <c r="D49" s="3779"/>
      <c r="E49" s="3779"/>
      <c r="F49" s="3779"/>
      <c r="G49" s="3779"/>
      <c r="H49" s="3779"/>
      <c r="I49" s="3779"/>
      <c r="J49" s="3779"/>
      <c r="K49" s="3779"/>
      <c r="L49" s="3779"/>
      <c r="M49" s="3780"/>
    </row>
    <row r="50" spans="1:13" ht="15.75">
      <c r="A50" s="3117"/>
      <c r="B50" s="6" t="s">
        <v>1193</v>
      </c>
      <c r="C50" s="3819" t="s">
        <v>1557</v>
      </c>
      <c r="D50" s="3820"/>
      <c r="E50" s="3820"/>
      <c r="F50" s="3820"/>
      <c r="G50" s="3820"/>
      <c r="H50" s="3820"/>
      <c r="I50" s="3820"/>
      <c r="J50" s="3820"/>
      <c r="K50" s="3820"/>
      <c r="L50" s="3820"/>
      <c r="M50" s="3821"/>
    </row>
    <row r="51" spans="1:13" ht="15.75">
      <c r="A51" s="3117"/>
      <c r="B51" s="6" t="s">
        <v>1195</v>
      </c>
      <c r="C51" s="3819">
        <v>2016</v>
      </c>
      <c r="D51" s="3820"/>
      <c r="E51" s="3820"/>
      <c r="F51" s="3820"/>
      <c r="G51" s="3820"/>
      <c r="H51" s="3820"/>
      <c r="I51" s="3820"/>
      <c r="J51" s="3820"/>
      <c r="K51" s="3820"/>
      <c r="L51" s="3820"/>
      <c r="M51" s="3821"/>
    </row>
    <row r="52" spans="1:13">
      <c r="A52" s="3085" t="s">
        <v>1197</v>
      </c>
      <c r="B52" s="63" t="s">
        <v>1198</v>
      </c>
      <c r="C52" s="3822" t="s">
        <v>910</v>
      </c>
      <c r="D52" s="3822"/>
      <c r="E52" s="3822"/>
      <c r="F52" s="3822"/>
      <c r="G52" s="3822"/>
      <c r="H52" s="3822"/>
      <c r="I52" s="3822"/>
      <c r="J52" s="3822"/>
      <c r="K52" s="3822"/>
      <c r="L52" s="3822"/>
      <c r="M52" s="3823"/>
    </row>
    <row r="53" spans="1:13">
      <c r="A53" s="3086"/>
      <c r="B53" s="63" t="s">
        <v>1199</v>
      </c>
      <c r="C53" s="3822" t="s">
        <v>1558</v>
      </c>
      <c r="D53" s="3822"/>
      <c r="E53" s="3822"/>
      <c r="F53" s="3822"/>
      <c r="G53" s="3822"/>
      <c r="H53" s="3822"/>
      <c r="I53" s="3822"/>
      <c r="J53" s="3822"/>
      <c r="K53" s="3822"/>
      <c r="L53" s="3822"/>
      <c r="M53" s="3823"/>
    </row>
    <row r="54" spans="1:13">
      <c r="A54" s="3086"/>
      <c r="B54" s="63" t="s">
        <v>1201</v>
      </c>
      <c r="C54" s="3822" t="s">
        <v>1280</v>
      </c>
      <c r="D54" s="3822"/>
      <c r="E54" s="3822"/>
      <c r="F54" s="3822"/>
      <c r="G54" s="3822"/>
      <c r="H54" s="3822"/>
      <c r="I54" s="3822"/>
      <c r="J54" s="3822"/>
      <c r="K54" s="3822"/>
      <c r="L54" s="3822"/>
      <c r="M54" s="3823"/>
    </row>
    <row r="55" spans="1:13">
      <c r="A55" s="3086"/>
      <c r="B55" s="64" t="s">
        <v>1202</v>
      </c>
      <c r="C55" s="3824" t="s">
        <v>1559</v>
      </c>
      <c r="D55" s="3822"/>
      <c r="E55" s="3822"/>
      <c r="F55" s="3822"/>
      <c r="G55" s="3822"/>
      <c r="H55" s="3822"/>
      <c r="I55" s="3822"/>
      <c r="J55" s="3822"/>
      <c r="K55" s="3822"/>
      <c r="L55" s="3822"/>
      <c r="M55" s="3823"/>
    </row>
    <row r="56" spans="1:13">
      <c r="A56" s="3086"/>
      <c r="B56" s="63" t="s">
        <v>1204</v>
      </c>
      <c r="C56" s="3824" t="s">
        <v>912</v>
      </c>
      <c r="D56" s="3822"/>
      <c r="E56" s="3822"/>
      <c r="F56" s="3822"/>
      <c r="G56" s="3822"/>
      <c r="H56" s="3822"/>
      <c r="I56" s="3822"/>
      <c r="J56" s="3822"/>
      <c r="K56" s="3822"/>
      <c r="L56" s="3822"/>
      <c r="M56" s="3823"/>
    </row>
    <row r="57" spans="1:13" ht="15.75" thickBot="1">
      <c r="A57" s="3087"/>
      <c r="B57" s="63" t="s">
        <v>1205</v>
      </c>
      <c r="C57" s="3822" t="s">
        <v>1560</v>
      </c>
      <c r="D57" s="3822"/>
      <c r="E57" s="3822"/>
      <c r="F57" s="3822"/>
      <c r="G57" s="3822"/>
      <c r="H57" s="3822"/>
      <c r="I57" s="3822"/>
      <c r="J57" s="3822"/>
      <c r="K57" s="3822"/>
      <c r="L57" s="3822"/>
      <c r="M57" s="3823"/>
    </row>
    <row r="58" spans="1:13" ht="15.75" customHeight="1">
      <c r="A58" s="3085" t="s">
        <v>1206</v>
      </c>
      <c r="B58" s="65" t="s">
        <v>1207</v>
      </c>
      <c r="C58" s="3825" t="s">
        <v>1290</v>
      </c>
      <c r="D58" s="3826"/>
      <c r="E58" s="3826"/>
      <c r="F58" s="3826"/>
      <c r="G58" s="3826"/>
      <c r="H58" s="3826"/>
      <c r="I58" s="3826"/>
      <c r="J58" s="3826"/>
      <c r="K58" s="3826"/>
      <c r="L58" s="3826"/>
      <c r="M58" s="3827"/>
    </row>
    <row r="59" spans="1:13" ht="15.75" customHeight="1">
      <c r="A59" s="3086"/>
      <c r="B59" s="65" t="s">
        <v>1209</v>
      </c>
      <c r="C59" s="3825" t="s">
        <v>1210</v>
      </c>
      <c r="D59" s="3826"/>
      <c r="E59" s="3826"/>
      <c r="F59" s="3826"/>
      <c r="G59" s="3826"/>
      <c r="H59" s="3826"/>
      <c r="I59" s="3826"/>
      <c r="J59" s="3826"/>
      <c r="K59" s="3826"/>
      <c r="L59" s="3826"/>
      <c r="M59" s="3827"/>
    </row>
    <row r="60" spans="1:13" ht="16.5" customHeight="1" thickBot="1">
      <c r="A60" s="3086"/>
      <c r="B60" s="66" t="s">
        <v>28</v>
      </c>
      <c r="C60" s="3828" t="s">
        <v>1280</v>
      </c>
      <c r="D60" s="3829"/>
      <c r="E60" s="3829"/>
      <c r="F60" s="3829"/>
      <c r="G60" s="3829"/>
      <c r="H60" s="3829"/>
      <c r="I60" s="3829"/>
      <c r="J60" s="3829"/>
      <c r="K60" s="3829"/>
      <c r="L60" s="3829"/>
      <c r="M60" s="3830"/>
    </row>
    <row r="61" spans="1:13" ht="32.25" thickBot="1">
      <c r="A61" s="55" t="s">
        <v>1211</v>
      </c>
      <c r="B61" s="70"/>
      <c r="C61" s="3696"/>
      <c r="D61" s="3508"/>
      <c r="E61" s="3508"/>
      <c r="F61" s="3508"/>
      <c r="G61" s="3508"/>
      <c r="H61" s="3508"/>
      <c r="I61" s="3508"/>
      <c r="J61" s="3508"/>
      <c r="K61" s="3508"/>
      <c r="L61" s="3508"/>
      <c r="M61" s="3509"/>
    </row>
  </sheetData>
  <mergeCells count="46">
    <mergeCell ref="A58:A60"/>
    <mergeCell ref="C58:M58"/>
    <mergeCell ref="C59:M59"/>
    <mergeCell ref="C60:M60"/>
    <mergeCell ref="C61:M61"/>
    <mergeCell ref="C50:M50"/>
    <mergeCell ref="C51:M51"/>
    <mergeCell ref="A52:A57"/>
    <mergeCell ref="C52:M52"/>
    <mergeCell ref="C53:M53"/>
    <mergeCell ref="C54:M54"/>
    <mergeCell ref="C55:M55"/>
    <mergeCell ref="C56:M56"/>
    <mergeCell ref="C57:M57"/>
    <mergeCell ref="C49:M49"/>
    <mergeCell ref="C14:G14"/>
    <mergeCell ref="I14:M14"/>
    <mergeCell ref="A15:A51"/>
    <mergeCell ref="C16:M16"/>
    <mergeCell ref="B17:B23"/>
    <mergeCell ref="B24:B27"/>
    <mergeCell ref="J29:L29"/>
    <mergeCell ref="B31:B33"/>
    <mergeCell ref="B34:B43"/>
    <mergeCell ref="F42:G42"/>
    <mergeCell ref="H42:I42"/>
    <mergeCell ref="B44:B47"/>
    <mergeCell ref="F45:F46"/>
    <mergeCell ref="G45:J46"/>
    <mergeCell ref="C48:M48"/>
    <mergeCell ref="C13:M13"/>
    <mergeCell ref="A2:A13"/>
    <mergeCell ref="C2:M2"/>
    <mergeCell ref="C3:M3"/>
    <mergeCell ref="C5:M5"/>
    <mergeCell ref="C6:M6"/>
    <mergeCell ref="I7:M7"/>
    <mergeCell ref="B8:B10"/>
    <mergeCell ref="C9:D9"/>
    <mergeCell ref="F9:G9"/>
    <mergeCell ref="I9:J9"/>
    <mergeCell ref="C10:D10"/>
    <mergeCell ref="F10:G10"/>
    <mergeCell ref="I10:J10"/>
    <mergeCell ref="C11:M11"/>
    <mergeCell ref="C12:M12"/>
  </mergeCells>
  <dataValidations count="3">
    <dataValidation allowBlank="1" showInputMessage="1" showErrorMessage="1" prompt="Seleccione de la lista desplegable" sqref="B4 H7 B7" xr:uid="{00000000-0002-0000-1E00-000000000000}"/>
    <dataValidation allowBlank="1" showInputMessage="1" showErrorMessage="1" prompt="Selecciones de la lista desplegable" sqref="B15" xr:uid="{00000000-0002-0000-1E00-000001000000}"/>
    <dataValidation allowBlank="1" showInputMessage="1" showErrorMessage="1" prompt="Incluir una ficha por cada indicador, ya sea de producto o de resultado" sqref="B1" xr:uid="{00000000-0002-0000-1E00-000002000000}"/>
  </dataValidations>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79998168889431442"/>
  </sheetPr>
  <dimension ref="A1:N58"/>
  <sheetViews>
    <sheetView topLeftCell="A44" zoomScale="70" zoomScaleNormal="70" workbookViewId="0">
      <selection activeCell="C44" sqref="C44:M44"/>
    </sheetView>
  </sheetViews>
  <sheetFormatPr baseColWidth="10" defaultColWidth="11.28515625" defaultRowHeight="15.75"/>
  <cols>
    <col min="1" max="1" width="20" style="4" customWidth="1"/>
    <col min="2" max="2" width="30" style="57" customWidth="1"/>
    <col min="3" max="16384" width="11.28515625" style="4"/>
  </cols>
  <sheetData>
    <row r="1" spans="1:14" ht="16.5" thickBot="1">
      <c r="A1" s="1"/>
      <c r="B1" s="1879" t="s">
        <v>1561</v>
      </c>
      <c r="C1" s="2"/>
      <c r="D1" s="2"/>
      <c r="E1" s="2"/>
      <c r="F1" s="2"/>
      <c r="G1" s="2"/>
      <c r="H1" s="2"/>
      <c r="I1" s="2"/>
      <c r="J1" s="2"/>
      <c r="K1" s="2"/>
      <c r="L1" s="2"/>
      <c r="M1" s="3"/>
      <c r="N1" s="2574" t="s">
        <v>1277</v>
      </c>
    </row>
    <row r="2" spans="1:14">
      <c r="A2" s="3126" t="s">
        <v>1134</v>
      </c>
      <c r="B2" s="5" t="s">
        <v>1135</v>
      </c>
      <c r="C2" s="3693" t="s">
        <v>1562</v>
      </c>
      <c r="D2" s="3694"/>
      <c r="E2" s="3694"/>
      <c r="F2" s="3694"/>
      <c r="G2" s="3694"/>
      <c r="H2" s="3694"/>
      <c r="I2" s="3694"/>
      <c r="J2" s="3694"/>
      <c r="K2" s="3694"/>
      <c r="L2" s="3694"/>
      <c r="M2" s="3695"/>
      <c r="N2" s="2014"/>
    </row>
    <row r="3" spans="1:14" ht="72" customHeight="1">
      <c r="A3" s="3127"/>
      <c r="B3" s="6" t="s">
        <v>1137</v>
      </c>
      <c r="C3" s="3840" t="s">
        <v>1563</v>
      </c>
      <c r="D3" s="3088"/>
      <c r="E3" s="3088"/>
      <c r="F3" s="3088"/>
      <c r="G3" s="3088"/>
      <c r="H3" s="3088"/>
      <c r="I3" s="3088"/>
      <c r="J3" s="3088"/>
      <c r="K3" s="3088"/>
      <c r="L3" s="3088"/>
      <c r="M3" s="3089"/>
      <c r="N3" s="43"/>
    </row>
    <row r="4" spans="1:14">
      <c r="A4" s="3127"/>
      <c r="B4" s="1853" t="s">
        <v>1139</v>
      </c>
      <c r="C4" s="1847" t="s">
        <v>69</v>
      </c>
      <c r="D4" s="1847"/>
      <c r="E4" s="1847"/>
      <c r="F4" s="1847"/>
      <c r="G4" s="1847"/>
      <c r="H4" s="1847"/>
      <c r="I4" s="1847"/>
      <c r="J4" s="1847"/>
      <c r="K4" s="1847"/>
      <c r="L4" s="1847"/>
      <c r="M4" s="1848"/>
      <c r="N4" s="43"/>
    </row>
    <row r="5" spans="1:14" ht="26.25" customHeight="1">
      <c r="A5" s="3127"/>
      <c r="B5" s="1856" t="s">
        <v>1140</v>
      </c>
      <c r="C5" s="3840" t="s">
        <v>1564</v>
      </c>
      <c r="D5" s="3088"/>
      <c r="E5" s="3088"/>
      <c r="F5" s="3088"/>
      <c r="G5" s="3088"/>
      <c r="H5" s="3088"/>
      <c r="I5" s="3088"/>
      <c r="J5" s="3088"/>
      <c r="K5" s="3088"/>
      <c r="L5" s="3088"/>
      <c r="M5" s="3089"/>
      <c r="N5" s="43"/>
    </row>
    <row r="6" spans="1:14">
      <c r="A6" s="3127"/>
      <c r="B6" s="1853" t="s">
        <v>1142</v>
      </c>
      <c r="C6" s="3840" t="s">
        <v>1565</v>
      </c>
      <c r="D6" s="3088"/>
      <c r="E6" s="3088"/>
      <c r="F6" s="3088"/>
      <c r="G6" s="3088"/>
      <c r="H6" s="3088"/>
      <c r="I6" s="3088"/>
      <c r="J6" s="3088"/>
      <c r="K6" s="3088"/>
      <c r="L6" s="3088"/>
      <c r="M6" s="3089"/>
      <c r="N6" s="43"/>
    </row>
    <row r="7" spans="1:14">
      <c r="A7" s="3127"/>
      <c r="B7" s="6" t="s">
        <v>1143</v>
      </c>
      <c r="C7" s="1985" t="s">
        <v>71</v>
      </c>
      <c r="D7" s="1985"/>
      <c r="E7" s="1985"/>
      <c r="F7" s="1985"/>
      <c r="G7" s="2062"/>
      <c r="H7" s="7" t="s">
        <v>28</v>
      </c>
      <c r="I7" s="1985" t="s">
        <v>72</v>
      </c>
      <c r="J7" s="1985"/>
      <c r="K7" s="1985"/>
      <c r="L7" s="1985"/>
      <c r="M7" s="1986"/>
      <c r="N7" s="2575"/>
    </row>
    <row r="8" spans="1:14">
      <c r="A8" s="3127"/>
      <c r="B8" s="3119" t="s">
        <v>1144</v>
      </c>
      <c r="C8" s="1979"/>
      <c r="D8" s="1978"/>
      <c r="E8" s="1978"/>
      <c r="F8" s="1978"/>
      <c r="G8" s="1978"/>
      <c r="H8" s="1978"/>
      <c r="I8" s="1978"/>
      <c r="J8" s="1978"/>
      <c r="K8" s="1978"/>
      <c r="L8" s="8"/>
      <c r="M8" s="9"/>
      <c r="N8" s="484"/>
    </row>
    <row r="9" spans="1:14" ht="38.25" customHeight="1">
      <c r="A9" s="3127"/>
      <c r="B9" s="3120"/>
      <c r="C9" s="3486" t="s">
        <v>1145</v>
      </c>
      <c r="D9" s="3486"/>
      <c r="E9" s="1911"/>
      <c r="F9" s="3134"/>
      <c r="G9" s="3134"/>
      <c r="H9" s="1911"/>
      <c r="I9" s="3134"/>
      <c r="J9" s="3134"/>
      <c r="K9" s="1911"/>
      <c r="L9" s="484"/>
      <c r="M9" s="11"/>
      <c r="N9" s="484"/>
    </row>
    <row r="10" spans="1:14">
      <c r="A10" s="3127"/>
      <c r="B10" s="3121"/>
      <c r="C10" s="3134" t="s">
        <v>1147</v>
      </c>
      <c r="D10" s="3134"/>
      <c r="E10" s="1857"/>
      <c r="F10" s="3134" t="s">
        <v>1147</v>
      </c>
      <c r="G10" s="3134"/>
      <c r="H10" s="1857"/>
      <c r="I10" s="3134" t="s">
        <v>1147</v>
      </c>
      <c r="J10" s="3134"/>
      <c r="K10" s="1857"/>
      <c r="L10" s="484"/>
      <c r="M10" s="11"/>
      <c r="N10" s="484"/>
    </row>
    <row r="11" spans="1:14" ht="150" customHeight="1" thickBot="1">
      <c r="A11" s="3128"/>
      <c r="B11" s="6" t="s">
        <v>1148</v>
      </c>
      <c r="C11" s="3831" t="s">
        <v>1566</v>
      </c>
      <c r="D11" s="3832"/>
      <c r="E11" s="3832"/>
      <c r="F11" s="3832"/>
      <c r="G11" s="3832"/>
      <c r="H11" s="3832"/>
      <c r="I11" s="3832"/>
      <c r="J11" s="3832"/>
      <c r="K11" s="3832"/>
      <c r="L11" s="3832"/>
      <c r="M11" s="3833"/>
      <c r="N11" s="2128"/>
    </row>
    <row r="12" spans="1:14" ht="31.5" customHeight="1" thickBot="1">
      <c r="A12" s="3115" t="s">
        <v>1150</v>
      </c>
      <c r="B12" s="58" t="s">
        <v>12</v>
      </c>
      <c r="C12" s="3834" t="s">
        <v>58</v>
      </c>
      <c r="D12" s="3835"/>
      <c r="E12" s="3835"/>
      <c r="F12" s="3835"/>
      <c r="G12" s="3835"/>
      <c r="H12" s="3835"/>
      <c r="I12" s="3835"/>
      <c r="J12" s="3835"/>
      <c r="K12" s="3835"/>
      <c r="L12" s="3835"/>
      <c r="M12" s="3836"/>
      <c r="N12" s="2014"/>
    </row>
    <row r="13" spans="1:14" ht="27" customHeight="1">
      <c r="A13" s="3116"/>
      <c r="B13" s="6" t="s">
        <v>1151</v>
      </c>
      <c r="C13" s="3837" t="s">
        <v>269</v>
      </c>
      <c r="D13" s="3838"/>
      <c r="E13" s="3838"/>
      <c r="F13" s="3838"/>
      <c r="G13" s="3838"/>
      <c r="H13" s="3838"/>
      <c r="I13" s="3838"/>
      <c r="J13" s="3838"/>
      <c r="K13" s="3838"/>
      <c r="L13" s="3838"/>
      <c r="M13" s="3839"/>
      <c r="N13" s="2576"/>
    </row>
    <row r="14" spans="1:14" ht="8.25" customHeight="1">
      <c r="A14" s="3116"/>
      <c r="B14" s="3119" t="s">
        <v>1153</v>
      </c>
      <c r="C14" s="13"/>
      <c r="D14" s="14"/>
      <c r="E14" s="14"/>
      <c r="F14" s="14"/>
      <c r="G14" s="14"/>
      <c r="H14" s="14"/>
      <c r="I14" s="14"/>
      <c r="J14" s="14"/>
      <c r="K14" s="14"/>
      <c r="L14" s="14"/>
      <c r="M14" s="15"/>
      <c r="N14" s="18"/>
    </row>
    <row r="15" spans="1:14" ht="9" customHeight="1">
      <c r="A15" s="3116"/>
      <c r="B15" s="3120"/>
      <c r="C15" s="16"/>
      <c r="D15" s="17"/>
      <c r="E15" s="18"/>
      <c r="F15" s="17"/>
      <c r="G15" s="18"/>
      <c r="H15" s="17"/>
      <c r="I15" s="18"/>
      <c r="J15" s="17"/>
      <c r="K15" s="18"/>
      <c r="L15" s="18"/>
      <c r="M15" s="19"/>
      <c r="N15" s="18"/>
    </row>
    <row r="16" spans="1:14" ht="30">
      <c r="A16" s="3116"/>
      <c r="B16" s="3120"/>
      <c r="C16" s="191" t="s">
        <v>1154</v>
      </c>
      <c r="D16" s="192"/>
      <c r="E16" s="191" t="s">
        <v>1155</v>
      </c>
      <c r="F16" s="192"/>
      <c r="G16" s="191" t="s">
        <v>1156</v>
      </c>
      <c r="H16" s="192"/>
      <c r="I16" s="191" t="s">
        <v>1157</v>
      </c>
      <c r="J16" s="192"/>
      <c r="K16" s="191" t="s">
        <v>1158</v>
      </c>
      <c r="L16" s="193"/>
      <c r="M16" s="194"/>
      <c r="N16" s="478"/>
    </row>
    <row r="17" spans="1:14" ht="30">
      <c r="A17" s="3116"/>
      <c r="B17" s="3120"/>
      <c r="C17" s="191" t="s">
        <v>1159</v>
      </c>
      <c r="D17" s="1909"/>
      <c r="E17" s="191" t="s">
        <v>1160</v>
      </c>
      <c r="F17" s="195"/>
      <c r="G17" s="191" t="s">
        <v>1161</v>
      </c>
      <c r="H17" s="195"/>
      <c r="I17" s="191" t="s">
        <v>1162</v>
      </c>
      <c r="J17" s="195"/>
      <c r="K17" s="191" t="s">
        <v>1163</v>
      </c>
      <c r="L17" s="193" t="s">
        <v>1226</v>
      </c>
      <c r="M17" s="194"/>
      <c r="N17" s="478"/>
    </row>
    <row r="18" spans="1:14" ht="30">
      <c r="A18" s="3116"/>
      <c r="B18" s="3120"/>
      <c r="C18" s="191" t="s">
        <v>1164</v>
      </c>
      <c r="D18" s="1909"/>
      <c r="E18" s="191" t="s">
        <v>1165</v>
      </c>
      <c r="F18" s="1909"/>
      <c r="G18" s="191"/>
      <c r="H18" s="196"/>
      <c r="I18" s="191"/>
      <c r="J18" s="196"/>
      <c r="K18" s="191"/>
      <c r="L18" s="197"/>
      <c r="M18" s="198"/>
      <c r="N18" s="478"/>
    </row>
    <row r="19" spans="1:14">
      <c r="A19" s="3116"/>
      <c r="B19" s="3120"/>
      <c r="C19" s="191" t="s">
        <v>1166</v>
      </c>
      <c r="D19" s="195"/>
      <c r="E19" s="191" t="s">
        <v>1168</v>
      </c>
      <c r="F19" s="1914"/>
      <c r="G19" s="1914"/>
      <c r="H19" s="1914"/>
      <c r="I19" s="1914"/>
      <c r="J19" s="1914"/>
      <c r="K19" s="1914"/>
      <c r="L19" s="1914"/>
      <c r="M19" s="26"/>
      <c r="N19" s="47"/>
    </row>
    <row r="20" spans="1:14" ht="9.75" customHeight="1">
      <c r="A20" s="3116"/>
      <c r="B20" s="3121"/>
      <c r="C20" s="1932"/>
      <c r="D20" s="1932"/>
      <c r="E20" s="1932"/>
      <c r="F20" s="1932"/>
      <c r="G20" s="1932"/>
      <c r="H20" s="1932"/>
      <c r="I20" s="1932"/>
      <c r="J20" s="1932"/>
      <c r="K20" s="1932"/>
      <c r="L20" s="1932"/>
      <c r="M20" s="1933"/>
      <c r="N20" s="2014"/>
    </row>
    <row r="21" spans="1:14">
      <c r="A21" s="3116"/>
      <c r="B21" s="3119" t="s">
        <v>1170</v>
      </c>
      <c r="C21" s="199"/>
      <c r="D21" s="199"/>
      <c r="E21" s="199"/>
      <c r="F21" s="199"/>
      <c r="G21" s="199"/>
      <c r="H21" s="199"/>
      <c r="I21" s="199"/>
      <c r="J21" s="199"/>
      <c r="K21" s="199"/>
      <c r="L21" s="484"/>
      <c r="M21" s="11"/>
      <c r="N21" s="484"/>
    </row>
    <row r="22" spans="1:14">
      <c r="A22" s="3116"/>
      <c r="B22" s="3120"/>
      <c r="C22" s="191" t="s">
        <v>1171</v>
      </c>
      <c r="D22" s="195"/>
      <c r="E22" s="1923"/>
      <c r="F22" s="191" t="s">
        <v>1172</v>
      </c>
      <c r="G22" s="1909"/>
      <c r="H22" s="1923"/>
      <c r="I22" s="191" t="s">
        <v>1173</v>
      </c>
      <c r="J22" s="1909" t="s">
        <v>1226</v>
      </c>
      <c r="K22" s="1923"/>
      <c r="L22" s="484"/>
      <c r="M22" s="11"/>
      <c r="N22" s="484"/>
    </row>
    <row r="23" spans="1:14" ht="30">
      <c r="A23" s="3116"/>
      <c r="B23" s="3120"/>
      <c r="C23" s="191" t="s">
        <v>1174</v>
      </c>
      <c r="D23" s="30"/>
      <c r="E23" s="31"/>
      <c r="F23" s="191" t="s">
        <v>1175</v>
      </c>
      <c r="G23" s="195"/>
      <c r="H23" s="484"/>
      <c r="I23" s="32"/>
      <c r="J23" s="484"/>
      <c r="K23" s="1911"/>
      <c r="L23" s="484"/>
      <c r="M23" s="11"/>
      <c r="N23" s="484"/>
    </row>
    <row r="24" spans="1:14">
      <c r="A24" s="3116"/>
      <c r="B24" s="3120"/>
      <c r="C24" s="196"/>
      <c r="D24" s="196"/>
      <c r="E24" s="196"/>
      <c r="F24" s="196"/>
      <c r="G24" s="196"/>
      <c r="H24" s="196"/>
      <c r="I24" s="196"/>
      <c r="J24" s="196"/>
      <c r="K24" s="196"/>
      <c r="L24" s="484"/>
      <c r="M24" s="11"/>
      <c r="N24" s="484"/>
    </row>
    <row r="25" spans="1:14">
      <c r="A25" s="3117"/>
      <c r="B25" s="3122" t="s">
        <v>1176</v>
      </c>
      <c r="C25" s="1545"/>
      <c r="D25" s="1545"/>
      <c r="E25" s="1545"/>
      <c r="F25" s="1545"/>
      <c r="G25" s="1545"/>
      <c r="H25" s="1545"/>
      <c r="I25" s="1545"/>
      <c r="J25" s="1545"/>
      <c r="K25" s="1545"/>
      <c r="L25" s="1545"/>
      <c r="M25" s="479"/>
      <c r="N25" s="1506"/>
    </row>
    <row r="26" spans="1:14">
      <c r="A26" s="3117"/>
      <c r="B26" s="3122"/>
      <c r="C26" s="480" t="s">
        <v>1177</v>
      </c>
      <c r="D26" s="481" t="s">
        <v>1567</v>
      </c>
      <c r="E26" s="1545"/>
      <c r="F26" s="482" t="s">
        <v>1178</v>
      </c>
      <c r="G26" s="483">
        <v>2017</v>
      </c>
      <c r="H26" s="1545"/>
      <c r="I26" s="482" t="s">
        <v>1179</v>
      </c>
      <c r="J26" s="1984" t="s">
        <v>1568</v>
      </c>
      <c r="K26" s="2127"/>
      <c r="L26" s="2136"/>
      <c r="M26" s="479"/>
      <c r="N26" s="1506"/>
    </row>
    <row r="27" spans="1:14">
      <c r="A27" s="3117"/>
      <c r="B27" s="3122"/>
      <c r="C27" s="1929"/>
      <c r="D27" s="1929"/>
      <c r="E27" s="1929"/>
      <c r="F27" s="1929"/>
      <c r="G27" s="1929"/>
      <c r="H27" s="1929"/>
      <c r="I27" s="1929"/>
      <c r="J27" s="1929"/>
      <c r="K27" s="1929"/>
      <c r="L27" s="1929"/>
      <c r="M27" s="1930"/>
      <c r="N27" s="1506"/>
    </row>
    <row r="28" spans="1:14">
      <c r="A28" s="3116"/>
      <c r="B28" s="3120" t="s">
        <v>1181</v>
      </c>
      <c r="C28" s="1262"/>
      <c r="D28" s="1262"/>
      <c r="E28" s="1262"/>
      <c r="F28" s="1262"/>
      <c r="G28" s="1262"/>
      <c r="H28" s="1262"/>
      <c r="I28" s="1262"/>
      <c r="J28" s="1262"/>
      <c r="K28" s="1262"/>
      <c r="L28" s="484"/>
      <c r="M28" s="11"/>
      <c r="N28" s="484"/>
    </row>
    <row r="29" spans="1:14">
      <c r="A29" s="3116"/>
      <c r="B29" s="3120"/>
      <c r="C29" s="1545" t="s">
        <v>1182</v>
      </c>
      <c r="D29" s="2577">
        <v>2019</v>
      </c>
      <c r="E29" s="1264"/>
      <c r="F29" s="1545" t="s">
        <v>1183</v>
      </c>
      <c r="G29" s="2578" t="s">
        <v>1184</v>
      </c>
      <c r="H29" s="1264"/>
      <c r="I29" s="482"/>
      <c r="J29" s="1264"/>
      <c r="K29" s="1264"/>
      <c r="L29" s="484"/>
      <c r="M29" s="11"/>
      <c r="N29" s="484"/>
    </row>
    <row r="30" spans="1:14">
      <c r="A30" s="3116"/>
      <c r="B30" s="3121"/>
      <c r="C30" s="1929"/>
      <c r="D30" s="485"/>
      <c r="E30" s="1266"/>
      <c r="F30" s="1929"/>
      <c r="G30" s="1266"/>
      <c r="H30" s="1266"/>
      <c r="I30" s="486"/>
      <c r="J30" s="1266"/>
      <c r="K30" s="1266"/>
      <c r="L30" s="484"/>
      <c r="M30" s="11"/>
      <c r="N30" s="484"/>
    </row>
    <row r="31" spans="1:14">
      <c r="A31" s="3116"/>
      <c r="B31" s="3119" t="s">
        <v>1185</v>
      </c>
      <c r="C31" s="91"/>
      <c r="D31" s="91"/>
      <c r="E31" s="91"/>
      <c r="F31" s="91"/>
      <c r="G31" s="91"/>
      <c r="H31" s="91"/>
      <c r="I31" s="91"/>
      <c r="J31" s="91"/>
      <c r="K31" s="91"/>
      <c r="L31" s="91"/>
      <c r="M31" s="652"/>
      <c r="N31" s="91"/>
    </row>
    <row r="32" spans="1:14">
      <c r="A32" s="3116"/>
      <c r="B32" s="3120"/>
      <c r="C32" s="653"/>
      <c r="D32" s="46">
        <v>2019</v>
      </c>
      <c r="E32" s="46"/>
      <c r="F32" s="46">
        <v>2020</v>
      </c>
      <c r="G32" s="46"/>
      <c r="H32" s="47">
        <v>2021</v>
      </c>
      <c r="I32" s="47"/>
      <c r="J32" s="47">
        <v>2022</v>
      </c>
      <c r="K32" s="46"/>
      <c r="L32" s="46">
        <v>2023</v>
      </c>
      <c r="M32" s="652"/>
      <c r="N32" s="91"/>
    </row>
    <row r="33" spans="1:14">
      <c r="A33" s="3116"/>
      <c r="B33" s="3120"/>
      <c r="C33" s="653"/>
      <c r="D33" s="1854" t="s">
        <v>1569</v>
      </c>
      <c r="E33" s="1854"/>
      <c r="F33" s="1854" t="s">
        <v>1570</v>
      </c>
      <c r="G33" s="1854"/>
      <c r="H33" s="1854" t="s">
        <v>1571</v>
      </c>
      <c r="I33" s="1854"/>
      <c r="J33" s="2579" t="s">
        <v>1572</v>
      </c>
      <c r="K33" s="1854"/>
      <c r="L33" s="1854" t="s">
        <v>1573</v>
      </c>
      <c r="M33" s="1948"/>
      <c r="N33" s="84"/>
    </row>
    <row r="34" spans="1:14">
      <c r="A34" s="3116"/>
      <c r="B34" s="3120"/>
      <c r="C34" s="653"/>
      <c r="D34" s="46">
        <v>2024</v>
      </c>
      <c r="E34" s="46"/>
      <c r="F34" s="46">
        <v>2025</v>
      </c>
      <c r="G34" s="46"/>
      <c r="H34" s="47">
        <v>2026</v>
      </c>
      <c r="I34" s="47"/>
      <c r="J34" s="47">
        <v>2027</v>
      </c>
      <c r="K34" s="46"/>
      <c r="L34" s="46">
        <v>2028</v>
      </c>
      <c r="M34" s="1072"/>
      <c r="N34" s="87"/>
    </row>
    <row r="35" spans="1:14">
      <c r="A35" s="3116"/>
      <c r="B35" s="3120"/>
      <c r="C35" s="653"/>
      <c r="D35" s="1854" t="s">
        <v>1574</v>
      </c>
      <c r="E35" s="1854"/>
      <c r="F35" s="1854" t="s">
        <v>1575</v>
      </c>
      <c r="G35" s="1854"/>
      <c r="H35" s="1854" t="s">
        <v>1576</v>
      </c>
      <c r="I35" s="1854"/>
      <c r="J35" s="1854" t="s">
        <v>1577</v>
      </c>
      <c r="K35" s="1854"/>
      <c r="L35" s="1854" t="s">
        <v>1578</v>
      </c>
      <c r="M35" s="1948"/>
      <c r="N35" s="84"/>
    </row>
    <row r="36" spans="1:14">
      <c r="A36" s="3116"/>
      <c r="B36" s="3120"/>
      <c r="C36" s="653"/>
      <c r="D36" s="46">
        <v>2029</v>
      </c>
      <c r="E36" s="46"/>
      <c r="F36" s="46">
        <v>2030</v>
      </c>
      <c r="G36" s="46"/>
      <c r="H36" s="47">
        <v>2031</v>
      </c>
      <c r="I36" s="47"/>
      <c r="J36" s="47">
        <v>2032</v>
      </c>
      <c r="K36" s="46"/>
      <c r="L36" s="46">
        <v>2033</v>
      </c>
      <c r="M36" s="1072"/>
      <c r="N36" s="87"/>
    </row>
    <row r="37" spans="1:14">
      <c r="A37" s="3116"/>
      <c r="B37" s="3120"/>
      <c r="C37" s="653"/>
      <c r="D37" s="1854" t="s">
        <v>1579</v>
      </c>
      <c r="E37" s="1854"/>
      <c r="F37" s="1854" t="s">
        <v>1580</v>
      </c>
      <c r="G37" s="1854"/>
      <c r="H37" s="1854" t="s">
        <v>1581</v>
      </c>
      <c r="I37" s="1854"/>
      <c r="J37" s="1854" t="s">
        <v>1582</v>
      </c>
      <c r="K37" s="1854"/>
      <c r="L37" s="1854" t="s">
        <v>1583</v>
      </c>
      <c r="M37" s="1948"/>
      <c r="N37" s="84"/>
    </row>
    <row r="38" spans="1:14">
      <c r="A38" s="3116"/>
      <c r="B38" s="3120"/>
      <c r="C38" s="653"/>
      <c r="D38" s="46">
        <v>2034</v>
      </c>
      <c r="E38" s="1910"/>
      <c r="F38" s="62" t="s">
        <v>1186</v>
      </c>
      <c r="G38" s="1910"/>
      <c r="H38" s="62"/>
      <c r="I38" s="1910"/>
      <c r="J38" s="62"/>
      <c r="K38" s="1910"/>
      <c r="L38" s="62"/>
      <c r="M38" s="1948"/>
      <c r="N38" s="84"/>
    </row>
    <row r="39" spans="1:14">
      <c r="A39" s="3116"/>
      <c r="B39" s="3121"/>
      <c r="C39" s="653"/>
      <c r="D39" s="1854" t="s">
        <v>1584</v>
      </c>
      <c r="E39" s="1855"/>
      <c r="F39" s="3531" t="s">
        <v>1584</v>
      </c>
      <c r="G39" s="3532"/>
      <c r="H39" s="3401"/>
      <c r="I39" s="3401"/>
      <c r="J39" s="62"/>
      <c r="K39" s="1910"/>
      <c r="L39" s="62"/>
      <c r="M39" s="1948"/>
      <c r="N39" s="84"/>
    </row>
    <row r="40" spans="1:14" ht="18" customHeight="1">
      <c r="A40" s="3116"/>
      <c r="B40" s="3119" t="s">
        <v>1187</v>
      </c>
      <c r="C40" s="199"/>
      <c r="D40" s="199"/>
      <c r="E40" s="199"/>
      <c r="F40" s="199"/>
      <c r="G40" s="199"/>
      <c r="H40" s="199"/>
      <c r="I40" s="199"/>
      <c r="J40" s="199"/>
      <c r="K40" s="199"/>
      <c r="L40" s="484"/>
      <c r="M40" s="11"/>
      <c r="N40" s="484"/>
    </row>
    <row r="41" spans="1:14">
      <c r="A41" s="3116"/>
      <c r="B41" s="3120"/>
      <c r="C41" s="484"/>
      <c r="D41" s="49" t="s">
        <v>482</v>
      </c>
      <c r="E41" s="50" t="s">
        <v>60</v>
      </c>
      <c r="F41" s="3699" t="s">
        <v>1188</v>
      </c>
      <c r="G41" s="3112" t="s">
        <v>1267</v>
      </c>
      <c r="H41" s="3112"/>
      <c r="I41" s="3112"/>
      <c r="J41" s="3112"/>
      <c r="K41" s="1980"/>
      <c r="L41" s="484"/>
      <c r="M41" s="11"/>
      <c r="N41" s="484"/>
    </row>
    <row r="42" spans="1:14">
      <c r="A42" s="3116"/>
      <c r="B42" s="3120"/>
      <c r="C42" s="484"/>
      <c r="D42" s="2004" t="s">
        <v>1226</v>
      </c>
      <c r="E42" s="1909"/>
      <c r="F42" s="3699"/>
      <c r="G42" s="3112"/>
      <c r="H42" s="3112"/>
      <c r="I42" s="3112"/>
      <c r="J42" s="3112"/>
      <c r="K42" s="31"/>
      <c r="L42" s="484"/>
      <c r="M42" s="11"/>
      <c r="N42" s="484"/>
    </row>
    <row r="43" spans="1:14">
      <c r="A43" s="3116"/>
      <c r="B43" s="3121"/>
      <c r="C43" s="51"/>
      <c r="D43" s="51"/>
      <c r="E43" s="51"/>
      <c r="F43" s="51"/>
      <c r="G43" s="51"/>
      <c r="H43" s="51"/>
      <c r="I43" s="51"/>
      <c r="J43" s="51"/>
      <c r="K43" s="51"/>
      <c r="L43" s="484"/>
      <c r="M43" s="11"/>
      <c r="N43" s="484"/>
    </row>
    <row r="44" spans="1:14" ht="298.5" customHeight="1">
      <c r="A44" s="3116"/>
      <c r="B44" s="6" t="s">
        <v>1189</v>
      </c>
      <c r="C44" s="3793" t="s">
        <v>1585</v>
      </c>
      <c r="D44" s="3794"/>
      <c r="E44" s="3794"/>
      <c r="F44" s="3794"/>
      <c r="G44" s="3794"/>
      <c r="H44" s="3794"/>
      <c r="I44" s="3794"/>
      <c r="J44" s="3794"/>
      <c r="K44" s="3794"/>
      <c r="L44" s="3794"/>
      <c r="M44" s="3795"/>
      <c r="N44" s="2135"/>
    </row>
    <row r="45" spans="1:14" ht="58.5" customHeight="1">
      <c r="A45" s="3116"/>
      <c r="B45" s="6" t="s">
        <v>1191</v>
      </c>
      <c r="C45" s="3793" t="s">
        <v>1586</v>
      </c>
      <c r="D45" s="3794"/>
      <c r="E45" s="3794"/>
      <c r="F45" s="3794"/>
      <c r="G45" s="3794"/>
      <c r="H45" s="3794"/>
      <c r="I45" s="3794"/>
      <c r="J45" s="3794"/>
      <c r="K45" s="3794"/>
      <c r="L45" s="3794"/>
      <c r="M45" s="3795"/>
      <c r="N45" s="2014"/>
    </row>
    <row r="46" spans="1:14">
      <c r="A46" s="3116"/>
      <c r="B46" s="6" t="s">
        <v>1193</v>
      </c>
      <c r="C46" s="3793" t="s">
        <v>1194</v>
      </c>
      <c r="D46" s="3794"/>
      <c r="E46" s="3794"/>
      <c r="F46" s="3794"/>
      <c r="G46" s="3794"/>
      <c r="H46" s="3794"/>
      <c r="I46" s="3794"/>
      <c r="J46" s="3794"/>
      <c r="K46" s="3794"/>
      <c r="L46" s="3794"/>
      <c r="M46" s="3795"/>
      <c r="N46" s="2014"/>
    </row>
    <row r="47" spans="1:14">
      <c r="A47" s="3118"/>
      <c r="B47" s="6" t="s">
        <v>1195</v>
      </c>
      <c r="C47" s="3793" t="s">
        <v>1587</v>
      </c>
      <c r="D47" s="3794"/>
      <c r="E47" s="3794"/>
      <c r="F47" s="3794"/>
      <c r="G47" s="3794"/>
      <c r="H47" s="3794"/>
      <c r="I47" s="3794"/>
      <c r="J47" s="3794"/>
      <c r="K47" s="3794"/>
      <c r="L47" s="3794"/>
      <c r="M47" s="3795"/>
      <c r="N47" s="2014"/>
    </row>
    <row r="48" spans="1:14" ht="15.75" customHeight="1">
      <c r="A48" s="3085" t="s">
        <v>1197</v>
      </c>
      <c r="B48" s="63" t="s">
        <v>1198</v>
      </c>
      <c r="C48" s="3098" t="s">
        <v>993</v>
      </c>
      <c r="D48" s="3098"/>
      <c r="E48" s="3098"/>
      <c r="F48" s="3098"/>
      <c r="G48" s="3098"/>
      <c r="H48" s="3098"/>
      <c r="I48" s="3098"/>
      <c r="J48" s="3098"/>
      <c r="K48" s="3098"/>
      <c r="L48" s="3098"/>
      <c r="M48" s="3099"/>
      <c r="N48" s="2014"/>
    </row>
    <row r="49" spans="1:14" ht="15.75" customHeight="1">
      <c r="A49" s="3086"/>
      <c r="B49" s="63" t="s">
        <v>1199</v>
      </c>
      <c r="C49" s="3100" t="s">
        <v>1200</v>
      </c>
      <c r="D49" s="3100"/>
      <c r="E49" s="3100"/>
      <c r="F49" s="3100"/>
      <c r="G49" s="3100"/>
      <c r="H49" s="3100"/>
      <c r="I49" s="3100"/>
      <c r="J49" s="3100"/>
      <c r="K49" s="3100"/>
      <c r="L49" s="3100"/>
      <c r="M49" s="3101"/>
      <c r="N49" s="2014"/>
    </row>
    <row r="50" spans="1:14" ht="15.75" customHeight="1">
      <c r="A50" s="3086"/>
      <c r="B50" s="63" t="s">
        <v>1201</v>
      </c>
      <c r="C50" s="3100" t="s">
        <v>72</v>
      </c>
      <c r="D50" s="3100"/>
      <c r="E50" s="3100"/>
      <c r="F50" s="3100"/>
      <c r="G50" s="3100"/>
      <c r="H50" s="3100"/>
      <c r="I50" s="3100"/>
      <c r="J50" s="3100"/>
      <c r="K50" s="3100"/>
      <c r="L50" s="3100"/>
      <c r="M50" s="3101"/>
      <c r="N50" s="2014"/>
    </row>
    <row r="51" spans="1:14" ht="15.75" customHeight="1">
      <c r="A51" s="3086"/>
      <c r="B51" s="64" t="s">
        <v>1202</v>
      </c>
      <c r="C51" s="3100" t="s">
        <v>1203</v>
      </c>
      <c r="D51" s="3100"/>
      <c r="E51" s="3100"/>
      <c r="F51" s="3100"/>
      <c r="G51" s="3100"/>
      <c r="H51" s="3100"/>
      <c r="I51" s="3100"/>
      <c r="J51" s="3100"/>
      <c r="K51" s="3100"/>
      <c r="L51" s="3100"/>
      <c r="M51" s="3101"/>
      <c r="N51" s="2014"/>
    </row>
    <row r="52" spans="1:14" ht="15.75" customHeight="1">
      <c r="A52" s="3086"/>
      <c r="B52" s="63" t="s">
        <v>1204</v>
      </c>
      <c r="C52" s="3102" t="s">
        <v>995</v>
      </c>
      <c r="D52" s="3103"/>
      <c r="E52" s="3103"/>
      <c r="F52" s="3103"/>
      <c r="G52" s="3103"/>
      <c r="H52" s="3103"/>
      <c r="I52" s="3103"/>
      <c r="J52" s="3103"/>
      <c r="K52" s="3103"/>
      <c r="L52" s="3103"/>
      <c r="M52" s="3104"/>
      <c r="N52" s="2014"/>
    </row>
    <row r="53" spans="1:14" ht="16.5" customHeight="1" thickBot="1">
      <c r="A53" s="3087"/>
      <c r="B53" s="63" t="s">
        <v>1205</v>
      </c>
      <c r="C53" s="3793" t="s">
        <v>1490</v>
      </c>
      <c r="D53" s="3794"/>
      <c r="E53" s="3794"/>
      <c r="F53" s="3794"/>
      <c r="G53" s="3794"/>
      <c r="H53" s="3794"/>
      <c r="I53" s="3794"/>
      <c r="J53" s="3794"/>
      <c r="K53" s="3794"/>
      <c r="L53" s="3794"/>
      <c r="M53" s="3795"/>
      <c r="N53" s="2014"/>
    </row>
    <row r="54" spans="1:14" ht="29.25" customHeight="1">
      <c r="A54" s="3085" t="s">
        <v>1206</v>
      </c>
      <c r="B54" s="65" t="s">
        <v>1207</v>
      </c>
      <c r="C54" s="3793" t="s">
        <v>1409</v>
      </c>
      <c r="D54" s="3794"/>
      <c r="E54" s="3794"/>
      <c r="F54" s="3794"/>
      <c r="G54" s="3794"/>
      <c r="H54" s="3794"/>
      <c r="I54" s="3794"/>
      <c r="J54" s="3794"/>
      <c r="K54" s="3794"/>
      <c r="L54" s="3794"/>
      <c r="M54" s="3795"/>
      <c r="N54" s="2014"/>
    </row>
    <row r="55" spans="1:14" ht="29.25" customHeight="1">
      <c r="A55" s="3086"/>
      <c r="B55" s="65" t="s">
        <v>1209</v>
      </c>
      <c r="C55" s="3793" t="s">
        <v>655</v>
      </c>
      <c r="D55" s="3794"/>
      <c r="E55" s="3794"/>
      <c r="F55" s="3794"/>
      <c r="G55" s="3794"/>
      <c r="H55" s="3794"/>
      <c r="I55" s="3794"/>
      <c r="J55" s="3794"/>
      <c r="K55" s="3794"/>
      <c r="L55" s="3794"/>
      <c r="M55" s="3795"/>
      <c r="N55" s="2014"/>
    </row>
    <row r="56" spans="1:14" ht="29.25" customHeight="1" thickBot="1">
      <c r="A56" s="3086"/>
      <c r="B56" s="66" t="s">
        <v>28</v>
      </c>
      <c r="C56" s="3793" t="s">
        <v>72</v>
      </c>
      <c r="D56" s="3794"/>
      <c r="E56" s="3794"/>
      <c r="F56" s="3794"/>
      <c r="G56" s="3794"/>
      <c r="H56" s="3794"/>
      <c r="I56" s="3794"/>
      <c r="J56" s="3794"/>
      <c r="K56" s="3794"/>
      <c r="L56" s="3794"/>
      <c r="M56" s="3795"/>
      <c r="N56" s="2014"/>
    </row>
    <row r="57" spans="1:14" ht="16.5" thickBot="1">
      <c r="A57" s="55" t="s">
        <v>1211</v>
      </c>
      <c r="B57" s="70"/>
      <c r="C57" s="3696"/>
      <c r="D57" s="3508"/>
      <c r="E57" s="3508"/>
      <c r="F57" s="3508"/>
      <c r="G57" s="3508"/>
      <c r="H57" s="3508"/>
      <c r="I57" s="3508"/>
      <c r="J57" s="3508"/>
      <c r="K57" s="3508"/>
      <c r="L57" s="3508"/>
      <c r="M57" s="3509"/>
      <c r="N57" s="2580"/>
    </row>
    <row r="58" spans="1:14">
      <c r="A58" s="484"/>
      <c r="B58" s="2581"/>
      <c r="C58" s="484"/>
      <c r="D58" s="484"/>
      <c r="E58" s="484"/>
      <c r="F58" s="484"/>
      <c r="G58" s="484"/>
      <c r="H58" s="484"/>
      <c r="I58" s="484"/>
      <c r="J58" s="484"/>
      <c r="K58" s="484"/>
      <c r="L58" s="484"/>
      <c r="M58" s="484"/>
      <c r="N58" s="484"/>
    </row>
  </sheetData>
  <mergeCells count="42">
    <mergeCell ref="C9:D9"/>
    <mergeCell ref="F9:G9"/>
    <mergeCell ref="I9:J9"/>
    <mergeCell ref="C10:D10"/>
    <mergeCell ref="F10:G10"/>
    <mergeCell ref="I10:J10"/>
    <mergeCell ref="C11:M11"/>
    <mergeCell ref="A12:A47"/>
    <mergeCell ref="C12:M12"/>
    <mergeCell ref="C13:M13"/>
    <mergeCell ref="B14:B20"/>
    <mergeCell ref="B21:B24"/>
    <mergeCell ref="B25:B27"/>
    <mergeCell ref="B28:B30"/>
    <mergeCell ref="A2:A11"/>
    <mergeCell ref="C2:M2"/>
    <mergeCell ref="C3:M3"/>
    <mergeCell ref="C5:M5"/>
    <mergeCell ref="C6:M6"/>
    <mergeCell ref="B8:B10"/>
    <mergeCell ref="B31:B39"/>
    <mergeCell ref="F39:G39"/>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3">
    <dataValidation allowBlank="1" showInputMessage="1" showErrorMessage="1" prompt="Seleccione de la lista desplegable" sqref="B4 B7 H7" xr:uid="{00000000-0002-0000-1F00-000000000000}"/>
    <dataValidation allowBlank="1" showInputMessage="1" showErrorMessage="1" prompt="Selecciones de la lista desplegable" sqref="B12" xr:uid="{00000000-0002-0000-1F00-000001000000}"/>
    <dataValidation allowBlank="1" showInputMessage="1" showErrorMessage="1" prompt="Incluir una ficha por cada indicador, ya sea de producto o de resultado" sqref="B1" xr:uid="{00000000-0002-0000-1F00-000002000000}"/>
  </dataValidations>
  <hyperlinks>
    <hyperlink ref="C52" r:id="rId1"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sheetPr>
  <dimension ref="A1:N61"/>
  <sheetViews>
    <sheetView zoomScale="80" zoomScaleNormal="80" workbookViewId="0">
      <selection activeCell="R9" sqref="R9"/>
    </sheetView>
  </sheetViews>
  <sheetFormatPr baseColWidth="10" defaultColWidth="11.28515625" defaultRowHeight="15"/>
  <cols>
    <col min="1" max="1" width="17.7109375" style="447" customWidth="1"/>
    <col min="2" max="2" width="20.28515625" style="447" customWidth="1"/>
    <col min="3" max="4" width="11.28515625" style="447"/>
    <col min="5" max="5" width="12.140625" style="447" customWidth="1"/>
    <col min="6" max="6" width="11.28515625" style="447"/>
    <col min="7" max="7" width="12.85546875" style="447" customWidth="1"/>
    <col min="8" max="8" width="11.28515625" style="447"/>
    <col min="9" max="9" width="12.85546875" style="447" customWidth="1"/>
    <col min="10" max="16384" width="11.28515625" style="447"/>
  </cols>
  <sheetData>
    <row r="1" spans="1:14" ht="15.75" thickBot="1">
      <c r="A1" s="307"/>
      <c r="B1" s="1836" t="s">
        <v>1588</v>
      </c>
      <c r="C1" s="309"/>
      <c r="D1" s="309"/>
      <c r="E1" s="309"/>
      <c r="F1" s="309"/>
      <c r="G1" s="309"/>
      <c r="H1" s="309"/>
      <c r="I1" s="309"/>
      <c r="J1" s="309"/>
      <c r="K1" s="309"/>
      <c r="L1" s="309"/>
      <c r="M1" s="310"/>
      <c r="N1" s="447" t="s">
        <v>1277</v>
      </c>
    </row>
    <row r="2" spans="1:14" ht="31.5" customHeight="1">
      <c r="A2" s="3170" t="s">
        <v>1134</v>
      </c>
      <c r="B2" s="274" t="s">
        <v>1135</v>
      </c>
      <c r="C2" s="3658" t="s">
        <v>916</v>
      </c>
      <c r="D2" s="3659"/>
      <c r="E2" s="3659"/>
      <c r="F2" s="3659"/>
      <c r="G2" s="3659"/>
      <c r="H2" s="3659"/>
      <c r="I2" s="3659"/>
      <c r="J2" s="3659"/>
      <c r="K2" s="3659"/>
      <c r="L2" s="3659"/>
      <c r="M2" s="3660"/>
    </row>
    <row r="3" spans="1:14" ht="30" customHeight="1">
      <c r="A3" s="3171"/>
      <c r="B3" s="268" t="s">
        <v>1213</v>
      </c>
      <c r="C3" s="3683" t="s">
        <v>267</v>
      </c>
      <c r="D3" s="3684"/>
      <c r="E3" s="3684"/>
      <c r="F3" s="3684"/>
      <c r="G3" s="3684"/>
      <c r="H3" s="3684"/>
      <c r="I3" s="3684"/>
      <c r="J3" s="3684"/>
      <c r="K3" s="3684"/>
      <c r="L3" s="3684"/>
      <c r="M3" s="3685"/>
    </row>
    <row r="4" spans="1:14" ht="31.5" customHeight="1">
      <c r="A4" s="3171"/>
      <c r="B4" s="1832" t="s">
        <v>1139</v>
      </c>
      <c r="C4" s="1837" t="s">
        <v>509</v>
      </c>
      <c r="D4" s="1837"/>
      <c r="E4" s="1837"/>
      <c r="F4" s="1837"/>
      <c r="G4" s="1837"/>
      <c r="H4" s="1837"/>
      <c r="I4" s="1837"/>
      <c r="J4" s="1837"/>
      <c r="K4" s="1837"/>
      <c r="L4" s="1837"/>
      <c r="M4" s="1838"/>
    </row>
    <row r="5" spans="1:14" ht="29.25" customHeight="1">
      <c r="A5" s="3171"/>
      <c r="B5" s="1833" t="s">
        <v>1140</v>
      </c>
      <c r="C5" s="3232" t="s">
        <v>1589</v>
      </c>
      <c r="D5" s="3233"/>
      <c r="E5" s="3233"/>
      <c r="F5" s="3233"/>
      <c r="G5" s="3233"/>
      <c r="H5" s="3233"/>
      <c r="I5" s="3233"/>
      <c r="J5" s="3233"/>
      <c r="K5" s="3233"/>
      <c r="L5" s="3233"/>
      <c r="M5" s="3234"/>
    </row>
    <row r="6" spans="1:14" ht="31.5" customHeight="1">
      <c r="A6" s="3171"/>
      <c r="B6" s="1832" t="s">
        <v>1142</v>
      </c>
      <c r="C6" s="3865" t="s">
        <v>1590</v>
      </c>
      <c r="D6" s="3866"/>
      <c r="E6" s="3866"/>
      <c r="F6" s="3866"/>
      <c r="G6" s="3866"/>
      <c r="H6" s="3866"/>
      <c r="I6" s="3866"/>
      <c r="J6" s="3866"/>
      <c r="K6" s="3866"/>
      <c r="L6" s="3866"/>
      <c r="M6" s="969"/>
    </row>
    <row r="7" spans="1:14" ht="47.25" customHeight="1">
      <c r="A7" s="3171"/>
      <c r="B7" s="268" t="s">
        <v>1143</v>
      </c>
      <c r="C7" s="275" t="s">
        <v>1591</v>
      </c>
      <c r="D7" s="275"/>
      <c r="E7" s="275"/>
      <c r="F7" s="275"/>
      <c r="G7" s="276"/>
      <c r="H7" s="277" t="s">
        <v>28</v>
      </c>
      <c r="I7" s="3867" t="s">
        <v>1145</v>
      </c>
      <c r="J7" s="3867"/>
      <c r="K7" s="3867"/>
      <c r="L7" s="3867"/>
      <c r="M7" s="3867"/>
    </row>
    <row r="8" spans="1:14" ht="15.75" customHeight="1">
      <c r="A8" s="3171"/>
      <c r="B8" s="3149" t="s">
        <v>1144</v>
      </c>
      <c r="C8" s="1901"/>
      <c r="D8" s="1902"/>
      <c r="E8" s="1902"/>
      <c r="F8" s="1902"/>
      <c r="G8" s="1902"/>
      <c r="H8" s="1902"/>
      <c r="I8" s="1902"/>
      <c r="J8" s="1902"/>
      <c r="K8" s="1902"/>
      <c r="L8" s="279"/>
      <c r="M8" s="280"/>
    </row>
    <row r="9" spans="1:14" ht="44.1" customHeight="1">
      <c r="A9" s="3171"/>
      <c r="B9" s="3150"/>
      <c r="C9" s="3679"/>
      <c r="D9" s="3680"/>
      <c r="E9" s="3680"/>
      <c r="F9" s="3680"/>
      <c r="G9" s="3680"/>
      <c r="H9" s="3680"/>
      <c r="I9" s="3392"/>
      <c r="J9" s="3392"/>
      <c r="K9" s="3392"/>
      <c r="L9" s="3392"/>
      <c r="M9" s="215"/>
    </row>
    <row r="10" spans="1:14">
      <c r="A10" s="3171"/>
      <c r="B10" s="3151"/>
      <c r="C10" s="3194" t="s">
        <v>1147</v>
      </c>
      <c r="D10" s="3194"/>
      <c r="E10" s="1845"/>
      <c r="F10" s="3194" t="s">
        <v>1147</v>
      </c>
      <c r="G10" s="3194"/>
      <c r="H10" s="1845"/>
      <c r="I10" s="3194" t="s">
        <v>1147</v>
      </c>
      <c r="J10" s="3194"/>
      <c r="K10" s="1845"/>
      <c r="L10" s="214"/>
      <c r="M10" s="215"/>
    </row>
    <row r="11" spans="1:14" ht="149.25" customHeight="1">
      <c r="A11" s="3171"/>
      <c r="B11" s="292" t="s">
        <v>1219</v>
      </c>
      <c r="C11" s="3868" t="s">
        <v>1592</v>
      </c>
      <c r="D11" s="3868"/>
      <c r="E11" s="3868"/>
      <c r="F11" s="3868"/>
      <c r="G11" s="3868"/>
      <c r="H11" s="3868"/>
      <c r="I11" s="3868"/>
      <c r="J11" s="3868"/>
      <c r="K11" s="3868"/>
      <c r="L11" s="3868"/>
      <c r="M11" s="3868"/>
    </row>
    <row r="12" spans="1:14" ht="69.75" customHeight="1">
      <c r="A12" s="3171"/>
      <c r="B12" s="292" t="s">
        <v>1221</v>
      </c>
      <c r="C12" s="3868" t="s">
        <v>1593</v>
      </c>
      <c r="D12" s="3868"/>
      <c r="E12" s="3868"/>
      <c r="F12" s="3868"/>
      <c r="G12" s="3868"/>
      <c r="H12" s="3868"/>
      <c r="I12" s="3868"/>
      <c r="J12" s="3868"/>
      <c r="K12" s="3868"/>
      <c r="L12" s="3868"/>
      <c r="M12" s="3868"/>
    </row>
    <row r="13" spans="1:14" ht="66" customHeight="1">
      <c r="A13" s="3241"/>
      <c r="B13" s="268" t="s">
        <v>1495</v>
      </c>
      <c r="C13" s="3864" t="s">
        <v>1594</v>
      </c>
      <c r="D13" s="3442"/>
      <c r="E13" s="3442"/>
      <c r="F13" s="3442"/>
      <c r="G13" s="3442"/>
      <c r="H13" s="3442"/>
      <c r="I13" s="3442"/>
      <c r="J13" s="3442"/>
      <c r="K13" s="3442"/>
      <c r="L13" s="3442"/>
      <c r="M13" s="3443"/>
    </row>
    <row r="14" spans="1:14" ht="73.5" customHeight="1">
      <c r="A14" s="2116"/>
      <c r="B14" s="517" t="s">
        <v>1223</v>
      </c>
      <c r="C14" s="3481" t="s">
        <v>1595</v>
      </c>
      <c r="D14" s="3481"/>
      <c r="E14" s="3481"/>
      <c r="F14" s="3481"/>
      <c r="G14" s="3481"/>
      <c r="H14" s="1886" t="s">
        <v>1224</v>
      </c>
      <c r="I14" s="3481" t="s">
        <v>909</v>
      </c>
      <c r="J14" s="3481"/>
      <c r="K14" s="3481"/>
      <c r="L14" s="3481"/>
      <c r="M14" s="3481"/>
    </row>
    <row r="15" spans="1:14" ht="41.25" customHeight="1">
      <c r="A15" s="3144" t="s">
        <v>1150</v>
      </c>
      <c r="B15" s="268" t="s">
        <v>12</v>
      </c>
      <c r="C15" s="3658" t="s">
        <v>58</v>
      </c>
      <c r="D15" s="3659"/>
      <c r="E15" s="3659"/>
      <c r="F15" s="3659"/>
      <c r="G15" s="3659"/>
      <c r="H15" s="3659"/>
      <c r="I15" s="3659"/>
      <c r="J15" s="3659"/>
      <c r="K15" s="3659"/>
      <c r="L15" s="3659"/>
      <c r="M15" s="3660"/>
    </row>
    <row r="16" spans="1:14" ht="46.5" customHeight="1">
      <c r="A16" s="3145"/>
      <c r="B16" s="268" t="s">
        <v>1151</v>
      </c>
      <c r="C16" s="3658" t="s">
        <v>272</v>
      </c>
      <c r="D16" s="3659"/>
      <c r="E16" s="3659"/>
      <c r="F16" s="3659"/>
      <c r="G16" s="3659"/>
      <c r="H16" s="3659"/>
      <c r="I16" s="3659"/>
      <c r="J16" s="3659"/>
      <c r="K16" s="3659"/>
      <c r="L16" s="3659"/>
      <c r="M16" s="3660"/>
      <c r="N16" s="2287"/>
    </row>
    <row r="17" spans="1:13">
      <c r="A17" s="3145"/>
      <c r="B17" s="3149" t="s">
        <v>1153</v>
      </c>
      <c r="C17" s="221"/>
      <c r="D17" s="222"/>
      <c r="E17" s="222"/>
      <c r="F17" s="222"/>
      <c r="G17" s="222"/>
      <c r="H17" s="222"/>
      <c r="I17" s="222"/>
      <c r="J17" s="222"/>
      <c r="K17" s="222"/>
      <c r="L17" s="222"/>
      <c r="M17" s="223"/>
    </row>
    <row r="18" spans="1:13">
      <c r="A18" s="3145"/>
      <c r="B18" s="3150"/>
      <c r="C18" s="224"/>
      <c r="D18" s="225"/>
      <c r="E18" s="226"/>
      <c r="F18" s="225"/>
      <c r="G18" s="226"/>
      <c r="H18" s="225"/>
      <c r="I18" s="226"/>
      <c r="J18" s="225"/>
      <c r="K18" s="226"/>
      <c r="L18" s="226"/>
      <c r="M18" s="227"/>
    </row>
    <row r="19" spans="1:13">
      <c r="A19" s="3145"/>
      <c r="B19" s="3150"/>
      <c r="C19" s="429" t="s">
        <v>1154</v>
      </c>
      <c r="D19" s="430"/>
      <c r="E19" s="429" t="s">
        <v>1155</v>
      </c>
      <c r="F19" s="430"/>
      <c r="G19" s="429" t="s">
        <v>1156</v>
      </c>
      <c r="H19" s="430" t="s">
        <v>1167</v>
      </c>
      <c r="I19" s="429" t="s">
        <v>1157</v>
      </c>
      <c r="J19" s="430"/>
      <c r="K19" s="429" t="s">
        <v>1158</v>
      </c>
      <c r="L19" s="431"/>
      <c r="M19" s="432"/>
    </row>
    <row r="20" spans="1:13" ht="26.25" customHeight="1">
      <c r="A20" s="3145"/>
      <c r="B20" s="3150"/>
      <c r="C20" s="429" t="s">
        <v>1159</v>
      </c>
      <c r="D20" s="1885"/>
      <c r="E20" s="429" t="s">
        <v>1160</v>
      </c>
      <c r="F20" s="433"/>
      <c r="G20" s="429" t="s">
        <v>1161</v>
      </c>
      <c r="H20" s="433"/>
      <c r="I20" s="429" t="s">
        <v>1162</v>
      </c>
      <c r="J20" s="433"/>
      <c r="K20" s="429" t="s">
        <v>1163</v>
      </c>
      <c r="L20" s="431"/>
      <c r="M20" s="432"/>
    </row>
    <row r="21" spans="1:13" ht="28.5">
      <c r="A21" s="3145"/>
      <c r="B21" s="3150"/>
      <c r="C21" s="429" t="s">
        <v>1164</v>
      </c>
      <c r="D21" s="1885"/>
      <c r="E21" s="429" t="s">
        <v>1165</v>
      </c>
      <c r="F21" s="1885"/>
      <c r="G21" s="429"/>
      <c r="H21" s="434"/>
      <c r="I21" s="429"/>
      <c r="J21" s="434"/>
      <c r="K21" s="429"/>
      <c r="L21" s="435"/>
      <c r="M21" s="436"/>
    </row>
    <row r="22" spans="1:13">
      <c r="A22" s="3145"/>
      <c r="B22" s="3150"/>
      <c r="C22" s="429" t="s">
        <v>1166</v>
      </c>
      <c r="D22" s="1885"/>
      <c r="E22" s="429" t="s">
        <v>1168</v>
      </c>
      <c r="F22" s="3862"/>
      <c r="G22" s="3862"/>
      <c r="H22" s="3862"/>
      <c r="I22" s="1925"/>
      <c r="J22" s="1925"/>
      <c r="K22" s="1925"/>
      <c r="L22" s="1925"/>
      <c r="M22" s="235"/>
    </row>
    <row r="23" spans="1:13">
      <c r="A23" s="3145"/>
      <c r="B23" s="3151"/>
      <c r="C23" s="1887"/>
      <c r="D23" s="1887"/>
      <c r="E23" s="1887"/>
      <c r="F23" s="1887"/>
      <c r="G23" s="1887"/>
      <c r="H23" s="1887"/>
      <c r="I23" s="1887"/>
      <c r="J23" s="1887"/>
      <c r="K23" s="1887"/>
      <c r="L23" s="1887"/>
      <c r="M23" s="1888"/>
    </row>
    <row r="24" spans="1:13" ht="15.75" customHeight="1">
      <c r="A24" s="3145"/>
      <c r="B24" s="3149" t="s">
        <v>1170</v>
      </c>
      <c r="C24" s="437"/>
      <c r="D24" s="437"/>
      <c r="E24" s="437"/>
      <c r="F24" s="437"/>
      <c r="G24" s="437"/>
      <c r="H24" s="437"/>
      <c r="I24" s="437"/>
      <c r="J24" s="437"/>
      <c r="K24" s="437"/>
      <c r="L24" s="214"/>
      <c r="M24" s="215"/>
    </row>
    <row r="25" spans="1:13">
      <c r="A25" s="3145"/>
      <c r="B25" s="3150"/>
      <c r="C25" s="429" t="s">
        <v>1171</v>
      </c>
      <c r="D25" s="433"/>
      <c r="E25" s="438"/>
      <c r="F25" s="429" t="s">
        <v>1172</v>
      </c>
      <c r="G25" s="1885"/>
      <c r="H25" s="438"/>
      <c r="I25" s="429" t="s">
        <v>1173</v>
      </c>
      <c r="J25" s="1885" t="s">
        <v>1226</v>
      </c>
      <c r="K25" s="438"/>
      <c r="L25" s="214"/>
      <c r="M25" s="215"/>
    </row>
    <row r="26" spans="1:13">
      <c r="A26" s="3145"/>
      <c r="B26" s="3150"/>
      <c r="C26" s="429" t="s">
        <v>1174</v>
      </c>
      <c r="D26" s="240"/>
      <c r="E26" s="241"/>
      <c r="F26" s="429" t="s">
        <v>1175</v>
      </c>
      <c r="G26" s="433"/>
      <c r="H26" s="214"/>
      <c r="I26" s="242"/>
      <c r="J26" s="214"/>
      <c r="K26" s="1845"/>
      <c r="L26" s="214"/>
      <c r="M26" s="215"/>
    </row>
    <row r="27" spans="1:13" ht="15.75" thickBot="1">
      <c r="A27" s="3145"/>
      <c r="B27" s="3150"/>
      <c r="C27" s="434"/>
      <c r="D27" s="434"/>
      <c r="E27" s="434"/>
      <c r="F27" s="434"/>
      <c r="G27" s="434"/>
      <c r="H27" s="434"/>
      <c r="I27" s="434"/>
      <c r="J27" s="434"/>
      <c r="K27" s="434"/>
      <c r="L27" s="214"/>
      <c r="M27" s="215"/>
    </row>
    <row r="28" spans="1:13" ht="31.5" customHeight="1">
      <c r="A28" s="3145"/>
      <c r="B28" s="3863" t="s">
        <v>1176</v>
      </c>
      <c r="C28" s="438"/>
      <c r="D28" s="438"/>
      <c r="E28" s="438"/>
      <c r="F28" s="438"/>
      <c r="G28" s="438"/>
      <c r="H28" s="438"/>
      <c r="I28" s="438"/>
      <c r="J28" s="438"/>
      <c r="K28" s="438"/>
      <c r="L28" s="438"/>
      <c r="M28" s="439"/>
    </row>
    <row r="29" spans="1:13">
      <c r="A29" s="3145"/>
      <c r="B29" s="3150"/>
      <c r="C29" s="440" t="s">
        <v>1177</v>
      </c>
      <c r="D29" s="970">
        <v>1</v>
      </c>
      <c r="E29" s="438"/>
      <c r="F29" s="441" t="s">
        <v>1178</v>
      </c>
      <c r="G29" s="433">
        <v>2018</v>
      </c>
      <c r="H29" s="438"/>
      <c r="I29" s="441" t="s">
        <v>1179</v>
      </c>
      <c r="J29" s="3585" t="s">
        <v>1596</v>
      </c>
      <c r="K29" s="3586"/>
      <c r="L29" s="3605"/>
      <c r="M29" s="439"/>
    </row>
    <row r="30" spans="1:13" ht="15.75" thickBot="1">
      <c r="A30" s="3145"/>
      <c r="B30" s="3190"/>
      <c r="C30" s="1887"/>
      <c r="D30" s="1887"/>
      <c r="E30" s="1887"/>
      <c r="F30" s="1887"/>
      <c r="G30" s="1887"/>
      <c r="H30" s="1887"/>
      <c r="I30" s="1887"/>
      <c r="J30" s="1887"/>
      <c r="K30" s="1887"/>
      <c r="L30" s="1887"/>
      <c r="M30" s="1888"/>
    </row>
    <row r="31" spans="1:13">
      <c r="A31" s="3145"/>
      <c r="B31" s="3150" t="s">
        <v>1181</v>
      </c>
      <c r="C31" s="247"/>
      <c r="D31" s="247"/>
      <c r="E31" s="247"/>
      <c r="F31" s="247"/>
      <c r="G31" s="247"/>
      <c r="H31" s="247"/>
      <c r="I31" s="247"/>
      <c r="J31" s="247"/>
      <c r="K31" s="247"/>
      <c r="L31" s="214"/>
      <c r="M31" s="215"/>
    </row>
    <row r="32" spans="1:13">
      <c r="A32" s="3145"/>
      <c r="B32" s="3150"/>
      <c r="C32" s="438" t="s">
        <v>1182</v>
      </c>
      <c r="D32" s="327">
        <v>2019</v>
      </c>
      <c r="E32" s="249"/>
      <c r="F32" s="438" t="s">
        <v>1183</v>
      </c>
      <c r="G32" s="250" t="s">
        <v>1184</v>
      </c>
      <c r="H32" s="249"/>
      <c r="I32" s="441"/>
      <c r="J32" s="249"/>
      <c r="K32" s="249"/>
      <c r="L32" s="214"/>
      <c r="M32" s="215"/>
    </row>
    <row r="33" spans="1:13">
      <c r="A33" s="3145"/>
      <c r="B33" s="3151"/>
      <c r="C33" s="1887"/>
      <c r="D33" s="251"/>
      <c r="E33" s="252"/>
      <c r="F33" s="1887"/>
      <c r="G33" s="252"/>
      <c r="H33" s="252"/>
      <c r="I33" s="442"/>
      <c r="J33" s="252"/>
      <c r="K33" s="252"/>
      <c r="L33" s="214"/>
      <c r="M33" s="215"/>
    </row>
    <row r="34" spans="1:13">
      <c r="A34" s="3145"/>
      <c r="B34" s="3149" t="s">
        <v>1185</v>
      </c>
      <c r="C34" s="254"/>
      <c r="D34" s="254"/>
      <c r="E34" s="254"/>
      <c r="F34" s="254"/>
      <c r="G34" s="254"/>
      <c r="H34" s="254"/>
      <c r="I34" s="254"/>
      <c r="J34" s="254"/>
      <c r="K34" s="254"/>
      <c r="L34" s="254"/>
      <c r="M34" s="255"/>
    </row>
    <row r="35" spans="1:13">
      <c r="A35" s="3145"/>
      <c r="B35" s="3150"/>
      <c r="C35" s="256"/>
      <c r="D35" s="257">
        <v>2019</v>
      </c>
      <c r="E35" s="257"/>
      <c r="F35" s="257">
        <v>2020</v>
      </c>
      <c r="G35" s="257"/>
      <c r="H35" s="258">
        <v>2021</v>
      </c>
      <c r="I35" s="258"/>
      <c r="J35" s="258">
        <v>2022</v>
      </c>
      <c r="K35" s="257"/>
      <c r="L35" s="257">
        <v>2023</v>
      </c>
      <c r="M35" s="255"/>
    </row>
    <row r="36" spans="1:13">
      <c r="A36" s="3145"/>
      <c r="B36" s="3150"/>
      <c r="C36" s="256"/>
      <c r="D36" s="433">
        <v>1</v>
      </c>
      <c r="E36" s="1926"/>
      <c r="F36" s="433">
        <v>1</v>
      </c>
      <c r="G36" s="1926"/>
      <c r="H36" s="433">
        <v>1</v>
      </c>
      <c r="I36" s="1926"/>
      <c r="J36" s="433">
        <v>1</v>
      </c>
      <c r="K36" s="1926"/>
      <c r="L36" s="433">
        <v>1</v>
      </c>
      <c r="M36" s="1859"/>
    </row>
    <row r="37" spans="1:13">
      <c r="A37" s="3145"/>
      <c r="B37" s="3150"/>
      <c r="C37" s="256"/>
      <c r="D37" s="257">
        <v>2024</v>
      </c>
      <c r="E37" s="257"/>
      <c r="F37" s="257">
        <v>2025</v>
      </c>
      <c r="G37" s="257"/>
      <c r="H37" s="258">
        <v>2026</v>
      </c>
      <c r="I37" s="258"/>
      <c r="J37" s="258">
        <v>2027</v>
      </c>
      <c r="K37" s="257"/>
      <c r="L37" s="257">
        <v>2028</v>
      </c>
      <c r="M37" s="227"/>
    </row>
    <row r="38" spans="1:13">
      <c r="A38" s="3145"/>
      <c r="B38" s="3150"/>
      <c r="C38" s="256"/>
      <c r="D38" s="433">
        <v>1</v>
      </c>
      <c r="E38" s="1926"/>
      <c r="F38" s="433">
        <v>1</v>
      </c>
      <c r="G38" s="1926"/>
      <c r="H38" s="433">
        <v>1</v>
      </c>
      <c r="I38" s="1926"/>
      <c r="J38" s="433">
        <v>1</v>
      </c>
      <c r="K38" s="1926"/>
      <c r="L38" s="433">
        <v>1</v>
      </c>
      <c r="M38" s="1859"/>
    </row>
    <row r="39" spans="1:13">
      <c r="A39" s="3145"/>
      <c r="B39" s="3150"/>
      <c r="C39" s="256"/>
      <c r="D39" s="257">
        <v>2029</v>
      </c>
      <c r="E39" s="257"/>
      <c r="F39" s="257">
        <v>2030</v>
      </c>
      <c r="G39" s="257"/>
      <c r="H39" s="258">
        <v>2031</v>
      </c>
      <c r="I39" s="258"/>
      <c r="J39" s="258">
        <v>2032</v>
      </c>
      <c r="K39" s="257"/>
      <c r="L39" s="257">
        <v>2033</v>
      </c>
      <c r="M39" s="227"/>
    </row>
    <row r="40" spans="1:13">
      <c r="A40" s="3145"/>
      <c r="B40" s="3150"/>
      <c r="C40" s="256"/>
      <c r="D40" s="433">
        <v>1</v>
      </c>
      <c r="E40" s="1926"/>
      <c r="F40" s="433">
        <v>1</v>
      </c>
      <c r="G40" s="1926"/>
      <c r="H40" s="433">
        <v>1</v>
      </c>
      <c r="I40" s="1926"/>
      <c r="J40" s="433">
        <v>1</v>
      </c>
      <c r="K40" s="1926"/>
      <c r="L40" s="433">
        <v>1</v>
      </c>
      <c r="M40" s="1859"/>
    </row>
    <row r="41" spans="1:13">
      <c r="A41" s="3145"/>
      <c r="B41" s="3150"/>
      <c r="C41" s="256"/>
      <c r="D41" s="257">
        <v>2034</v>
      </c>
      <c r="E41" s="261"/>
      <c r="F41" s="263" t="s">
        <v>1186</v>
      </c>
      <c r="G41" s="261"/>
      <c r="H41" s="261"/>
      <c r="I41" s="261"/>
      <c r="J41" s="261"/>
      <c r="K41" s="261"/>
      <c r="L41" s="261"/>
      <c r="M41" s="1859"/>
    </row>
    <row r="42" spans="1:13">
      <c r="A42" s="3145"/>
      <c r="B42" s="3150"/>
      <c r="C42" s="256"/>
      <c r="D42" s="433">
        <v>1</v>
      </c>
      <c r="E42" s="1926"/>
      <c r="F42" s="3689">
        <v>16</v>
      </c>
      <c r="G42" s="3153"/>
      <c r="H42" s="3169"/>
      <c r="I42" s="3169"/>
      <c r="J42" s="261"/>
      <c r="K42" s="261"/>
      <c r="L42" s="261"/>
      <c r="M42" s="1859"/>
    </row>
    <row r="43" spans="1:13">
      <c r="A43" s="3145"/>
      <c r="B43" s="3150"/>
      <c r="C43" s="256"/>
      <c r="D43" s="261"/>
      <c r="E43" s="261"/>
      <c r="F43" s="261"/>
      <c r="G43" s="261"/>
      <c r="H43" s="261"/>
      <c r="I43" s="261"/>
      <c r="J43" s="261"/>
      <c r="K43" s="261"/>
      <c r="L43" s="261"/>
      <c r="M43" s="1859"/>
    </row>
    <row r="44" spans="1:13" ht="15.75" customHeight="1">
      <c r="A44" s="3145"/>
      <c r="B44" s="3149" t="s">
        <v>1187</v>
      </c>
      <c r="C44" s="437"/>
      <c r="D44" s="437"/>
      <c r="E44" s="437"/>
      <c r="F44" s="437"/>
      <c r="G44" s="437"/>
      <c r="H44" s="437"/>
      <c r="I44" s="437"/>
      <c r="J44" s="437"/>
      <c r="K44" s="437"/>
      <c r="L44" s="214"/>
      <c r="M44" s="215"/>
    </row>
    <row r="45" spans="1:13">
      <c r="A45" s="3145"/>
      <c r="B45" s="3150"/>
      <c r="C45" s="214"/>
      <c r="D45" s="264" t="s">
        <v>482</v>
      </c>
      <c r="E45" s="265" t="s">
        <v>60</v>
      </c>
      <c r="F45" s="3666" t="s">
        <v>1188</v>
      </c>
      <c r="G45" s="3169"/>
      <c r="H45" s="3169"/>
      <c r="I45" s="3169"/>
      <c r="J45" s="3169"/>
      <c r="K45" s="1977"/>
      <c r="L45" s="214"/>
      <c r="M45" s="215"/>
    </row>
    <row r="46" spans="1:13">
      <c r="A46" s="3145"/>
      <c r="B46" s="3150"/>
      <c r="C46" s="214"/>
      <c r="D46" s="1858"/>
      <c r="E46" s="1885" t="s">
        <v>1226</v>
      </c>
      <c r="F46" s="3666"/>
      <c r="G46" s="3169"/>
      <c r="H46" s="3169"/>
      <c r="I46" s="3169"/>
      <c r="J46" s="3169"/>
      <c r="K46" s="241"/>
      <c r="L46" s="214"/>
      <c r="M46" s="215"/>
    </row>
    <row r="47" spans="1:13">
      <c r="A47" s="3145"/>
      <c r="B47" s="3151"/>
      <c r="C47" s="267"/>
      <c r="D47" s="267"/>
      <c r="E47" s="267"/>
      <c r="F47" s="267"/>
      <c r="G47" s="267"/>
      <c r="H47" s="267"/>
      <c r="I47" s="267"/>
      <c r="J47" s="267"/>
      <c r="K47" s="267"/>
      <c r="L47" s="214"/>
      <c r="M47" s="215"/>
    </row>
    <row r="48" spans="1:13" ht="47.25" customHeight="1">
      <c r="A48" s="3145"/>
      <c r="B48" s="268" t="s">
        <v>1189</v>
      </c>
      <c r="C48" s="3850" t="s">
        <v>1597</v>
      </c>
      <c r="D48" s="3851"/>
      <c r="E48" s="3851"/>
      <c r="F48" s="3851"/>
      <c r="G48" s="3851"/>
      <c r="H48" s="3851"/>
      <c r="I48" s="3851"/>
      <c r="J48" s="3851"/>
      <c r="K48" s="3851"/>
      <c r="L48" s="3851"/>
      <c r="M48" s="3852"/>
    </row>
    <row r="49" spans="1:13" ht="28.5">
      <c r="A49" s="3145"/>
      <c r="B49" s="268" t="s">
        <v>1191</v>
      </c>
      <c r="C49" s="3853" t="s">
        <v>1598</v>
      </c>
      <c r="D49" s="3357"/>
      <c r="E49" s="3357"/>
      <c r="F49" s="3357"/>
      <c r="G49" s="3357"/>
      <c r="H49" s="3357"/>
      <c r="I49" s="3357"/>
      <c r="J49" s="3357"/>
      <c r="K49" s="3357"/>
      <c r="L49" s="3357"/>
      <c r="M49" s="3854"/>
    </row>
    <row r="50" spans="1:13" ht="31.5" customHeight="1">
      <c r="A50" s="3145"/>
      <c r="B50" s="268" t="s">
        <v>1193</v>
      </c>
      <c r="C50" s="3853">
        <v>30</v>
      </c>
      <c r="D50" s="3357"/>
      <c r="E50" s="3357"/>
      <c r="F50" s="3357"/>
      <c r="G50" s="3357"/>
      <c r="H50" s="3357"/>
      <c r="I50" s="3357"/>
      <c r="J50" s="3357"/>
      <c r="K50" s="3357"/>
      <c r="L50" s="3357"/>
      <c r="M50" s="3854"/>
    </row>
    <row r="51" spans="1:13" ht="31.5" customHeight="1">
      <c r="A51" s="3145"/>
      <c r="B51" s="268" t="s">
        <v>1195</v>
      </c>
      <c r="C51" s="3855" t="s">
        <v>61</v>
      </c>
      <c r="D51" s="3481"/>
      <c r="E51" s="3481"/>
      <c r="F51" s="3481"/>
      <c r="G51" s="3481"/>
      <c r="H51" s="3481"/>
      <c r="I51" s="3481"/>
      <c r="J51" s="3481"/>
      <c r="K51" s="3481"/>
      <c r="L51" s="3481"/>
      <c r="M51" s="3856"/>
    </row>
    <row r="52" spans="1:13" ht="31.5" customHeight="1">
      <c r="A52" s="3135" t="s">
        <v>1197</v>
      </c>
      <c r="B52" s="269" t="s">
        <v>1198</v>
      </c>
      <c r="C52" s="3857" t="s">
        <v>275</v>
      </c>
      <c r="D52" s="3169"/>
      <c r="E52" s="3169"/>
      <c r="F52" s="3169"/>
      <c r="G52" s="3169"/>
      <c r="H52" s="3169"/>
      <c r="I52" s="3169"/>
      <c r="J52" s="3169"/>
      <c r="K52" s="3169"/>
      <c r="L52" s="3169"/>
      <c r="M52" s="3858"/>
    </row>
    <row r="53" spans="1:13">
      <c r="A53" s="3136"/>
      <c r="B53" s="269" t="s">
        <v>1199</v>
      </c>
      <c r="C53" s="3857" t="s">
        <v>1599</v>
      </c>
      <c r="D53" s="3169"/>
      <c r="E53" s="3169"/>
      <c r="F53" s="3169"/>
      <c r="G53" s="3169"/>
      <c r="H53" s="3169"/>
      <c r="I53" s="3169"/>
      <c r="J53" s="3169"/>
      <c r="K53" s="3169"/>
      <c r="L53" s="3169"/>
      <c r="M53" s="3858"/>
    </row>
    <row r="54" spans="1:13" ht="15.75" customHeight="1">
      <c r="A54" s="3136"/>
      <c r="B54" s="269" t="s">
        <v>1201</v>
      </c>
      <c r="C54" s="3857" t="s">
        <v>1280</v>
      </c>
      <c r="D54" s="3169"/>
      <c r="E54" s="3169"/>
      <c r="F54" s="3169"/>
      <c r="G54" s="3169"/>
      <c r="H54" s="3169"/>
      <c r="I54" s="3169"/>
      <c r="J54" s="3169"/>
      <c r="K54" s="3169"/>
      <c r="L54" s="3169"/>
      <c r="M54" s="3858"/>
    </row>
    <row r="55" spans="1:13" ht="31.5" customHeight="1">
      <c r="A55" s="3136"/>
      <c r="B55" s="270" t="s">
        <v>1202</v>
      </c>
      <c r="C55" s="3857" t="s">
        <v>1600</v>
      </c>
      <c r="D55" s="3169"/>
      <c r="E55" s="3169"/>
      <c r="F55" s="3169"/>
      <c r="G55" s="3169"/>
      <c r="H55" s="3169"/>
      <c r="I55" s="3169"/>
      <c r="J55" s="3169"/>
      <c r="K55" s="3169"/>
      <c r="L55" s="3169"/>
      <c r="M55" s="3858"/>
    </row>
    <row r="56" spans="1:13" ht="31.5" customHeight="1">
      <c r="A56" s="3136"/>
      <c r="B56" s="269" t="s">
        <v>1204</v>
      </c>
      <c r="C56" s="3859" t="s">
        <v>277</v>
      </c>
      <c r="D56" s="3860"/>
      <c r="E56" s="3860"/>
      <c r="F56" s="3860"/>
      <c r="G56" s="3860"/>
      <c r="H56" s="3860"/>
      <c r="I56" s="3860"/>
      <c r="J56" s="3860"/>
      <c r="K56" s="3860"/>
      <c r="L56" s="3860"/>
      <c r="M56" s="3861"/>
    </row>
    <row r="57" spans="1:13" ht="16.350000000000001" customHeight="1" thickBot="1">
      <c r="A57" s="3143"/>
      <c r="B57" s="269" t="s">
        <v>1205</v>
      </c>
      <c r="C57" s="3857" t="s">
        <v>1601</v>
      </c>
      <c r="D57" s="3169"/>
      <c r="E57" s="3169"/>
      <c r="F57" s="3169"/>
      <c r="G57" s="3169"/>
      <c r="H57" s="3169"/>
      <c r="I57" s="3169"/>
      <c r="J57" s="3169"/>
      <c r="K57" s="3169"/>
      <c r="L57" s="3169"/>
      <c r="M57" s="3858"/>
    </row>
    <row r="58" spans="1:13" ht="15.75" customHeight="1">
      <c r="A58" s="3135" t="s">
        <v>1206</v>
      </c>
      <c r="B58" s="271" t="s">
        <v>1207</v>
      </c>
      <c r="C58" s="3841" t="s">
        <v>1290</v>
      </c>
      <c r="D58" s="3842"/>
      <c r="E58" s="3842"/>
      <c r="F58" s="3842"/>
      <c r="G58" s="3842"/>
      <c r="H58" s="3842"/>
      <c r="I58" s="3842"/>
      <c r="J58" s="3842"/>
      <c r="K58" s="3842"/>
      <c r="L58" s="3842"/>
      <c r="M58" s="3843"/>
    </row>
    <row r="59" spans="1:13" ht="15.6" customHeight="1">
      <c r="A59" s="3136"/>
      <c r="B59" s="271" t="s">
        <v>1209</v>
      </c>
      <c r="C59" s="3841" t="s">
        <v>1210</v>
      </c>
      <c r="D59" s="3842"/>
      <c r="E59" s="3842"/>
      <c r="F59" s="3842"/>
      <c r="G59" s="3842"/>
      <c r="H59" s="3842"/>
      <c r="I59" s="3842"/>
      <c r="J59" s="3842"/>
      <c r="K59" s="3842"/>
      <c r="L59" s="3842"/>
      <c r="M59" s="3843"/>
    </row>
    <row r="60" spans="1:13" ht="16.350000000000001" customHeight="1" thickBot="1">
      <c r="A60" s="3136"/>
      <c r="B60" s="272" t="s">
        <v>28</v>
      </c>
      <c r="C60" s="3844" t="s">
        <v>1280</v>
      </c>
      <c r="D60" s="3845"/>
      <c r="E60" s="3845"/>
      <c r="F60" s="3845"/>
      <c r="G60" s="3845"/>
      <c r="H60" s="3845"/>
      <c r="I60" s="3845"/>
      <c r="J60" s="3845"/>
      <c r="K60" s="3845"/>
      <c r="L60" s="3845"/>
      <c r="M60" s="3846"/>
    </row>
    <row r="61" spans="1:13" ht="15.75" thickBot="1">
      <c r="A61" s="273" t="s">
        <v>1211</v>
      </c>
      <c r="B61" s="319"/>
      <c r="C61" s="3847"/>
      <c r="D61" s="3848"/>
      <c r="E61" s="3848"/>
      <c r="F61" s="3848"/>
      <c r="G61" s="3848"/>
      <c r="H61" s="3848"/>
      <c r="I61" s="3848"/>
      <c r="J61" s="3848"/>
      <c r="K61" s="3848"/>
      <c r="L61" s="3848"/>
      <c r="M61" s="3849"/>
    </row>
  </sheetData>
  <mergeCells count="49">
    <mergeCell ref="C13:M13"/>
    <mergeCell ref="A2:A13"/>
    <mergeCell ref="C2:M2"/>
    <mergeCell ref="C3:M3"/>
    <mergeCell ref="C5:M5"/>
    <mergeCell ref="C6:L6"/>
    <mergeCell ref="I7:M7"/>
    <mergeCell ref="B8:B10"/>
    <mergeCell ref="C9:E9"/>
    <mergeCell ref="F9:H9"/>
    <mergeCell ref="I9:L9"/>
    <mergeCell ref="C10:D10"/>
    <mergeCell ref="F10:G10"/>
    <mergeCell ref="I10:J10"/>
    <mergeCell ref="C11:M11"/>
    <mergeCell ref="C12:M12"/>
    <mergeCell ref="C14:G14"/>
    <mergeCell ref="I14:M14"/>
    <mergeCell ref="A15:A51"/>
    <mergeCell ref="C15:M15"/>
    <mergeCell ref="C16:M16"/>
    <mergeCell ref="B17:B23"/>
    <mergeCell ref="F22:H22"/>
    <mergeCell ref="B24:B27"/>
    <mergeCell ref="B28:B30"/>
    <mergeCell ref="J29:L29"/>
    <mergeCell ref="B31:B33"/>
    <mergeCell ref="B34:B43"/>
    <mergeCell ref="F42:G42"/>
    <mergeCell ref="H42:I42"/>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3">
    <dataValidation allowBlank="1" showInputMessage="1" showErrorMessage="1" prompt="Incluir una ficha por cada indicador, ya sea de producto o de resultado" sqref="B1" xr:uid="{00000000-0002-0000-2000-000000000000}"/>
    <dataValidation allowBlank="1" showInputMessage="1" showErrorMessage="1" prompt="Selecciones de la lista desplegable" sqref="B15" xr:uid="{00000000-0002-0000-2000-000001000000}"/>
    <dataValidation allowBlank="1" showInputMessage="1" showErrorMessage="1" prompt="Seleccione de la lista desplegable" sqref="B4 H7 B7" xr:uid="{00000000-0002-0000-2000-000002000000}"/>
  </dataValidations>
  <hyperlinks>
    <hyperlink ref="C56" r:id="rId1"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sheetPr>
  <dimension ref="A1:N60"/>
  <sheetViews>
    <sheetView topLeftCell="A4" zoomScale="80" zoomScaleNormal="80" workbookViewId="0">
      <selection activeCell="Q11" sqref="Q11"/>
    </sheetView>
  </sheetViews>
  <sheetFormatPr baseColWidth="10" defaultColWidth="11.28515625" defaultRowHeight="15"/>
  <cols>
    <col min="1" max="1" width="16.85546875" style="302" customWidth="1"/>
    <col min="2" max="2" width="32.85546875" style="302" customWidth="1"/>
    <col min="3" max="3" width="12.85546875" style="302" customWidth="1"/>
    <col min="4" max="4" width="11.28515625" style="302"/>
    <col min="5" max="5" width="12.5703125" style="302" customWidth="1"/>
    <col min="6" max="8" width="11.28515625" style="302"/>
    <col min="9" max="9" width="14.28515625" style="302" customWidth="1"/>
    <col min="10" max="16384" width="11.28515625" style="302"/>
  </cols>
  <sheetData>
    <row r="1" spans="1:14" ht="15.75" thickBot="1">
      <c r="A1" s="307"/>
      <c r="B1" s="1836" t="s">
        <v>1602</v>
      </c>
      <c r="C1" s="309"/>
      <c r="D1" s="309"/>
      <c r="E1" s="309"/>
      <c r="F1" s="309"/>
      <c r="G1" s="309"/>
      <c r="H1" s="309"/>
      <c r="I1" s="309"/>
      <c r="J1" s="309"/>
      <c r="K1" s="309"/>
      <c r="L1" s="309"/>
      <c r="M1" s="310"/>
      <c r="N1" s="302" t="s">
        <v>1277</v>
      </c>
    </row>
    <row r="2" spans="1:14" ht="40.5" customHeight="1">
      <c r="A2" s="3170" t="s">
        <v>1134</v>
      </c>
      <c r="B2" s="274" t="s">
        <v>1135</v>
      </c>
      <c r="C2" s="3875" t="s">
        <v>918</v>
      </c>
      <c r="D2" s="3876"/>
      <c r="E2" s="3876"/>
      <c r="F2" s="3876"/>
      <c r="G2" s="3876"/>
      <c r="H2" s="3876"/>
      <c r="I2" s="3876"/>
      <c r="J2" s="3876"/>
      <c r="K2" s="3876"/>
      <c r="L2" s="3876"/>
      <c r="M2" s="3877"/>
    </row>
    <row r="3" spans="1:14" ht="40.5" customHeight="1">
      <c r="A3" s="3171"/>
      <c r="B3" s="268" t="s">
        <v>1213</v>
      </c>
      <c r="C3" s="3399" t="s">
        <v>267</v>
      </c>
      <c r="D3" s="3878"/>
      <c r="E3" s="3878"/>
      <c r="F3" s="3878"/>
      <c r="G3" s="3878"/>
      <c r="H3" s="3878"/>
      <c r="I3" s="3878"/>
      <c r="J3" s="3878"/>
      <c r="K3" s="3878"/>
      <c r="L3" s="3878"/>
      <c r="M3" s="3879"/>
    </row>
    <row r="4" spans="1:14">
      <c r="A4" s="3171"/>
      <c r="B4" s="1832" t="s">
        <v>1139</v>
      </c>
      <c r="C4" s="275" t="s">
        <v>509</v>
      </c>
      <c r="D4" s="1837"/>
      <c r="E4" s="1837"/>
      <c r="F4" s="1837"/>
      <c r="G4" s="1837"/>
      <c r="H4" s="1837"/>
      <c r="I4" s="1837"/>
      <c r="J4" s="1837"/>
      <c r="K4" s="1837"/>
      <c r="L4" s="1837"/>
      <c r="M4" s="1838"/>
    </row>
    <row r="5" spans="1:14">
      <c r="A5" s="3171"/>
      <c r="B5" s="1833" t="s">
        <v>1140</v>
      </c>
      <c r="C5" s="3202" t="s">
        <v>1603</v>
      </c>
      <c r="D5" s="3103"/>
      <c r="E5" s="3103"/>
      <c r="F5" s="3103"/>
      <c r="G5" s="3103"/>
      <c r="H5" s="3103"/>
      <c r="I5" s="3103"/>
      <c r="J5" s="3103"/>
      <c r="K5" s="3103"/>
      <c r="L5" s="3103"/>
      <c r="M5" s="3104"/>
    </row>
    <row r="6" spans="1:14">
      <c r="A6" s="3171"/>
      <c r="B6" s="1832" t="s">
        <v>1142</v>
      </c>
      <c r="C6" s="3202" t="s">
        <v>1590</v>
      </c>
      <c r="D6" s="3103"/>
      <c r="E6" s="3103"/>
      <c r="F6" s="3103"/>
      <c r="G6" s="3103"/>
      <c r="H6" s="3103"/>
      <c r="I6" s="3103"/>
      <c r="J6" s="3103"/>
      <c r="K6" s="3103"/>
      <c r="L6" s="3103"/>
      <c r="M6" s="3104"/>
    </row>
    <row r="7" spans="1:14">
      <c r="A7" s="3171"/>
      <c r="B7" s="268" t="s">
        <v>1143</v>
      </c>
      <c r="C7" s="275" t="s">
        <v>262</v>
      </c>
      <c r="D7" s="275"/>
      <c r="E7" s="275"/>
      <c r="F7" s="275"/>
      <c r="G7" s="276"/>
      <c r="H7" s="277" t="s">
        <v>28</v>
      </c>
      <c r="I7" s="3880" t="s">
        <v>1145</v>
      </c>
      <c r="J7" s="3881"/>
      <c r="K7" s="3881"/>
      <c r="L7" s="3881"/>
      <c r="M7" s="3882"/>
    </row>
    <row r="8" spans="1:14">
      <c r="A8" s="3171"/>
      <c r="B8" s="3149" t="s">
        <v>1144</v>
      </c>
      <c r="C8" s="1901"/>
      <c r="D8" s="1902"/>
      <c r="E8" s="1902"/>
      <c r="F8" s="1902"/>
      <c r="G8" s="1902"/>
      <c r="H8" s="1902"/>
      <c r="I8" s="1902"/>
      <c r="J8" s="1902"/>
      <c r="K8" s="1902"/>
      <c r="L8" s="279"/>
      <c r="M8" s="280"/>
    </row>
    <row r="9" spans="1:14" ht="69.599999999999994" customHeight="1">
      <c r="A9" s="3171"/>
      <c r="B9" s="3150"/>
      <c r="C9" s="3191"/>
      <c r="D9" s="3191"/>
      <c r="E9" s="1845"/>
      <c r="F9" s="3242"/>
      <c r="G9" s="3242"/>
      <c r="H9" s="1845"/>
      <c r="I9" s="3242"/>
      <c r="J9" s="3242"/>
      <c r="K9" s="1845"/>
      <c r="L9" s="214"/>
      <c r="M9" s="215"/>
    </row>
    <row r="10" spans="1:14">
      <c r="A10" s="3171"/>
      <c r="B10" s="3151"/>
      <c r="C10" s="3194" t="s">
        <v>1147</v>
      </c>
      <c r="D10" s="3194"/>
      <c r="E10" s="1845"/>
      <c r="F10" s="3194" t="s">
        <v>1147</v>
      </c>
      <c r="G10" s="3194"/>
      <c r="H10" s="1845"/>
      <c r="I10" s="3194" t="s">
        <v>1147</v>
      </c>
      <c r="J10" s="3194"/>
      <c r="K10" s="1845"/>
      <c r="L10" s="214"/>
      <c r="M10" s="215"/>
    </row>
    <row r="11" spans="1:14" ht="78.75" customHeight="1">
      <c r="A11" s="3171"/>
      <c r="B11" s="292" t="s">
        <v>1219</v>
      </c>
      <c r="C11" s="3883" t="s">
        <v>1604</v>
      </c>
      <c r="D11" s="3883"/>
      <c r="E11" s="3883"/>
      <c r="F11" s="3883"/>
      <c r="G11" s="3883"/>
      <c r="H11" s="3883"/>
      <c r="I11" s="3883"/>
      <c r="J11" s="3883"/>
      <c r="K11" s="3883"/>
      <c r="L11" s="3883"/>
      <c r="M11" s="3884"/>
    </row>
    <row r="12" spans="1:14" ht="67.5" customHeight="1">
      <c r="A12" s="3171"/>
      <c r="B12" s="292" t="s">
        <v>1221</v>
      </c>
      <c r="C12" s="3868" t="s">
        <v>1605</v>
      </c>
      <c r="D12" s="3868"/>
      <c r="E12" s="3868"/>
      <c r="F12" s="3868"/>
      <c r="G12" s="3868"/>
      <c r="H12" s="3868"/>
      <c r="I12" s="3868"/>
      <c r="J12" s="3868"/>
      <c r="K12" s="3868"/>
      <c r="L12" s="3868"/>
      <c r="M12" s="3868"/>
    </row>
    <row r="13" spans="1:14" ht="94.35" customHeight="1">
      <c r="A13" s="2116"/>
      <c r="B13" s="517" t="s">
        <v>1223</v>
      </c>
      <c r="C13" s="3481" t="s">
        <v>260</v>
      </c>
      <c r="D13" s="3481"/>
      <c r="E13" s="3481"/>
      <c r="F13" s="3481"/>
      <c r="G13" s="3481"/>
      <c r="H13" s="1886" t="s">
        <v>1224</v>
      </c>
      <c r="I13" s="3481" t="s">
        <v>920</v>
      </c>
      <c r="J13" s="3481"/>
      <c r="K13" s="3481"/>
      <c r="L13" s="3481"/>
      <c r="M13" s="3481"/>
    </row>
    <row r="14" spans="1:14" ht="28.5" customHeight="1">
      <c r="A14" s="3144" t="s">
        <v>1150</v>
      </c>
      <c r="B14" s="268" t="s">
        <v>12</v>
      </c>
      <c r="C14" s="3658" t="s">
        <v>58</v>
      </c>
      <c r="D14" s="3659"/>
      <c r="E14" s="3659"/>
      <c r="F14" s="3659"/>
      <c r="G14" s="3659"/>
      <c r="H14" s="3659"/>
      <c r="I14" s="3659"/>
      <c r="J14" s="3659"/>
      <c r="K14" s="3659"/>
      <c r="L14" s="3659"/>
      <c r="M14" s="3660"/>
    </row>
    <row r="15" spans="1:14" ht="37.5" customHeight="1">
      <c r="A15" s="3145"/>
      <c r="B15" s="292" t="s">
        <v>1151</v>
      </c>
      <c r="C15" s="3866" t="s">
        <v>919</v>
      </c>
      <c r="D15" s="3866"/>
      <c r="E15" s="3866"/>
      <c r="F15" s="3866"/>
      <c r="G15" s="3866"/>
      <c r="H15" s="3866"/>
      <c r="I15" s="3866"/>
      <c r="J15" s="3866"/>
      <c r="K15" s="3866"/>
      <c r="L15" s="3866"/>
      <c r="M15" s="3869"/>
    </row>
    <row r="16" spans="1:14">
      <c r="A16" s="3145"/>
      <c r="B16" s="3149" t="s">
        <v>1153</v>
      </c>
      <c r="C16" s="221"/>
      <c r="D16" s="222"/>
      <c r="E16" s="222"/>
      <c r="F16" s="222"/>
      <c r="G16" s="222"/>
      <c r="H16" s="222"/>
      <c r="I16" s="222"/>
      <c r="J16" s="222"/>
      <c r="K16" s="222"/>
      <c r="L16" s="222"/>
      <c r="M16" s="223"/>
    </row>
    <row r="17" spans="1:13">
      <c r="A17" s="3145"/>
      <c r="B17" s="3150"/>
      <c r="C17" s="224"/>
      <c r="D17" s="225"/>
      <c r="E17" s="226"/>
      <c r="F17" s="225"/>
      <c r="G17" s="226"/>
      <c r="H17" s="225"/>
      <c r="I17" s="226"/>
      <c r="J17" s="225"/>
      <c r="K17" s="226"/>
      <c r="L17" s="226"/>
      <c r="M17" s="227"/>
    </row>
    <row r="18" spans="1:13" ht="28.5">
      <c r="A18" s="3145"/>
      <c r="B18" s="3150"/>
      <c r="C18" s="429" t="s">
        <v>1154</v>
      </c>
      <c r="D18" s="430"/>
      <c r="E18" s="429" t="s">
        <v>1155</v>
      </c>
      <c r="F18" s="430"/>
      <c r="G18" s="429" t="s">
        <v>1156</v>
      </c>
      <c r="H18" s="430"/>
      <c r="I18" s="429" t="s">
        <v>1157</v>
      </c>
      <c r="J18" s="430"/>
      <c r="K18" s="429" t="s">
        <v>1158</v>
      </c>
      <c r="L18" s="431"/>
      <c r="M18" s="432"/>
    </row>
    <row r="19" spans="1:13" ht="21.75" customHeight="1">
      <c r="A19" s="3145"/>
      <c r="B19" s="3150"/>
      <c r="C19" s="429" t="s">
        <v>1159</v>
      </c>
      <c r="D19" s="1885"/>
      <c r="E19" s="429" t="s">
        <v>1160</v>
      </c>
      <c r="F19" s="433"/>
      <c r="G19" s="429" t="s">
        <v>1161</v>
      </c>
      <c r="H19" s="433"/>
      <c r="I19" s="429" t="s">
        <v>1162</v>
      </c>
      <c r="J19" s="433"/>
      <c r="K19" s="429" t="s">
        <v>1163</v>
      </c>
      <c r="L19" s="431"/>
      <c r="M19" s="432"/>
    </row>
    <row r="20" spans="1:13">
      <c r="A20" s="3145"/>
      <c r="B20" s="3150"/>
      <c r="C20" s="429" t="s">
        <v>1164</v>
      </c>
      <c r="D20" s="1885"/>
      <c r="E20" s="429" t="s">
        <v>1165</v>
      </c>
      <c r="F20" s="1885"/>
      <c r="G20" s="429"/>
      <c r="H20" s="434"/>
      <c r="I20" s="429"/>
      <c r="J20" s="434"/>
      <c r="K20" s="429"/>
      <c r="L20" s="435"/>
      <c r="M20" s="436"/>
    </row>
    <row r="21" spans="1:13" ht="15.75">
      <c r="A21" s="3145"/>
      <c r="B21" s="3150"/>
      <c r="C21" s="429" t="s">
        <v>1166</v>
      </c>
      <c r="D21" s="1885" t="s">
        <v>1226</v>
      </c>
      <c r="E21" s="429" t="s">
        <v>1168</v>
      </c>
      <c r="F21" s="1557" t="s">
        <v>1606</v>
      </c>
      <c r="G21" s="1925"/>
      <c r="H21" s="1925"/>
      <c r="I21" s="1925"/>
      <c r="J21" s="1925"/>
      <c r="K21" s="1925"/>
      <c r="L21" s="1925"/>
      <c r="M21" s="235"/>
    </row>
    <row r="22" spans="1:13">
      <c r="A22" s="3145"/>
      <c r="B22" s="3151"/>
      <c r="C22" s="1887"/>
      <c r="D22" s="1887"/>
      <c r="E22" s="1887"/>
      <c r="F22" s="1887"/>
      <c r="G22" s="1887"/>
      <c r="H22" s="1887"/>
      <c r="I22" s="1887"/>
      <c r="J22" s="1887"/>
      <c r="K22" s="1887"/>
      <c r="L22" s="1887"/>
      <c r="M22" s="1888"/>
    </row>
    <row r="23" spans="1:13">
      <c r="A23" s="3145"/>
      <c r="B23" s="3149" t="s">
        <v>1170</v>
      </c>
      <c r="C23" s="437"/>
      <c r="D23" s="437"/>
      <c r="E23" s="437"/>
      <c r="F23" s="437"/>
      <c r="G23" s="437"/>
      <c r="H23" s="437"/>
      <c r="I23" s="437"/>
      <c r="J23" s="437"/>
      <c r="K23" s="437"/>
      <c r="L23" s="214"/>
      <c r="M23" s="215"/>
    </row>
    <row r="24" spans="1:13">
      <c r="A24" s="3145"/>
      <c r="B24" s="3150"/>
      <c r="C24" s="429" t="s">
        <v>1171</v>
      </c>
      <c r="D24" s="433"/>
      <c r="E24" s="438"/>
      <c r="F24" s="429" t="s">
        <v>1172</v>
      </c>
      <c r="G24" s="1885"/>
      <c r="H24" s="438"/>
      <c r="I24" s="429" t="s">
        <v>1173</v>
      </c>
      <c r="J24" s="1885" t="s">
        <v>1226</v>
      </c>
      <c r="K24" s="438"/>
      <c r="L24" s="214"/>
      <c r="M24" s="215"/>
    </row>
    <row r="25" spans="1:13">
      <c r="A25" s="3145"/>
      <c r="B25" s="3150"/>
      <c r="C25" s="429" t="s">
        <v>1174</v>
      </c>
      <c r="D25" s="240"/>
      <c r="E25" s="241"/>
      <c r="F25" s="429" t="s">
        <v>1175</v>
      </c>
      <c r="G25" s="433"/>
      <c r="H25" s="214"/>
      <c r="I25" s="242"/>
      <c r="J25" s="214"/>
      <c r="K25" s="1845"/>
      <c r="L25" s="214"/>
      <c r="M25" s="215"/>
    </row>
    <row r="26" spans="1:13" ht="15.75" thickBot="1">
      <c r="A26" s="3145"/>
      <c r="B26" s="3150"/>
      <c r="C26" s="434"/>
      <c r="D26" s="434"/>
      <c r="E26" s="434"/>
      <c r="F26" s="434"/>
      <c r="G26" s="434"/>
      <c r="H26" s="434"/>
      <c r="I26" s="434"/>
      <c r="J26" s="434"/>
      <c r="K26" s="434"/>
      <c r="L26" s="214"/>
      <c r="M26" s="215"/>
    </row>
    <row r="27" spans="1:13">
      <c r="A27" s="3145"/>
      <c r="B27" s="3863" t="s">
        <v>1176</v>
      </c>
      <c r="C27" s="438"/>
      <c r="D27" s="438"/>
      <c r="E27" s="438"/>
      <c r="F27" s="438"/>
      <c r="G27" s="438"/>
      <c r="H27" s="438"/>
      <c r="I27" s="438"/>
      <c r="J27" s="438"/>
      <c r="K27" s="438"/>
      <c r="L27" s="438"/>
      <c r="M27" s="439"/>
    </row>
    <row r="28" spans="1:13">
      <c r="A28" s="3145"/>
      <c r="B28" s="3150"/>
      <c r="C28" s="440" t="s">
        <v>1177</v>
      </c>
      <c r="D28" s="970">
        <v>1</v>
      </c>
      <c r="E28" s="438"/>
      <c r="F28" s="441" t="s">
        <v>1178</v>
      </c>
      <c r="G28" s="433">
        <v>2017</v>
      </c>
      <c r="H28" s="438"/>
      <c r="I28" s="441" t="s">
        <v>1179</v>
      </c>
      <c r="J28" s="3585" t="s">
        <v>1607</v>
      </c>
      <c r="K28" s="3586"/>
      <c r="L28" s="3605"/>
      <c r="M28" s="439"/>
    </row>
    <row r="29" spans="1:13" ht="15.75" thickBot="1">
      <c r="A29" s="3145"/>
      <c r="B29" s="3190"/>
      <c r="C29" s="1887"/>
      <c r="D29" s="1887"/>
      <c r="E29" s="1887"/>
      <c r="F29" s="1887"/>
      <c r="G29" s="1887"/>
      <c r="H29" s="1887"/>
      <c r="I29" s="1887"/>
      <c r="J29" s="1887"/>
      <c r="K29" s="1887"/>
      <c r="L29" s="1887"/>
      <c r="M29" s="1888"/>
    </row>
    <row r="30" spans="1:13">
      <c r="A30" s="3145"/>
      <c r="B30" s="3150" t="s">
        <v>1181</v>
      </c>
      <c r="C30" s="247"/>
      <c r="D30" s="247"/>
      <c r="E30" s="247"/>
      <c r="F30" s="247"/>
      <c r="G30" s="247"/>
      <c r="H30" s="247"/>
      <c r="I30" s="247"/>
      <c r="J30" s="247"/>
      <c r="K30" s="247"/>
      <c r="L30" s="214"/>
      <c r="M30" s="215"/>
    </row>
    <row r="31" spans="1:13">
      <c r="A31" s="3145"/>
      <c r="B31" s="3150"/>
      <c r="C31" s="438" t="s">
        <v>1182</v>
      </c>
      <c r="D31" s="2288">
        <v>2020</v>
      </c>
      <c r="E31" s="249"/>
      <c r="F31" s="438" t="s">
        <v>1183</v>
      </c>
      <c r="G31" s="250" t="s">
        <v>1184</v>
      </c>
      <c r="H31" s="249"/>
      <c r="I31" s="441"/>
      <c r="J31" s="249"/>
      <c r="K31" s="249"/>
      <c r="L31" s="214"/>
      <c r="M31" s="215"/>
    </row>
    <row r="32" spans="1:13">
      <c r="A32" s="3145"/>
      <c r="B32" s="3151"/>
      <c r="C32" s="1887"/>
      <c r="D32" s="251"/>
      <c r="E32" s="252"/>
      <c r="F32" s="1887"/>
      <c r="G32" s="252"/>
      <c r="H32" s="252"/>
      <c r="I32" s="442"/>
      <c r="J32" s="252"/>
      <c r="K32" s="252"/>
      <c r="L32" s="214"/>
      <c r="M32" s="215"/>
    </row>
    <row r="33" spans="1:13">
      <c r="A33" s="3145"/>
      <c r="B33" s="3149" t="s">
        <v>1185</v>
      </c>
      <c r="C33" s="254"/>
      <c r="D33" s="2289"/>
      <c r="E33" s="2289"/>
      <c r="F33" s="2289"/>
      <c r="G33" s="2289"/>
      <c r="H33" s="2289"/>
      <c r="I33" s="2289"/>
      <c r="J33" s="2289"/>
      <c r="K33" s="2289"/>
      <c r="L33" s="2289"/>
      <c r="M33" s="2290"/>
    </row>
    <row r="34" spans="1:13">
      <c r="A34" s="3145"/>
      <c r="B34" s="3150"/>
      <c r="C34" s="256"/>
      <c r="D34" s="2291">
        <v>2019</v>
      </c>
      <c r="E34" s="2291"/>
      <c r="F34" s="2291">
        <v>2020</v>
      </c>
      <c r="G34" s="2291"/>
      <c r="H34" s="2292">
        <v>2021</v>
      </c>
      <c r="I34" s="2292"/>
      <c r="J34" s="2292">
        <v>2022</v>
      </c>
      <c r="K34" s="2291"/>
      <c r="L34" s="2291">
        <v>2023</v>
      </c>
      <c r="M34" s="2290"/>
    </row>
    <row r="35" spans="1:13">
      <c r="A35" s="3145"/>
      <c r="B35" s="3150"/>
      <c r="C35" s="256"/>
      <c r="D35" s="2293"/>
      <c r="E35" s="2294"/>
      <c r="F35" s="2293">
        <v>10</v>
      </c>
      <c r="G35" s="2294"/>
      <c r="H35" s="2293">
        <v>130</v>
      </c>
      <c r="I35" s="2294"/>
      <c r="J35" s="2293">
        <v>264</v>
      </c>
      <c r="K35" s="2294"/>
      <c r="L35" s="2293">
        <v>394</v>
      </c>
      <c r="M35" s="2295"/>
    </row>
    <row r="36" spans="1:13">
      <c r="A36" s="3145"/>
      <c r="B36" s="3150"/>
      <c r="C36" s="256"/>
      <c r="D36" s="2291">
        <v>2024</v>
      </c>
      <c r="E36" s="2291"/>
      <c r="F36" s="2291">
        <v>2025</v>
      </c>
      <c r="G36" s="2291"/>
      <c r="H36" s="2292">
        <v>2026</v>
      </c>
      <c r="I36" s="2292"/>
      <c r="J36" s="2292">
        <v>2027</v>
      </c>
      <c r="K36" s="2291"/>
      <c r="L36" s="2291">
        <v>2028</v>
      </c>
      <c r="M36" s="2296"/>
    </row>
    <row r="37" spans="1:13">
      <c r="A37" s="3145"/>
      <c r="B37" s="3150"/>
      <c r="C37" s="256"/>
      <c r="D37" s="2293">
        <v>399</v>
      </c>
      <c r="E37" s="2294"/>
      <c r="F37" s="2293">
        <v>399</v>
      </c>
      <c r="G37" s="2294"/>
      <c r="H37" s="2293">
        <v>399</v>
      </c>
      <c r="I37" s="2294"/>
      <c r="J37" s="2293">
        <v>399</v>
      </c>
      <c r="K37" s="2294"/>
      <c r="L37" s="2293">
        <v>399</v>
      </c>
      <c r="M37" s="2295"/>
    </row>
    <row r="38" spans="1:13">
      <c r="A38" s="3145"/>
      <c r="B38" s="3150"/>
      <c r="C38" s="256"/>
      <c r="D38" s="2291">
        <v>2029</v>
      </c>
      <c r="E38" s="2291"/>
      <c r="F38" s="2291">
        <v>2030</v>
      </c>
      <c r="G38" s="2291"/>
      <c r="H38" s="2292">
        <v>2031</v>
      </c>
      <c r="I38" s="2292"/>
      <c r="J38" s="2292">
        <v>2032</v>
      </c>
      <c r="K38" s="2291"/>
      <c r="L38" s="2291">
        <v>2033</v>
      </c>
      <c r="M38" s="2296"/>
    </row>
    <row r="39" spans="1:13">
      <c r="A39" s="3145"/>
      <c r="B39" s="3150"/>
      <c r="C39" s="256"/>
      <c r="D39" s="2293">
        <v>399</v>
      </c>
      <c r="E39" s="2294"/>
      <c r="F39" s="2293">
        <v>399</v>
      </c>
      <c r="G39" s="2294"/>
      <c r="H39" s="2293">
        <v>399</v>
      </c>
      <c r="I39" s="2294"/>
      <c r="J39" s="2293">
        <v>399</v>
      </c>
      <c r="K39" s="2294"/>
      <c r="L39" s="2293">
        <v>399</v>
      </c>
      <c r="M39" s="2295"/>
    </row>
    <row r="40" spans="1:13">
      <c r="A40" s="3145"/>
      <c r="B40" s="3150"/>
      <c r="C40" s="256"/>
      <c r="D40" s="2291">
        <v>2034</v>
      </c>
      <c r="E40" s="2297"/>
      <c r="F40" s="2298" t="s">
        <v>1186</v>
      </c>
      <c r="G40" s="2297"/>
      <c r="H40" s="2297"/>
      <c r="I40" s="2297"/>
      <c r="J40" s="2297"/>
      <c r="K40" s="2297"/>
      <c r="L40" s="2297"/>
      <c r="M40" s="2295"/>
    </row>
    <row r="41" spans="1:13">
      <c r="A41" s="3145"/>
      <c r="B41" s="3150"/>
      <c r="C41" s="256"/>
      <c r="D41" s="2293">
        <v>399</v>
      </c>
      <c r="E41" s="2294"/>
      <c r="F41" s="3451">
        <v>399</v>
      </c>
      <c r="G41" s="3873"/>
      <c r="H41" s="3614"/>
      <c r="I41" s="3614"/>
      <c r="J41" s="2297"/>
      <c r="K41" s="2297"/>
      <c r="L41" s="2297"/>
      <c r="M41" s="2295"/>
    </row>
    <row r="42" spans="1:13">
      <c r="A42" s="3145"/>
      <c r="B42" s="3150"/>
      <c r="C42" s="971"/>
      <c r="D42" s="2297"/>
      <c r="E42" s="2297"/>
      <c r="F42" s="2297"/>
      <c r="G42" s="2297"/>
      <c r="H42" s="2297"/>
      <c r="I42" s="2297"/>
      <c r="J42" s="2297"/>
      <c r="K42" s="2297"/>
      <c r="L42" s="2297"/>
      <c r="M42" s="2295"/>
    </row>
    <row r="43" spans="1:13">
      <c r="A43" s="3145"/>
      <c r="B43" s="3149" t="s">
        <v>1187</v>
      </c>
      <c r="C43" s="972"/>
      <c r="D43" s="972"/>
      <c r="E43" s="972"/>
      <c r="F43" s="972"/>
      <c r="G43" s="972"/>
      <c r="H43" s="972"/>
      <c r="I43" s="972"/>
      <c r="J43" s="972"/>
      <c r="K43" s="972"/>
      <c r="L43" s="214"/>
      <c r="M43" s="215"/>
    </row>
    <row r="44" spans="1:13">
      <c r="A44" s="3145"/>
      <c r="B44" s="3150"/>
      <c r="C44" s="214"/>
      <c r="D44" s="2299" t="s">
        <v>482</v>
      </c>
      <c r="E44" s="2300" t="s">
        <v>60</v>
      </c>
      <c r="F44" s="3874" t="s">
        <v>1188</v>
      </c>
      <c r="G44" s="3667" t="s">
        <v>1267</v>
      </c>
      <c r="H44" s="3668"/>
      <c r="I44" s="3668"/>
      <c r="J44" s="3669"/>
      <c r="K44" s="973"/>
      <c r="L44" s="214"/>
      <c r="M44" s="215"/>
    </row>
    <row r="45" spans="1:13">
      <c r="A45" s="3145"/>
      <c r="B45" s="3150"/>
      <c r="C45" s="214"/>
      <c r="D45" s="2301" t="s">
        <v>1226</v>
      </c>
      <c r="E45" s="183"/>
      <c r="F45" s="3874"/>
      <c r="G45" s="3670"/>
      <c r="H45" s="3671"/>
      <c r="I45" s="3671"/>
      <c r="J45" s="3672"/>
      <c r="K45" s="214"/>
      <c r="L45" s="214"/>
      <c r="M45" s="215"/>
    </row>
    <row r="46" spans="1:13">
      <c r="A46" s="3145"/>
      <c r="B46" s="3151"/>
      <c r="C46" s="316"/>
      <c r="D46" s="316"/>
      <c r="E46" s="316"/>
      <c r="F46" s="316"/>
      <c r="G46" s="316"/>
      <c r="H46" s="316"/>
      <c r="I46" s="316"/>
      <c r="J46" s="316"/>
      <c r="K46" s="316"/>
      <c r="L46" s="214"/>
      <c r="M46" s="215"/>
    </row>
    <row r="47" spans="1:13" ht="42" customHeight="1">
      <c r="A47" s="3145"/>
      <c r="B47" s="268" t="s">
        <v>1189</v>
      </c>
      <c r="C47" s="3870" t="s">
        <v>1608</v>
      </c>
      <c r="D47" s="3870"/>
      <c r="E47" s="3870"/>
      <c r="F47" s="3870"/>
      <c r="G47" s="3870"/>
      <c r="H47" s="3870"/>
      <c r="I47" s="3870"/>
      <c r="J47" s="3870"/>
      <c r="K47" s="3870"/>
      <c r="L47" s="3870"/>
      <c r="M47" s="3871"/>
    </row>
    <row r="48" spans="1:13" ht="32.450000000000003" customHeight="1">
      <c r="A48" s="3145"/>
      <c r="B48" s="268" t="s">
        <v>1191</v>
      </c>
      <c r="C48" s="3870" t="s">
        <v>1609</v>
      </c>
      <c r="D48" s="3870"/>
      <c r="E48" s="3870"/>
      <c r="F48" s="3870"/>
      <c r="G48" s="3870"/>
      <c r="H48" s="3870"/>
      <c r="I48" s="3870"/>
      <c r="J48" s="3870"/>
      <c r="K48" s="3870"/>
      <c r="L48" s="3870"/>
      <c r="M48" s="3871"/>
    </row>
    <row r="49" spans="1:13" ht="15.75" customHeight="1">
      <c r="A49" s="3145"/>
      <c r="B49" s="268" t="s">
        <v>1193</v>
      </c>
      <c r="C49" s="3866">
        <v>30</v>
      </c>
      <c r="D49" s="3866"/>
      <c r="E49" s="3866"/>
      <c r="F49" s="3866"/>
      <c r="G49" s="3866"/>
      <c r="H49" s="3866"/>
      <c r="I49" s="3866"/>
      <c r="J49" s="3866"/>
      <c r="K49" s="3866"/>
      <c r="L49" s="3866"/>
      <c r="M49" s="3869"/>
    </row>
    <row r="50" spans="1:13">
      <c r="A50" s="3145"/>
      <c r="B50" s="268" t="s">
        <v>1195</v>
      </c>
      <c r="C50" s="3866">
        <v>2016</v>
      </c>
      <c r="D50" s="3866"/>
      <c r="E50" s="3866"/>
      <c r="F50" s="3866"/>
      <c r="G50" s="3866"/>
      <c r="H50" s="3866"/>
      <c r="I50" s="3866"/>
      <c r="J50" s="3866"/>
      <c r="K50" s="3866"/>
      <c r="L50" s="3866"/>
      <c r="M50" s="3869"/>
    </row>
    <row r="51" spans="1:13" ht="15.6" customHeight="1">
      <c r="A51" s="3135" t="s">
        <v>1197</v>
      </c>
      <c r="B51" s="269" t="s">
        <v>1198</v>
      </c>
      <c r="C51" s="3866" t="s">
        <v>921</v>
      </c>
      <c r="D51" s="3866"/>
      <c r="E51" s="3866"/>
      <c r="F51" s="3866"/>
      <c r="G51" s="3866"/>
      <c r="H51" s="3866"/>
      <c r="I51" s="3866"/>
      <c r="J51" s="3866"/>
      <c r="K51" s="3866"/>
      <c r="L51" s="3866"/>
      <c r="M51" s="3869"/>
    </row>
    <row r="52" spans="1:13" ht="15.6" customHeight="1">
      <c r="A52" s="3136"/>
      <c r="B52" s="269" t="s">
        <v>1199</v>
      </c>
      <c r="C52" s="3866" t="s">
        <v>283</v>
      </c>
      <c r="D52" s="3866"/>
      <c r="E52" s="3866"/>
      <c r="F52" s="3866"/>
      <c r="G52" s="3866"/>
      <c r="H52" s="3866"/>
      <c r="I52" s="3866"/>
      <c r="J52" s="3866"/>
      <c r="K52" s="3866"/>
      <c r="L52" s="3866"/>
      <c r="M52" s="3869"/>
    </row>
    <row r="53" spans="1:13" ht="15.6" customHeight="1">
      <c r="A53" s="3136"/>
      <c r="B53" s="269" t="s">
        <v>1201</v>
      </c>
      <c r="C53" s="3866" t="s">
        <v>1610</v>
      </c>
      <c r="D53" s="3866"/>
      <c r="E53" s="3866"/>
      <c r="F53" s="3866"/>
      <c r="G53" s="3866"/>
      <c r="H53" s="3866"/>
      <c r="I53" s="3866"/>
      <c r="J53" s="3866"/>
      <c r="K53" s="3866"/>
      <c r="L53" s="3866"/>
      <c r="M53" s="3869"/>
    </row>
    <row r="54" spans="1:13" ht="15.6" customHeight="1">
      <c r="A54" s="3136"/>
      <c r="B54" s="270" t="s">
        <v>1202</v>
      </c>
      <c r="C54" s="3866" t="s">
        <v>1611</v>
      </c>
      <c r="D54" s="3866"/>
      <c r="E54" s="3866"/>
      <c r="F54" s="3866"/>
      <c r="G54" s="3866"/>
      <c r="H54" s="3866"/>
      <c r="I54" s="3866"/>
      <c r="J54" s="3866"/>
      <c r="K54" s="3866"/>
      <c r="L54" s="3866"/>
      <c r="M54" s="3869"/>
    </row>
    <row r="55" spans="1:13" ht="15.6" customHeight="1">
      <c r="A55" s="3136"/>
      <c r="B55" s="269" t="s">
        <v>1204</v>
      </c>
      <c r="C55" s="3872" t="s">
        <v>923</v>
      </c>
      <c r="D55" s="3866"/>
      <c r="E55" s="3866"/>
      <c r="F55" s="3866"/>
      <c r="G55" s="3866"/>
      <c r="H55" s="3866"/>
      <c r="I55" s="3866"/>
      <c r="J55" s="3866"/>
      <c r="K55" s="3866"/>
      <c r="L55" s="3866"/>
      <c r="M55" s="3869"/>
    </row>
    <row r="56" spans="1:13" ht="16.350000000000001" customHeight="1" thickBot="1">
      <c r="A56" s="3143"/>
      <c r="B56" s="269" t="s">
        <v>1205</v>
      </c>
      <c r="C56" s="3866" t="s">
        <v>1612</v>
      </c>
      <c r="D56" s="3866"/>
      <c r="E56" s="3866"/>
      <c r="F56" s="3866"/>
      <c r="G56" s="3866"/>
      <c r="H56" s="3866"/>
      <c r="I56" s="3866"/>
      <c r="J56" s="3866"/>
      <c r="K56" s="3866"/>
      <c r="L56" s="3866"/>
      <c r="M56" s="3869"/>
    </row>
    <row r="57" spans="1:13" ht="15.6" customHeight="1">
      <c r="A57" s="3135" t="s">
        <v>1206</v>
      </c>
      <c r="B57" s="271" t="s">
        <v>1207</v>
      </c>
      <c r="C57" s="3866" t="s">
        <v>1613</v>
      </c>
      <c r="D57" s="3866"/>
      <c r="E57" s="3866"/>
      <c r="F57" s="3866"/>
      <c r="G57" s="3866"/>
      <c r="H57" s="3866"/>
      <c r="I57" s="3866"/>
      <c r="J57" s="3866"/>
      <c r="K57" s="3866"/>
      <c r="L57" s="3866"/>
      <c r="M57" s="3869"/>
    </row>
    <row r="58" spans="1:13" ht="15.6" customHeight="1">
      <c r="A58" s="3136"/>
      <c r="B58" s="271" t="s">
        <v>1209</v>
      </c>
      <c r="C58" s="3866" t="s">
        <v>1210</v>
      </c>
      <c r="D58" s="3866"/>
      <c r="E58" s="3866"/>
      <c r="F58" s="3866"/>
      <c r="G58" s="3866"/>
      <c r="H58" s="3866"/>
      <c r="I58" s="3866"/>
      <c r="J58" s="3866"/>
      <c r="K58" s="3866"/>
      <c r="L58" s="3866"/>
      <c r="M58" s="3869"/>
    </row>
    <row r="59" spans="1:13" ht="16.350000000000001" customHeight="1" thickBot="1">
      <c r="A59" s="3136"/>
      <c r="B59" s="272" t="s">
        <v>28</v>
      </c>
      <c r="C59" s="3866" t="s">
        <v>1280</v>
      </c>
      <c r="D59" s="3866"/>
      <c r="E59" s="3866"/>
      <c r="F59" s="3866"/>
      <c r="G59" s="3866"/>
      <c r="H59" s="3866"/>
      <c r="I59" s="3866"/>
      <c r="J59" s="3866"/>
      <c r="K59" s="3866"/>
      <c r="L59" s="3866"/>
      <c r="M59" s="3869"/>
    </row>
    <row r="60" spans="1:13" ht="15.75" thickBot="1">
      <c r="A60" s="273" t="s">
        <v>1211</v>
      </c>
      <c r="B60" s="319"/>
      <c r="C60" s="3661"/>
      <c r="D60" s="3200"/>
      <c r="E60" s="3200"/>
      <c r="F60" s="3200"/>
      <c r="G60" s="3200"/>
      <c r="H60" s="3200"/>
      <c r="I60" s="3200"/>
      <c r="J60" s="3200"/>
      <c r="K60" s="3200"/>
      <c r="L60" s="3200"/>
      <c r="M60" s="3201"/>
    </row>
  </sheetData>
  <mergeCells count="47">
    <mergeCell ref="C13:G13"/>
    <mergeCell ref="I13:M13"/>
    <mergeCell ref="A2:A12"/>
    <mergeCell ref="C2:M2"/>
    <mergeCell ref="C3:M3"/>
    <mergeCell ref="C5:M5"/>
    <mergeCell ref="C6:M6"/>
    <mergeCell ref="I7:M7"/>
    <mergeCell ref="B8:B10"/>
    <mergeCell ref="C9:D9"/>
    <mergeCell ref="F9:G9"/>
    <mergeCell ref="I9:J9"/>
    <mergeCell ref="C10:D10"/>
    <mergeCell ref="F10:G10"/>
    <mergeCell ref="I10:J10"/>
    <mergeCell ref="C11:M11"/>
    <mergeCell ref="C12:M12"/>
    <mergeCell ref="C48:M48"/>
    <mergeCell ref="A14:A50"/>
    <mergeCell ref="C14:M14"/>
    <mergeCell ref="C15:M15"/>
    <mergeCell ref="B16:B22"/>
    <mergeCell ref="B23:B26"/>
    <mergeCell ref="B27:B29"/>
    <mergeCell ref="J28:L28"/>
    <mergeCell ref="B30:B32"/>
    <mergeCell ref="B33:B42"/>
    <mergeCell ref="F41:G41"/>
    <mergeCell ref="H41:I41"/>
    <mergeCell ref="B43:B46"/>
    <mergeCell ref="F44:F45"/>
    <mergeCell ref="G44:J45"/>
    <mergeCell ref="C47:M47"/>
    <mergeCell ref="C49:M49"/>
    <mergeCell ref="C50:M50"/>
    <mergeCell ref="A51:A56"/>
    <mergeCell ref="C51:M51"/>
    <mergeCell ref="C52:M52"/>
    <mergeCell ref="C53:M53"/>
    <mergeCell ref="C54:M54"/>
    <mergeCell ref="C55:M55"/>
    <mergeCell ref="C56:M56"/>
    <mergeCell ref="A57:A59"/>
    <mergeCell ref="C57:M57"/>
    <mergeCell ref="C58:M58"/>
    <mergeCell ref="C59:M59"/>
    <mergeCell ref="C60:M60"/>
  </mergeCells>
  <dataValidations count="4">
    <dataValidation allowBlank="1" showInputMessage="1" showErrorMessage="1" prompt="Incluir una ficha por cada indicador, ya sea de producto o de resultado" sqref="B1" xr:uid="{00000000-0002-0000-2100-000000000000}"/>
    <dataValidation allowBlank="1" showInputMessage="1" showErrorMessage="1" prompt="Selecciones de la lista desplegable" sqref="B14" xr:uid="{00000000-0002-0000-2100-000001000000}"/>
    <dataValidation allowBlank="1" showInputMessage="1" showErrorMessage="1" prompt="Seleccione de la lista desplegable" sqref="B4 H7 B7" xr:uid="{00000000-0002-0000-2100-000002000000}"/>
    <dataValidation type="custom" allowBlank="1" showInputMessage="1" showErrorMessage="1" sqref="C15 C47" xr:uid="{00000000-0002-0000-2100-000003000000}">
      <formula1>ISTEXT(C15)</formula1>
    </dataValidation>
  </dataValidations>
  <hyperlinks>
    <hyperlink ref="C55" r:id="rId1"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79998168889431442"/>
  </sheetPr>
  <dimension ref="A1:N57"/>
  <sheetViews>
    <sheetView topLeftCell="A43" zoomScale="70" zoomScaleNormal="70" workbookViewId="0">
      <selection activeCell="C44" sqref="C44:M44"/>
    </sheetView>
  </sheetViews>
  <sheetFormatPr baseColWidth="10" defaultColWidth="11.28515625" defaultRowHeight="15.75"/>
  <cols>
    <col min="1" max="1" width="18.85546875" style="4" customWidth="1"/>
    <col min="2" max="2" width="35.28515625" style="57" customWidth="1"/>
    <col min="3" max="3" width="12.7109375" style="4" customWidth="1"/>
    <col min="4" max="16384" width="11.28515625" style="4"/>
  </cols>
  <sheetData>
    <row r="1" spans="1:14" ht="16.5" thickBot="1">
      <c r="A1" s="1"/>
      <c r="B1" s="1879" t="s">
        <v>1614</v>
      </c>
      <c r="C1" s="2"/>
      <c r="D1" s="2"/>
      <c r="E1" s="2"/>
      <c r="F1" s="2"/>
      <c r="G1" s="2"/>
      <c r="H1" s="2"/>
      <c r="I1" s="2"/>
      <c r="J1" s="2"/>
      <c r="K1" s="2"/>
      <c r="L1" s="2"/>
      <c r="M1" s="3"/>
      <c r="N1" s="4" t="s">
        <v>1277</v>
      </c>
    </row>
    <row r="2" spans="1:14">
      <c r="A2" s="3126" t="s">
        <v>1134</v>
      </c>
      <c r="B2" s="5" t="s">
        <v>1135</v>
      </c>
      <c r="C2" s="3693" t="s">
        <v>287</v>
      </c>
      <c r="D2" s="3694"/>
      <c r="E2" s="3694"/>
      <c r="F2" s="3694"/>
      <c r="G2" s="3694"/>
      <c r="H2" s="3694"/>
      <c r="I2" s="3694"/>
      <c r="J2" s="3694"/>
      <c r="K2" s="3694"/>
      <c r="L2" s="3694"/>
      <c r="M2" s="3695"/>
    </row>
    <row r="3" spans="1:14" ht="45">
      <c r="A3" s="3127"/>
      <c r="B3" s="6" t="s">
        <v>1137</v>
      </c>
      <c r="C3" s="3897" t="s">
        <v>1615</v>
      </c>
      <c r="D3" s="3709"/>
      <c r="E3" s="3709"/>
      <c r="F3" s="3709"/>
      <c r="G3" s="3709"/>
      <c r="H3" s="3709"/>
      <c r="I3" s="3709"/>
      <c r="J3" s="3709"/>
      <c r="K3" s="3709"/>
      <c r="L3" s="3709"/>
      <c r="M3" s="3898"/>
    </row>
    <row r="4" spans="1:14">
      <c r="A4" s="3127"/>
      <c r="B4" s="1853" t="s">
        <v>1139</v>
      </c>
      <c r="C4" s="1847" t="s">
        <v>69</v>
      </c>
      <c r="D4" s="1847"/>
      <c r="E4" s="1847"/>
      <c r="F4" s="1847"/>
      <c r="G4" s="1847"/>
      <c r="H4" s="1847"/>
      <c r="I4" s="1847"/>
      <c r="J4" s="1847"/>
      <c r="K4" s="1847"/>
      <c r="L4" s="1847"/>
      <c r="M4" s="1848"/>
    </row>
    <row r="5" spans="1:14" ht="26.25" customHeight="1">
      <c r="A5" s="3127"/>
      <c r="B5" s="1856" t="s">
        <v>1140</v>
      </c>
      <c r="C5" s="3840" t="s">
        <v>1564</v>
      </c>
      <c r="D5" s="3088"/>
      <c r="E5" s="3088"/>
      <c r="F5" s="3088"/>
      <c r="G5" s="3088"/>
      <c r="H5" s="3088"/>
      <c r="I5" s="3088"/>
      <c r="J5" s="3088"/>
      <c r="K5" s="3088"/>
      <c r="L5" s="3088"/>
      <c r="M5" s="3089"/>
    </row>
    <row r="6" spans="1:14">
      <c r="A6" s="3127"/>
      <c r="B6" s="1853" t="s">
        <v>1142</v>
      </c>
      <c r="C6" s="3840" t="s">
        <v>1565</v>
      </c>
      <c r="D6" s="3088"/>
      <c r="E6" s="3088"/>
      <c r="F6" s="3088"/>
      <c r="G6" s="3088"/>
      <c r="H6" s="3088"/>
      <c r="I6" s="3088"/>
      <c r="J6" s="3088"/>
      <c r="K6" s="3088"/>
      <c r="L6" s="3088"/>
      <c r="M6" s="3089"/>
    </row>
    <row r="7" spans="1:14">
      <c r="A7" s="3127"/>
      <c r="B7" s="6" t="s">
        <v>1143</v>
      </c>
      <c r="C7" s="1985" t="s">
        <v>71</v>
      </c>
      <c r="D7" s="1985"/>
      <c r="E7" s="1985"/>
      <c r="F7" s="1985"/>
      <c r="G7" s="2062"/>
      <c r="H7" s="7" t="s">
        <v>28</v>
      </c>
      <c r="I7" s="1985" t="s">
        <v>72</v>
      </c>
      <c r="J7" s="1985"/>
      <c r="K7" s="1985"/>
      <c r="L7" s="1985"/>
      <c r="M7" s="1986"/>
    </row>
    <row r="8" spans="1:14">
      <c r="A8" s="3127"/>
      <c r="B8" s="3119" t="s">
        <v>1144</v>
      </c>
      <c r="C8" s="1979"/>
      <c r="D8" s="1978"/>
      <c r="E8" s="1978"/>
      <c r="F8" s="1978"/>
      <c r="G8" s="1978"/>
      <c r="H8" s="1978"/>
      <c r="I8" s="1978"/>
      <c r="J8" s="1978"/>
      <c r="K8" s="1978"/>
      <c r="L8" s="8"/>
      <c r="M8" s="9"/>
    </row>
    <row r="9" spans="1:14" ht="33.75" customHeight="1">
      <c r="A9" s="3127"/>
      <c r="B9" s="3120"/>
      <c r="C9" s="3486" t="s">
        <v>1145</v>
      </c>
      <c r="D9" s="3486"/>
      <c r="E9" s="1911"/>
      <c r="F9" s="3134"/>
      <c r="G9" s="3134"/>
      <c r="H9" s="1911"/>
      <c r="I9" s="3134"/>
      <c r="J9" s="3134"/>
      <c r="K9" s="1911"/>
      <c r="L9" s="484"/>
      <c r="M9" s="11"/>
    </row>
    <row r="10" spans="1:14">
      <c r="A10" s="3127"/>
      <c r="B10" s="3121"/>
      <c r="C10" s="3134" t="s">
        <v>1147</v>
      </c>
      <c r="D10" s="3134"/>
      <c r="E10" s="1857"/>
      <c r="F10" s="3134" t="s">
        <v>1147</v>
      </c>
      <c r="G10" s="3134"/>
      <c r="H10" s="1857"/>
      <c r="I10" s="3134" t="s">
        <v>1147</v>
      </c>
      <c r="J10" s="3134"/>
      <c r="K10" s="1857"/>
      <c r="L10" s="484"/>
      <c r="M10" s="11"/>
    </row>
    <row r="11" spans="1:14" ht="89.25" customHeight="1">
      <c r="A11" s="3128"/>
      <c r="B11" s="6" t="s">
        <v>1148</v>
      </c>
      <c r="C11" s="3888" t="s">
        <v>1616</v>
      </c>
      <c r="D11" s="3889"/>
      <c r="E11" s="3889"/>
      <c r="F11" s="3889"/>
      <c r="G11" s="3889"/>
      <c r="H11" s="3889"/>
      <c r="I11" s="3889"/>
      <c r="J11" s="3889"/>
      <c r="K11" s="3889"/>
      <c r="L11" s="3889"/>
      <c r="M11" s="3890"/>
    </row>
    <row r="12" spans="1:14" ht="31.5" customHeight="1">
      <c r="A12" s="3115" t="s">
        <v>1150</v>
      </c>
      <c r="B12" s="6" t="s">
        <v>12</v>
      </c>
      <c r="C12" s="3891" t="s">
        <v>58</v>
      </c>
      <c r="D12" s="3892"/>
      <c r="E12" s="3892"/>
      <c r="F12" s="3892"/>
      <c r="G12" s="3892"/>
      <c r="H12" s="3892"/>
      <c r="I12" s="3892"/>
      <c r="J12" s="3892"/>
      <c r="K12" s="3892"/>
      <c r="L12" s="3892"/>
      <c r="M12" s="3893"/>
    </row>
    <row r="13" spans="1:14" ht="69.75" customHeight="1">
      <c r="A13" s="3116"/>
      <c r="B13" s="6" t="s">
        <v>1151</v>
      </c>
      <c r="C13" s="3793" t="s">
        <v>288</v>
      </c>
      <c r="D13" s="3794"/>
      <c r="E13" s="3794"/>
      <c r="F13" s="3794"/>
      <c r="G13" s="3794"/>
      <c r="H13" s="3794"/>
      <c r="I13" s="3794"/>
      <c r="J13" s="3794"/>
      <c r="K13" s="3794"/>
      <c r="L13" s="3794"/>
      <c r="M13" s="3795"/>
    </row>
    <row r="14" spans="1:14" ht="8.25" customHeight="1">
      <c r="A14" s="3116"/>
      <c r="B14" s="3119" t="s">
        <v>1153</v>
      </c>
      <c r="C14" s="13"/>
      <c r="D14" s="14"/>
      <c r="E14" s="14"/>
      <c r="F14" s="14"/>
      <c r="G14" s="14"/>
      <c r="H14" s="14"/>
      <c r="I14" s="14"/>
      <c r="J14" s="14"/>
      <c r="K14" s="14"/>
      <c r="L14" s="14"/>
      <c r="M14" s="15"/>
    </row>
    <row r="15" spans="1:14" ht="9" customHeight="1">
      <c r="A15" s="3116"/>
      <c r="B15" s="3120"/>
      <c r="C15" s="16"/>
      <c r="D15" s="17"/>
      <c r="E15" s="18"/>
      <c r="F15" s="17"/>
      <c r="G15" s="18"/>
      <c r="H15" s="17"/>
      <c r="I15" s="18"/>
      <c r="J15" s="17"/>
      <c r="K15" s="18"/>
      <c r="L15" s="18"/>
      <c r="M15" s="19"/>
    </row>
    <row r="16" spans="1:14" ht="30">
      <c r="A16" s="3116"/>
      <c r="B16" s="3120"/>
      <c r="C16" s="191" t="s">
        <v>1154</v>
      </c>
      <c r="D16" s="192"/>
      <c r="E16" s="191" t="s">
        <v>1155</v>
      </c>
      <c r="F16" s="192"/>
      <c r="G16" s="191" t="s">
        <v>1156</v>
      </c>
      <c r="H16" s="192"/>
      <c r="I16" s="191" t="s">
        <v>1157</v>
      </c>
      <c r="J16" s="192"/>
      <c r="K16" s="191" t="s">
        <v>1158</v>
      </c>
      <c r="L16" s="193" t="s">
        <v>1226</v>
      </c>
      <c r="M16" s="194"/>
    </row>
    <row r="17" spans="1:13" ht="30">
      <c r="A17" s="3116"/>
      <c r="B17" s="3120"/>
      <c r="C17" s="191" t="s">
        <v>1159</v>
      </c>
      <c r="D17" s="1909"/>
      <c r="E17" s="191" t="s">
        <v>1160</v>
      </c>
      <c r="F17" s="195"/>
      <c r="G17" s="191" t="s">
        <v>1161</v>
      </c>
      <c r="H17" s="195"/>
      <c r="I17" s="191" t="s">
        <v>1162</v>
      </c>
      <c r="J17" s="195"/>
      <c r="K17" s="191" t="s">
        <v>1163</v>
      </c>
      <c r="L17" s="193"/>
      <c r="M17" s="194"/>
    </row>
    <row r="18" spans="1:13" ht="30">
      <c r="A18" s="3116"/>
      <c r="B18" s="3120"/>
      <c r="C18" s="191" t="s">
        <v>1164</v>
      </c>
      <c r="D18" s="1909"/>
      <c r="E18" s="191" t="s">
        <v>1165</v>
      </c>
      <c r="F18" s="1909"/>
      <c r="G18" s="191"/>
      <c r="H18" s="196"/>
      <c r="I18" s="191"/>
      <c r="J18" s="196"/>
      <c r="K18" s="191"/>
      <c r="L18" s="197"/>
      <c r="M18" s="198"/>
    </row>
    <row r="19" spans="1:13">
      <c r="A19" s="3116"/>
      <c r="B19" s="3120"/>
      <c r="C19" s="191" t="s">
        <v>1166</v>
      </c>
      <c r="D19" s="195"/>
      <c r="E19" s="191" t="s">
        <v>1168</v>
      </c>
      <c r="F19" s="1914"/>
      <c r="G19" s="1914"/>
      <c r="H19" s="1914"/>
      <c r="I19" s="1914"/>
      <c r="J19" s="1914"/>
      <c r="K19" s="1914"/>
      <c r="L19" s="1914"/>
      <c r="M19" s="26"/>
    </row>
    <row r="20" spans="1:13">
      <c r="A20" s="3116"/>
      <c r="B20" s="3121"/>
      <c r="C20" s="1932"/>
      <c r="D20" s="1932"/>
      <c r="E20" s="1932"/>
      <c r="F20" s="1932"/>
      <c r="G20" s="1932"/>
      <c r="H20" s="1932"/>
      <c r="I20" s="1932"/>
      <c r="J20" s="1932"/>
      <c r="K20" s="1932"/>
      <c r="L20" s="1932"/>
      <c r="M20" s="1933"/>
    </row>
    <row r="21" spans="1:13">
      <c r="A21" s="3116"/>
      <c r="B21" s="3119" t="s">
        <v>1170</v>
      </c>
      <c r="C21" s="199"/>
      <c r="D21" s="199"/>
      <c r="E21" s="199"/>
      <c r="F21" s="199"/>
      <c r="G21" s="199"/>
      <c r="H21" s="199"/>
      <c r="I21" s="199"/>
      <c r="J21" s="199"/>
      <c r="K21" s="199"/>
      <c r="L21" s="484"/>
      <c r="M21" s="11"/>
    </row>
    <row r="22" spans="1:13">
      <c r="A22" s="3116"/>
      <c r="B22" s="3120"/>
      <c r="C22" s="191" t="s">
        <v>1171</v>
      </c>
      <c r="D22" s="195"/>
      <c r="E22" s="1923"/>
      <c r="F22" s="191" t="s">
        <v>1172</v>
      </c>
      <c r="G22" s="1909"/>
      <c r="H22" s="1923"/>
      <c r="I22" s="191" t="s">
        <v>1173</v>
      </c>
      <c r="J22" s="1909" t="s">
        <v>1226</v>
      </c>
      <c r="K22" s="1923"/>
      <c r="L22" s="484"/>
      <c r="M22" s="11"/>
    </row>
    <row r="23" spans="1:13" ht="30">
      <c r="A23" s="3116"/>
      <c r="B23" s="3120"/>
      <c r="C23" s="191" t="s">
        <v>1174</v>
      </c>
      <c r="D23" s="30"/>
      <c r="E23" s="31"/>
      <c r="F23" s="191" t="s">
        <v>1175</v>
      </c>
      <c r="G23" s="195"/>
      <c r="H23" s="484"/>
      <c r="I23" s="32"/>
      <c r="J23" s="484"/>
      <c r="K23" s="1911"/>
      <c r="L23" s="484"/>
      <c r="M23" s="11"/>
    </row>
    <row r="24" spans="1:13">
      <c r="A24" s="3116"/>
      <c r="B24" s="3120"/>
      <c r="C24" s="196"/>
      <c r="D24" s="196"/>
      <c r="E24" s="196"/>
      <c r="F24" s="196"/>
      <c r="G24" s="196"/>
      <c r="H24" s="196"/>
      <c r="I24" s="196"/>
      <c r="J24" s="196"/>
      <c r="K24" s="196"/>
      <c r="L24" s="484"/>
      <c r="M24" s="11"/>
    </row>
    <row r="25" spans="1:13">
      <c r="A25" s="3117"/>
      <c r="B25" s="3894" t="s">
        <v>1176</v>
      </c>
      <c r="C25" s="1923"/>
      <c r="D25" s="1923"/>
      <c r="E25" s="1923"/>
      <c r="F25" s="1923"/>
      <c r="G25" s="1923"/>
      <c r="H25" s="1923"/>
      <c r="I25" s="1923"/>
      <c r="J25" s="1923"/>
      <c r="K25" s="1923"/>
      <c r="L25" s="1923"/>
      <c r="M25" s="1924"/>
    </row>
    <row r="26" spans="1:13">
      <c r="A26" s="3117"/>
      <c r="B26" s="3895"/>
      <c r="C26" s="200" t="s">
        <v>1177</v>
      </c>
      <c r="D26" s="445" t="s">
        <v>1617</v>
      </c>
      <c r="E26" s="1923"/>
      <c r="F26" s="201" t="s">
        <v>1178</v>
      </c>
      <c r="G26" s="195">
        <v>2017</v>
      </c>
      <c r="H26" s="1923"/>
      <c r="I26" s="201" t="s">
        <v>1179</v>
      </c>
      <c r="J26" s="1915" t="s">
        <v>1618</v>
      </c>
      <c r="K26" s="1906"/>
      <c r="L26" s="1916"/>
      <c r="M26" s="1924"/>
    </row>
    <row r="27" spans="1:13">
      <c r="A27" s="3117"/>
      <c r="B27" s="3896"/>
      <c r="C27" s="1932"/>
      <c r="D27" s="1932"/>
      <c r="E27" s="1932"/>
      <c r="F27" s="1932"/>
      <c r="G27" s="1932"/>
      <c r="H27" s="1932"/>
      <c r="I27" s="1932"/>
      <c r="J27" s="1932"/>
      <c r="K27" s="1932"/>
      <c r="L27" s="1932"/>
      <c r="M27" s="1933"/>
    </row>
    <row r="28" spans="1:13">
      <c r="A28" s="3116"/>
      <c r="B28" s="3120" t="s">
        <v>1181</v>
      </c>
      <c r="C28" s="1890"/>
      <c r="D28" s="1890"/>
      <c r="E28" s="1890"/>
      <c r="F28" s="1890"/>
      <c r="G28" s="1890"/>
      <c r="H28" s="1890"/>
      <c r="I28" s="1890"/>
      <c r="J28" s="1890"/>
      <c r="K28" s="1890"/>
      <c r="L28" s="484"/>
      <c r="M28" s="11"/>
    </row>
    <row r="29" spans="1:13">
      <c r="A29" s="3116"/>
      <c r="B29" s="3120"/>
      <c r="C29" s="1923" t="s">
        <v>1182</v>
      </c>
      <c r="D29" s="37">
        <v>2019</v>
      </c>
      <c r="E29" s="38"/>
      <c r="F29" s="1923" t="s">
        <v>1183</v>
      </c>
      <c r="G29" s="61" t="s">
        <v>1184</v>
      </c>
      <c r="H29" s="38"/>
      <c r="I29" s="201"/>
      <c r="J29" s="38"/>
      <c r="K29" s="38"/>
      <c r="L29" s="484"/>
      <c r="M29" s="11"/>
    </row>
    <row r="30" spans="1:13">
      <c r="A30" s="3116"/>
      <c r="B30" s="3120"/>
      <c r="C30" s="1932"/>
      <c r="D30" s="40"/>
      <c r="E30" s="41"/>
      <c r="F30" s="1932"/>
      <c r="G30" s="41"/>
      <c r="H30" s="41"/>
      <c r="I30" s="202"/>
      <c r="J30" s="41"/>
      <c r="K30" s="41"/>
      <c r="L30" s="484"/>
      <c r="M30" s="11"/>
    </row>
    <row r="31" spans="1:13">
      <c r="A31" s="3117"/>
      <c r="B31" s="3122" t="s">
        <v>1185</v>
      </c>
      <c r="C31" s="43"/>
      <c r="D31" s="43"/>
      <c r="E31" s="43"/>
      <c r="F31" s="43"/>
      <c r="G31" s="43"/>
      <c r="H31" s="43"/>
      <c r="I31" s="43"/>
      <c r="J31" s="43"/>
      <c r="K31" s="43"/>
      <c r="L31" s="43"/>
      <c r="M31" s="44"/>
    </row>
    <row r="32" spans="1:13">
      <c r="A32" s="3117"/>
      <c r="B32" s="3122"/>
      <c r="C32" s="45"/>
      <c r="D32" s="46">
        <v>2019</v>
      </c>
      <c r="E32" s="46"/>
      <c r="F32" s="46">
        <v>2020</v>
      </c>
      <c r="G32" s="46"/>
      <c r="H32" s="47">
        <v>2021</v>
      </c>
      <c r="I32" s="47"/>
      <c r="J32" s="47">
        <v>2022</v>
      </c>
      <c r="K32" s="46"/>
      <c r="L32" s="46">
        <v>2023</v>
      </c>
      <c r="M32" s="44"/>
    </row>
    <row r="33" spans="1:13">
      <c r="A33" s="3117"/>
      <c r="B33" s="3122"/>
      <c r="C33" s="45"/>
      <c r="D33" s="1896" t="s">
        <v>1619</v>
      </c>
      <c r="E33" s="1855"/>
      <c r="F33" s="1896" t="s">
        <v>1620</v>
      </c>
      <c r="G33" s="1855"/>
      <c r="H33" s="1896" t="s">
        <v>1621</v>
      </c>
      <c r="I33" s="1855"/>
      <c r="J33" s="1896" t="s">
        <v>1622</v>
      </c>
      <c r="K33" s="1855"/>
      <c r="L33" s="1896" t="s">
        <v>1623</v>
      </c>
      <c r="M33" s="1917"/>
    </row>
    <row r="34" spans="1:13">
      <c r="A34" s="3117"/>
      <c r="B34" s="3122"/>
      <c r="C34" s="45"/>
      <c r="D34" s="46">
        <v>2024</v>
      </c>
      <c r="E34" s="46"/>
      <c r="F34" s="46">
        <v>2025</v>
      </c>
      <c r="G34" s="46"/>
      <c r="H34" s="47">
        <v>2026</v>
      </c>
      <c r="I34" s="47"/>
      <c r="J34" s="47">
        <v>2027</v>
      </c>
      <c r="K34" s="46"/>
      <c r="L34" s="46">
        <v>2028</v>
      </c>
      <c r="M34" s="19"/>
    </row>
    <row r="35" spans="1:13">
      <c r="A35" s="3117"/>
      <c r="B35" s="3122"/>
      <c r="C35" s="45"/>
      <c r="D35" s="1896" t="s">
        <v>1624</v>
      </c>
      <c r="E35" s="1855"/>
      <c r="F35" s="1896" t="s">
        <v>1625</v>
      </c>
      <c r="G35" s="1855"/>
      <c r="H35" s="1896" t="s">
        <v>1626</v>
      </c>
      <c r="I35" s="1855"/>
      <c r="J35" s="1896" t="s">
        <v>1627</v>
      </c>
      <c r="K35" s="1855"/>
      <c r="L35" s="1896" t="s">
        <v>1628</v>
      </c>
      <c r="M35" s="1917"/>
    </row>
    <row r="36" spans="1:13">
      <c r="A36" s="3117"/>
      <c r="B36" s="3122"/>
      <c r="C36" s="45"/>
      <c r="D36" s="46">
        <v>2029</v>
      </c>
      <c r="E36" s="46"/>
      <c r="F36" s="46">
        <v>2030</v>
      </c>
      <c r="G36" s="46"/>
      <c r="H36" s="47">
        <v>2031</v>
      </c>
      <c r="I36" s="47"/>
      <c r="J36" s="47">
        <v>2032</v>
      </c>
      <c r="K36" s="46"/>
      <c r="L36" s="46">
        <v>2033</v>
      </c>
      <c r="M36" s="19"/>
    </row>
    <row r="37" spans="1:13">
      <c r="A37" s="3117"/>
      <c r="B37" s="3122"/>
      <c r="C37" s="45"/>
      <c r="D37" s="1896" t="s">
        <v>1629</v>
      </c>
      <c r="E37" s="1855"/>
      <c r="F37" s="1896" t="s">
        <v>1630</v>
      </c>
      <c r="G37" s="1855"/>
      <c r="H37" s="1896" t="s">
        <v>1631</v>
      </c>
      <c r="I37" s="1855"/>
      <c r="J37" s="1896" t="s">
        <v>1632</v>
      </c>
      <c r="K37" s="1855"/>
      <c r="L37" s="1896" t="s">
        <v>1633</v>
      </c>
      <c r="M37" s="1917"/>
    </row>
    <row r="38" spans="1:13">
      <c r="A38" s="3117"/>
      <c r="B38" s="3122"/>
      <c r="C38" s="45"/>
      <c r="D38" s="46">
        <v>2034</v>
      </c>
      <c r="E38" s="1910"/>
      <c r="F38" s="62" t="s">
        <v>1186</v>
      </c>
      <c r="G38" s="1910"/>
      <c r="H38" s="62"/>
      <c r="I38" s="1910"/>
      <c r="J38" s="62"/>
      <c r="K38" s="1910"/>
      <c r="L38" s="62"/>
      <c r="M38" s="1917"/>
    </row>
    <row r="39" spans="1:13">
      <c r="A39" s="3117"/>
      <c r="B39" s="3122"/>
      <c r="C39" s="45"/>
      <c r="D39" s="1896" t="s">
        <v>1634</v>
      </c>
      <c r="E39" s="1855"/>
      <c r="F39" s="3531" t="s">
        <v>1634</v>
      </c>
      <c r="G39" s="3532"/>
      <c r="H39" s="3401"/>
      <c r="I39" s="3401"/>
      <c r="J39" s="62"/>
      <c r="K39" s="1910"/>
      <c r="L39" s="62"/>
      <c r="M39" s="1917"/>
    </row>
    <row r="40" spans="1:13">
      <c r="A40" s="3116"/>
      <c r="B40" s="3120" t="s">
        <v>1187</v>
      </c>
      <c r="C40" s="199"/>
      <c r="D40" s="199"/>
      <c r="E40" s="199"/>
      <c r="F40" s="199"/>
      <c r="G40" s="199"/>
      <c r="H40" s="199"/>
      <c r="I40" s="199"/>
      <c r="J40" s="199"/>
      <c r="K40" s="199"/>
      <c r="L40" s="484"/>
      <c r="M40" s="11"/>
    </row>
    <row r="41" spans="1:13">
      <c r="A41" s="3116"/>
      <c r="B41" s="3120"/>
      <c r="C41" s="484"/>
      <c r="D41" s="49" t="s">
        <v>482</v>
      </c>
      <c r="E41" s="50" t="s">
        <v>60</v>
      </c>
      <c r="F41" s="3699" t="s">
        <v>1188</v>
      </c>
      <c r="G41" s="3112" t="s">
        <v>1267</v>
      </c>
      <c r="H41" s="3112"/>
      <c r="I41" s="3112"/>
      <c r="J41" s="3112"/>
      <c r="K41" s="1980"/>
      <c r="L41" s="484"/>
      <c r="M41" s="11"/>
    </row>
    <row r="42" spans="1:13">
      <c r="A42" s="3116"/>
      <c r="B42" s="3120"/>
      <c r="C42" s="484"/>
      <c r="D42" s="2004" t="s">
        <v>1226</v>
      </c>
      <c r="E42" s="1909"/>
      <c r="F42" s="3699"/>
      <c r="G42" s="3112"/>
      <c r="H42" s="3112"/>
      <c r="I42" s="3112"/>
      <c r="J42" s="3112"/>
      <c r="K42" s="31"/>
      <c r="L42" s="484"/>
      <c r="M42" s="11"/>
    </row>
    <row r="43" spans="1:13">
      <c r="A43" s="3116"/>
      <c r="B43" s="3121"/>
      <c r="C43" s="51"/>
      <c r="D43" s="51"/>
      <c r="E43" s="51"/>
      <c r="F43" s="51"/>
      <c r="G43" s="51"/>
      <c r="H43" s="51"/>
      <c r="I43" s="51"/>
      <c r="J43" s="51"/>
      <c r="K43" s="51"/>
      <c r="L43" s="484"/>
      <c r="M43" s="11"/>
    </row>
    <row r="44" spans="1:13" ht="160.5" customHeight="1">
      <c r="A44" s="3116"/>
      <c r="B44" s="6" t="s">
        <v>1189</v>
      </c>
      <c r="C44" s="3885" t="s">
        <v>1635</v>
      </c>
      <c r="D44" s="3886"/>
      <c r="E44" s="3886"/>
      <c r="F44" s="3886"/>
      <c r="G44" s="3886"/>
      <c r="H44" s="3886"/>
      <c r="I44" s="3886"/>
      <c r="J44" s="3886"/>
      <c r="K44" s="3886"/>
      <c r="L44" s="3886"/>
      <c r="M44" s="3887"/>
    </row>
    <row r="45" spans="1:13" ht="57" customHeight="1">
      <c r="A45" s="3116"/>
      <c r="B45" s="6" t="s">
        <v>1191</v>
      </c>
      <c r="C45" s="3693" t="s">
        <v>1636</v>
      </c>
      <c r="D45" s="3694"/>
      <c r="E45" s="3694"/>
      <c r="F45" s="3694"/>
      <c r="G45" s="3694"/>
      <c r="H45" s="3694"/>
      <c r="I45" s="3694"/>
      <c r="J45" s="3694"/>
      <c r="K45" s="3694"/>
      <c r="L45" s="3694"/>
      <c r="M45" s="3695"/>
    </row>
    <row r="46" spans="1:13">
      <c r="A46" s="3116"/>
      <c r="B46" s="6" t="s">
        <v>1193</v>
      </c>
      <c r="C46" s="3793">
        <v>30</v>
      </c>
      <c r="D46" s="3794"/>
      <c r="E46" s="3794"/>
      <c r="F46" s="3794"/>
      <c r="G46" s="3794"/>
      <c r="H46" s="3794"/>
      <c r="I46" s="3794"/>
      <c r="J46" s="3794"/>
      <c r="K46" s="3794"/>
      <c r="L46" s="3794"/>
      <c r="M46" s="3795"/>
    </row>
    <row r="47" spans="1:13">
      <c r="A47" s="3118"/>
      <c r="B47" s="6" t="s">
        <v>1195</v>
      </c>
      <c r="C47" s="3793" t="s">
        <v>1587</v>
      </c>
      <c r="D47" s="3794"/>
      <c r="E47" s="3794"/>
      <c r="F47" s="3794"/>
      <c r="G47" s="3794"/>
      <c r="H47" s="3794"/>
      <c r="I47" s="3794"/>
      <c r="J47" s="3794"/>
      <c r="K47" s="3794"/>
      <c r="L47" s="3794"/>
      <c r="M47" s="3795"/>
    </row>
    <row r="48" spans="1:13" ht="15.75" customHeight="1">
      <c r="A48" s="3085" t="s">
        <v>1197</v>
      </c>
      <c r="B48" s="63" t="s">
        <v>1198</v>
      </c>
      <c r="C48" s="3098" t="s">
        <v>993</v>
      </c>
      <c r="D48" s="3098"/>
      <c r="E48" s="3098"/>
      <c r="F48" s="3098"/>
      <c r="G48" s="3098"/>
      <c r="H48" s="3098"/>
      <c r="I48" s="3098"/>
      <c r="J48" s="3098"/>
      <c r="K48" s="3098"/>
      <c r="L48" s="3098"/>
      <c r="M48" s="3099"/>
    </row>
    <row r="49" spans="1:13" ht="15.75" customHeight="1">
      <c r="A49" s="3086"/>
      <c r="B49" s="63" t="s">
        <v>1199</v>
      </c>
      <c r="C49" s="3100" t="s">
        <v>1200</v>
      </c>
      <c r="D49" s="3100"/>
      <c r="E49" s="3100"/>
      <c r="F49" s="3100"/>
      <c r="G49" s="3100"/>
      <c r="H49" s="3100"/>
      <c r="I49" s="3100"/>
      <c r="J49" s="3100"/>
      <c r="K49" s="3100"/>
      <c r="L49" s="3100"/>
      <c r="M49" s="3101"/>
    </row>
    <row r="50" spans="1:13" ht="15.75" customHeight="1">
      <c r="A50" s="3086"/>
      <c r="B50" s="63" t="s">
        <v>1201</v>
      </c>
      <c r="C50" s="3100" t="s">
        <v>72</v>
      </c>
      <c r="D50" s="3100"/>
      <c r="E50" s="3100"/>
      <c r="F50" s="3100"/>
      <c r="G50" s="3100"/>
      <c r="H50" s="3100"/>
      <c r="I50" s="3100"/>
      <c r="J50" s="3100"/>
      <c r="K50" s="3100"/>
      <c r="L50" s="3100"/>
      <c r="M50" s="3101"/>
    </row>
    <row r="51" spans="1:13" ht="15.75" customHeight="1">
      <c r="A51" s="3086"/>
      <c r="B51" s="64" t="s">
        <v>1202</v>
      </c>
      <c r="C51" s="3100" t="s">
        <v>1203</v>
      </c>
      <c r="D51" s="3100"/>
      <c r="E51" s="3100"/>
      <c r="F51" s="3100"/>
      <c r="G51" s="3100"/>
      <c r="H51" s="3100"/>
      <c r="I51" s="3100"/>
      <c r="J51" s="3100"/>
      <c r="K51" s="3100"/>
      <c r="L51" s="3100"/>
      <c r="M51" s="3101"/>
    </row>
    <row r="52" spans="1:13" ht="15.75" customHeight="1">
      <c r="A52" s="3086"/>
      <c r="B52" s="63" t="s">
        <v>1204</v>
      </c>
      <c r="C52" s="3102" t="s">
        <v>995</v>
      </c>
      <c r="D52" s="3103"/>
      <c r="E52" s="3103"/>
      <c r="F52" s="3103"/>
      <c r="G52" s="3103"/>
      <c r="H52" s="3103"/>
      <c r="I52" s="3103"/>
      <c r="J52" s="3103"/>
      <c r="K52" s="3103"/>
      <c r="L52" s="3103"/>
      <c r="M52" s="3104"/>
    </row>
    <row r="53" spans="1:13" ht="16.5" customHeight="1" thickBot="1">
      <c r="A53" s="3087"/>
      <c r="B53" s="63" t="s">
        <v>1205</v>
      </c>
      <c r="C53" s="3793" t="s">
        <v>1490</v>
      </c>
      <c r="D53" s="3794"/>
      <c r="E53" s="3794"/>
      <c r="F53" s="3794"/>
      <c r="G53" s="3794"/>
      <c r="H53" s="3794"/>
      <c r="I53" s="3794"/>
      <c r="J53" s="3794"/>
      <c r="K53" s="3794"/>
      <c r="L53" s="3794"/>
      <c r="M53" s="3795"/>
    </row>
    <row r="54" spans="1:13" ht="15.75" customHeight="1">
      <c r="A54" s="3085" t="s">
        <v>1206</v>
      </c>
      <c r="B54" s="65" t="s">
        <v>1207</v>
      </c>
      <c r="C54" s="3793" t="s">
        <v>1409</v>
      </c>
      <c r="D54" s="3794"/>
      <c r="E54" s="3794"/>
      <c r="F54" s="3794"/>
      <c r="G54" s="3794"/>
      <c r="H54" s="3794"/>
      <c r="I54" s="3794"/>
      <c r="J54" s="3794"/>
      <c r="K54" s="3794"/>
      <c r="L54" s="3794"/>
      <c r="M54" s="3795"/>
    </row>
    <row r="55" spans="1:13" ht="15.75" customHeight="1">
      <c r="A55" s="3086"/>
      <c r="B55" s="65" t="s">
        <v>1209</v>
      </c>
      <c r="C55" s="3793" t="s">
        <v>655</v>
      </c>
      <c r="D55" s="3794"/>
      <c r="E55" s="3794"/>
      <c r="F55" s="3794"/>
      <c r="G55" s="3794"/>
      <c r="H55" s="3794"/>
      <c r="I55" s="3794"/>
      <c r="J55" s="3794"/>
      <c r="K55" s="3794"/>
      <c r="L55" s="3794"/>
      <c r="M55" s="3795"/>
    </row>
    <row r="56" spans="1:13" ht="16.5" customHeight="1" thickBot="1">
      <c r="A56" s="3086"/>
      <c r="B56" s="66" t="s">
        <v>28</v>
      </c>
      <c r="C56" s="3793" t="s">
        <v>72</v>
      </c>
      <c r="D56" s="3794"/>
      <c r="E56" s="3794"/>
      <c r="F56" s="3794"/>
      <c r="G56" s="3794"/>
      <c r="H56" s="3794"/>
      <c r="I56" s="3794"/>
      <c r="J56" s="3794"/>
      <c r="K56" s="3794"/>
      <c r="L56" s="3794"/>
      <c r="M56" s="3795"/>
    </row>
    <row r="57" spans="1:13" ht="16.5" thickBot="1">
      <c r="A57" s="55" t="s">
        <v>1211</v>
      </c>
      <c r="B57" s="70"/>
      <c r="C57" s="3696"/>
      <c r="D57" s="3508"/>
      <c r="E57" s="3508"/>
      <c r="F57" s="3508"/>
      <c r="G57" s="3508"/>
      <c r="H57" s="3508"/>
      <c r="I57" s="3508"/>
      <c r="J57" s="3508"/>
      <c r="K57" s="3508"/>
      <c r="L57" s="3508"/>
      <c r="M57" s="3509"/>
    </row>
  </sheetData>
  <mergeCells count="42">
    <mergeCell ref="C9:D9"/>
    <mergeCell ref="F9:G9"/>
    <mergeCell ref="I9:J9"/>
    <mergeCell ref="C10:D10"/>
    <mergeCell ref="F10:G10"/>
    <mergeCell ref="I10:J10"/>
    <mergeCell ref="C11:M11"/>
    <mergeCell ref="A12:A47"/>
    <mergeCell ref="C12:M12"/>
    <mergeCell ref="C13:M13"/>
    <mergeCell ref="B14:B20"/>
    <mergeCell ref="B21:B24"/>
    <mergeCell ref="B25:B27"/>
    <mergeCell ref="B28:B30"/>
    <mergeCell ref="A2:A11"/>
    <mergeCell ref="C2:M2"/>
    <mergeCell ref="C3:M3"/>
    <mergeCell ref="C5:M5"/>
    <mergeCell ref="C6:M6"/>
    <mergeCell ref="B8:B10"/>
    <mergeCell ref="B31:B39"/>
    <mergeCell ref="F39:G39"/>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3">
    <dataValidation allowBlank="1" showInputMessage="1" showErrorMessage="1" prompt="Seleccione de la lista desplegable" sqref="B4 B7 H7" xr:uid="{00000000-0002-0000-2200-000000000000}"/>
    <dataValidation allowBlank="1" showInputMessage="1" showErrorMessage="1" prompt="Selecciones de la lista desplegable" sqref="B12" xr:uid="{00000000-0002-0000-2200-000001000000}"/>
    <dataValidation allowBlank="1" showInputMessage="1" showErrorMessage="1" prompt="Incluir una ficha por cada indicador, ya sea de producto o de resultado" sqref="B1" xr:uid="{00000000-0002-0000-2200-000002000000}"/>
  </dataValidations>
  <hyperlinks>
    <hyperlink ref="C52" r:id="rId1" xr:uid="{00000000-0004-0000-2200-000000000000}"/>
  </hyperlinks>
  <pageMargins left="0.7" right="0.7" top="0.75" bottom="0.75" header="0.3" footer="0.3"/>
  <pageSetup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sheetPr>
  <dimension ref="A1:N61"/>
  <sheetViews>
    <sheetView topLeftCell="A37" zoomScale="70" zoomScaleNormal="70" workbookViewId="0">
      <selection activeCell="R5" sqref="R5"/>
    </sheetView>
  </sheetViews>
  <sheetFormatPr baseColWidth="10" defaultColWidth="11.28515625" defaultRowHeight="15"/>
  <cols>
    <col min="1" max="1" width="19.28515625" customWidth="1"/>
    <col min="2" max="2" width="24.28515625" customWidth="1"/>
    <col min="4" max="4" width="17.140625" customWidth="1"/>
    <col min="7" max="7" width="18.140625" customWidth="1"/>
  </cols>
  <sheetData>
    <row r="1" spans="1:14" ht="16.5" thickBot="1">
      <c r="A1" s="1"/>
      <c r="B1" s="1879" t="s">
        <v>1637</v>
      </c>
      <c r="C1" s="2"/>
      <c r="D1" s="2"/>
      <c r="E1" s="2"/>
      <c r="F1" s="2"/>
      <c r="G1" s="2"/>
      <c r="H1" s="2"/>
      <c r="I1" s="2"/>
      <c r="J1" s="2"/>
      <c r="K1" s="2"/>
      <c r="L1" s="2"/>
      <c r="M1" s="3"/>
      <c r="N1" t="s">
        <v>1277</v>
      </c>
    </row>
    <row r="2" spans="1:14" ht="33.75" customHeight="1">
      <c r="A2" s="3280" t="s">
        <v>1134</v>
      </c>
      <c r="B2" s="5" t="s">
        <v>1135</v>
      </c>
      <c r="C2" s="3793" t="s">
        <v>290</v>
      </c>
      <c r="D2" s="3794"/>
      <c r="E2" s="3794"/>
      <c r="F2" s="3794"/>
      <c r="G2" s="3794"/>
      <c r="H2" s="3794"/>
      <c r="I2" s="3794"/>
      <c r="J2" s="3794"/>
      <c r="K2" s="3794"/>
      <c r="L2" s="3794"/>
      <c r="M2" s="3795"/>
    </row>
    <row r="3" spans="1:14" ht="62.25" customHeight="1">
      <c r="A3" s="3281"/>
      <c r="B3" s="6" t="s">
        <v>1213</v>
      </c>
      <c r="C3" s="3840" t="s">
        <v>1638</v>
      </c>
      <c r="D3" s="3088"/>
      <c r="E3" s="3088"/>
      <c r="F3" s="3088"/>
      <c r="G3" s="3088"/>
      <c r="H3" s="3088"/>
      <c r="I3" s="3088"/>
      <c r="J3" s="3088"/>
      <c r="K3" s="3088"/>
      <c r="L3" s="3088"/>
      <c r="M3" s="3089"/>
    </row>
    <row r="4" spans="1:14">
      <c r="A4" s="3281"/>
      <c r="B4" s="1853" t="s">
        <v>1139</v>
      </c>
      <c r="C4" s="1847" t="s">
        <v>69</v>
      </c>
      <c r="D4" s="1847"/>
      <c r="E4" s="1847"/>
      <c r="F4" s="1847"/>
      <c r="G4" s="1847"/>
      <c r="H4" s="1847"/>
      <c r="I4" s="1847"/>
      <c r="J4" s="1847"/>
      <c r="K4" s="1847"/>
      <c r="L4" s="1847"/>
      <c r="M4" s="1848"/>
    </row>
    <row r="5" spans="1:14" ht="30">
      <c r="A5" s="3281"/>
      <c r="B5" s="1856" t="s">
        <v>1140</v>
      </c>
      <c r="C5" s="3840" t="s">
        <v>1639</v>
      </c>
      <c r="D5" s="3088"/>
      <c r="E5" s="3088"/>
      <c r="F5" s="3088"/>
      <c r="G5" s="3088"/>
      <c r="H5" s="3088"/>
      <c r="I5" s="3088"/>
      <c r="J5" s="3088"/>
      <c r="K5" s="3088"/>
      <c r="L5" s="3088"/>
      <c r="M5" s="3089"/>
    </row>
    <row r="6" spans="1:14">
      <c r="A6" s="3281"/>
      <c r="B6" s="1853" t="s">
        <v>1142</v>
      </c>
      <c r="C6" s="3840" t="s">
        <v>1640</v>
      </c>
      <c r="D6" s="3088"/>
      <c r="E6" s="3088"/>
      <c r="F6" s="3088"/>
      <c r="G6" s="3088"/>
      <c r="H6" s="3088"/>
      <c r="I6" s="3088"/>
      <c r="J6" s="3088"/>
      <c r="K6" s="3088"/>
      <c r="L6" s="3088"/>
      <c r="M6" s="3089"/>
    </row>
    <row r="7" spans="1:14">
      <c r="A7" s="3281"/>
      <c r="B7" s="6" t="s">
        <v>1143</v>
      </c>
      <c r="C7" s="1985" t="s">
        <v>262</v>
      </c>
      <c r="D7" s="1985"/>
      <c r="E7" s="1985"/>
      <c r="F7" s="1985"/>
      <c r="G7" s="2062"/>
      <c r="H7" s="7" t="s">
        <v>28</v>
      </c>
      <c r="I7" s="3911" t="s">
        <v>1145</v>
      </c>
      <c r="J7" s="3912"/>
      <c r="K7" s="3912"/>
      <c r="L7" s="3912"/>
      <c r="M7" s="3913"/>
    </row>
    <row r="8" spans="1:14" ht="15.75" customHeight="1">
      <c r="A8" s="3281"/>
      <c r="B8" s="3119" t="s">
        <v>1144</v>
      </c>
      <c r="C8" s="1979"/>
      <c r="D8" s="1978"/>
      <c r="E8" s="1978"/>
      <c r="F8" s="1978"/>
      <c r="G8" s="1978"/>
      <c r="H8" s="1978"/>
      <c r="I8" s="1978"/>
      <c r="J8" s="1978"/>
      <c r="K8" s="1978"/>
      <c r="L8" s="8"/>
      <c r="M8" s="9"/>
    </row>
    <row r="9" spans="1:14" ht="31.35" customHeight="1">
      <c r="A9" s="3281"/>
      <c r="B9" s="3120"/>
      <c r="C9" s="3914"/>
      <c r="D9" s="3915"/>
      <c r="E9" s="3915"/>
      <c r="F9" s="3134"/>
      <c r="G9" s="3134"/>
      <c r="H9" s="1911"/>
      <c r="I9" s="3134"/>
      <c r="J9" s="3134"/>
      <c r="K9" s="1911"/>
      <c r="L9" s="484"/>
      <c r="M9" s="11"/>
    </row>
    <row r="10" spans="1:14" ht="15.75">
      <c r="A10" s="3281"/>
      <c r="B10" s="3121"/>
      <c r="C10" s="3408" t="s">
        <v>1147</v>
      </c>
      <c r="D10" s="3408"/>
      <c r="E10" s="1911"/>
      <c r="F10" s="3408" t="s">
        <v>1147</v>
      </c>
      <c r="G10" s="3408"/>
      <c r="H10" s="1911"/>
      <c r="I10" s="3408" t="s">
        <v>1147</v>
      </c>
      <c r="J10" s="3408"/>
      <c r="K10" s="1911"/>
      <c r="L10" s="484"/>
      <c r="M10" s="11"/>
    </row>
    <row r="11" spans="1:14" ht="100.5" customHeight="1">
      <c r="A11" s="3281"/>
      <c r="B11" s="58" t="s">
        <v>1219</v>
      </c>
      <c r="C11" s="3814" t="s">
        <v>1641</v>
      </c>
      <c r="D11" s="3814"/>
      <c r="E11" s="3814"/>
      <c r="F11" s="3814"/>
      <c r="G11" s="3814"/>
      <c r="H11" s="3814"/>
      <c r="I11" s="3814"/>
      <c r="J11" s="3814"/>
      <c r="K11" s="3814"/>
      <c r="L11" s="3814"/>
      <c r="M11" s="3814"/>
    </row>
    <row r="12" spans="1:14" ht="84" customHeight="1">
      <c r="A12" s="3281"/>
      <c r="B12" s="58" t="s">
        <v>1221</v>
      </c>
      <c r="C12" s="3916" t="s">
        <v>1642</v>
      </c>
      <c r="D12" s="3917"/>
      <c r="E12" s="3917"/>
      <c r="F12" s="3917"/>
      <c r="G12" s="3917"/>
      <c r="H12" s="3917"/>
      <c r="I12" s="3917"/>
      <c r="J12" s="3917"/>
      <c r="K12" s="3917"/>
      <c r="L12" s="3917"/>
      <c r="M12" s="3918"/>
    </row>
    <row r="13" spans="1:14" ht="60">
      <c r="A13" s="3416"/>
      <c r="B13" s="58" t="s">
        <v>1495</v>
      </c>
      <c r="C13" s="3697" t="s">
        <v>1643</v>
      </c>
      <c r="D13" s="3697"/>
      <c r="E13" s="3697"/>
      <c r="F13" s="3697"/>
      <c r="G13" s="3697"/>
      <c r="H13" s="3697"/>
      <c r="I13" s="3697"/>
      <c r="J13" s="3697"/>
      <c r="K13" s="3697"/>
      <c r="L13" s="3697"/>
      <c r="M13" s="3910"/>
    </row>
    <row r="14" spans="1:14" ht="69" customHeight="1">
      <c r="A14" s="1882"/>
      <c r="B14" s="443" t="s">
        <v>1223</v>
      </c>
      <c r="C14" s="3481" t="s">
        <v>1595</v>
      </c>
      <c r="D14" s="3481"/>
      <c r="E14" s="3481"/>
      <c r="F14" s="3481"/>
      <c r="G14" s="3481"/>
      <c r="H14" s="1886" t="s">
        <v>1224</v>
      </c>
      <c r="I14" s="3481" t="s">
        <v>920</v>
      </c>
      <c r="J14" s="3481"/>
      <c r="K14" s="3481"/>
      <c r="L14" s="3481"/>
      <c r="M14" s="3481"/>
    </row>
    <row r="15" spans="1:14" ht="30" customHeight="1">
      <c r="A15" s="3264" t="s">
        <v>1150</v>
      </c>
      <c r="B15" s="6" t="s">
        <v>12</v>
      </c>
      <c r="C15" s="3793" t="s">
        <v>58</v>
      </c>
      <c r="D15" s="3794"/>
      <c r="E15" s="3794"/>
      <c r="F15" s="3794"/>
      <c r="G15" s="3794"/>
      <c r="H15" s="3794"/>
      <c r="I15" s="3794"/>
      <c r="J15" s="3794"/>
      <c r="K15" s="3794"/>
      <c r="L15" s="3794"/>
      <c r="M15" s="3795"/>
    </row>
    <row r="16" spans="1:14" ht="38.25" customHeight="1">
      <c r="A16" s="3117"/>
      <c r="B16" s="6" t="s">
        <v>1151</v>
      </c>
      <c r="C16" s="3693" t="s">
        <v>291</v>
      </c>
      <c r="D16" s="3694"/>
      <c r="E16" s="3694"/>
      <c r="F16" s="3694"/>
      <c r="G16" s="3694"/>
      <c r="H16" s="3694"/>
      <c r="I16" s="3694"/>
      <c r="J16" s="3694"/>
      <c r="K16" s="3694"/>
      <c r="L16" s="3694"/>
      <c r="M16" s="36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c r="K19" s="191" t="s">
        <v>1158</v>
      </c>
      <c r="L19" s="193"/>
      <c r="M19" s="194"/>
    </row>
    <row r="20" spans="1:13" ht="30">
      <c r="A20" s="3117"/>
      <c r="B20" s="3120"/>
      <c r="C20" s="191" t="s">
        <v>1159</v>
      </c>
      <c r="D20" s="1909"/>
      <c r="E20" s="191" t="s">
        <v>1160</v>
      </c>
      <c r="F20" s="195"/>
      <c r="G20" s="191" t="s">
        <v>1161</v>
      </c>
      <c r="H20" s="195"/>
      <c r="I20" s="191" t="s">
        <v>1162</v>
      </c>
      <c r="J20" s="195"/>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1909" t="s">
        <v>1226</v>
      </c>
      <c r="E22" s="191" t="s">
        <v>1168</v>
      </c>
      <c r="F22" s="1914" t="s">
        <v>1644</v>
      </c>
      <c r="G22" s="1914"/>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ustomHeight="1">
      <c r="A24" s="3117"/>
      <c r="B24" s="3119" t="s">
        <v>1170</v>
      </c>
      <c r="C24" s="199"/>
      <c r="D24" s="199"/>
      <c r="E24" s="199"/>
      <c r="F24" s="199"/>
      <c r="G24" s="199"/>
      <c r="H24" s="199"/>
      <c r="I24" s="199"/>
      <c r="J24" s="199"/>
      <c r="K24" s="199"/>
      <c r="L24" s="484"/>
      <c r="M24" s="11"/>
    </row>
    <row r="25" spans="1:13" ht="15.75">
      <c r="A25" s="3117"/>
      <c r="B25" s="3120"/>
      <c r="C25" s="191" t="s">
        <v>1171</v>
      </c>
      <c r="D25" s="195"/>
      <c r="E25" s="1923"/>
      <c r="F25" s="191" t="s">
        <v>1172</v>
      </c>
      <c r="G25" s="1909"/>
      <c r="H25" s="1923"/>
      <c r="I25" s="191" t="s">
        <v>1173</v>
      </c>
      <c r="J25" s="1909" t="s">
        <v>1226</v>
      </c>
      <c r="K25" s="1923"/>
      <c r="L25" s="484"/>
      <c r="M25" s="11"/>
    </row>
    <row r="26" spans="1:13" ht="30">
      <c r="A26" s="3117"/>
      <c r="B26" s="3120"/>
      <c r="C26" s="191" t="s">
        <v>1174</v>
      </c>
      <c r="D26" s="30"/>
      <c r="E26" s="31"/>
      <c r="F26" s="191" t="s">
        <v>1175</v>
      </c>
      <c r="G26" s="195"/>
      <c r="H26" s="484"/>
      <c r="I26" s="32"/>
      <c r="J26" s="484"/>
      <c r="K26" s="1911"/>
      <c r="L26" s="484"/>
      <c r="M26" s="11"/>
    </row>
    <row r="27" spans="1:13" ht="15.75">
      <c r="A27" s="3117"/>
      <c r="B27" s="3120"/>
      <c r="C27" s="196"/>
      <c r="D27" s="196"/>
      <c r="E27" s="196"/>
      <c r="F27" s="196"/>
      <c r="G27" s="196"/>
      <c r="H27" s="196"/>
      <c r="I27" s="196"/>
      <c r="J27" s="196"/>
      <c r="K27" s="196"/>
      <c r="L27" s="484"/>
      <c r="M27" s="11"/>
    </row>
    <row r="28" spans="1:13">
      <c r="A28" s="3117"/>
      <c r="B28" s="3120" t="s">
        <v>1176</v>
      </c>
      <c r="C28" s="1923"/>
      <c r="D28" s="1923"/>
      <c r="E28" s="1923"/>
      <c r="F28" s="1923"/>
      <c r="G28" s="1923"/>
      <c r="H28" s="1923"/>
      <c r="I28" s="1923"/>
      <c r="J28" s="1923"/>
      <c r="K28" s="1923"/>
      <c r="L28" s="1923"/>
      <c r="M28" s="1924"/>
    </row>
    <row r="29" spans="1:13" ht="15.75">
      <c r="A29" s="3117"/>
      <c r="B29" s="3120"/>
      <c r="C29" s="200" t="s">
        <v>1177</v>
      </c>
      <c r="D29" s="165">
        <v>0</v>
      </c>
      <c r="E29" s="1923"/>
      <c r="F29" s="201" t="s">
        <v>1178</v>
      </c>
      <c r="G29" s="195">
        <v>0</v>
      </c>
      <c r="H29" s="1923"/>
      <c r="I29" s="201" t="s">
        <v>1179</v>
      </c>
      <c r="J29" s="1915" t="s">
        <v>1645</v>
      </c>
      <c r="K29" s="1906"/>
      <c r="L29" s="1916"/>
      <c r="M29" s="1924"/>
    </row>
    <row r="30" spans="1:13">
      <c r="A30" s="3117"/>
      <c r="B30" s="3121"/>
      <c r="C30" s="1932"/>
      <c r="D30" s="1932"/>
      <c r="E30" s="1932"/>
      <c r="F30" s="1932"/>
      <c r="G30" s="1932"/>
      <c r="H30" s="1932"/>
      <c r="I30" s="1932"/>
      <c r="J30" s="1932"/>
      <c r="K30" s="1932"/>
      <c r="L30" s="1932"/>
      <c r="M30" s="1933"/>
    </row>
    <row r="31" spans="1:13" ht="15.75">
      <c r="A31" s="3117"/>
      <c r="B31" s="3119" t="s">
        <v>1181</v>
      </c>
      <c r="C31" s="489"/>
      <c r="D31" s="490"/>
      <c r="E31" s="490"/>
      <c r="F31" s="490"/>
      <c r="G31" s="490"/>
      <c r="H31" s="490"/>
      <c r="I31" s="490"/>
      <c r="J31" s="490"/>
      <c r="K31" s="490"/>
      <c r="L31" s="491"/>
      <c r="M31" s="492"/>
    </row>
    <row r="32" spans="1:13" ht="15.75">
      <c r="A32" s="3117"/>
      <c r="B32" s="3120"/>
      <c r="C32" s="1922" t="s">
        <v>1182</v>
      </c>
      <c r="D32" s="73">
        <v>2019</v>
      </c>
      <c r="E32" s="493"/>
      <c r="F32" s="1923" t="s">
        <v>1183</v>
      </c>
      <c r="G32" s="494" t="s">
        <v>1184</v>
      </c>
      <c r="H32" s="493"/>
      <c r="I32" s="201"/>
      <c r="J32" s="493"/>
      <c r="K32" s="493"/>
      <c r="L32" s="484"/>
      <c r="M32" s="11"/>
    </row>
    <row r="33" spans="1:13" ht="15.75">
      <c r="A33" s="3117"/>
      <c r="B33" s="3121"/>
      <c r="C33" s="1931"/>
      <c r="D33" s="495"/>
      <c r="E33" s="496"/>
      <c r="F33" s="1932"/>
      <c r="G33" s="496"/>
      <c r="H33" s="496"/>
      <c r="I33" s="202"/>
      <c r="J33" s="496"/>
      <c r="K33" s="496"/>
      <c r="L33" s="475"/>
      <c r="M33" s="82"/>
    </row>
    <row r="34" spans="1:13">
      <c r="A34" s="3117"/>
      <c r="B34" s="3119" t="s">
        <v>1185</v>
      </c>
      <c r="C34" s="43"/>
      <c r="D34" s="43"/>
      <c r="E34" s="43"/>
      <c r="F34" s="43"/>
      <c r="G34" s="43"/>
      <c r="H34" s="43"/>
      <c r="I34" s="43"/>
      <c r="J34" s="43"/>
      <c r="K34" s="43"/>
      <c r="L34" s="43"/>
      <c r="M34" s="44"/>
    </row>
    <row r="35" spans="1:13" ht="15.75">
      <c r="A35" s="3117"/>
      <c r="B35" s="3120"/>
      <c r="C35" s="45"/>
      <c r="D35" s="46">
        <v>2019</v>
      </c>
      <c r="E35" s="46"/>
      <c r="F35" s="46">
        <v>2020</v>
      </c>
      <c r="G35" s="46"/>
      <c r="H35" s="47">
        <v>2021</v>
      </c>
      <c r="I35" s="47"/>
      <c r="J35" s="47">
        <v>2022</v>
      </c>
      <c r="K35" s="46"/>
      <c r="L35" s="46">
        <v>2023</v>
      </c>
      <c r="M35" s="44"/>
    </row>
    <row r="36" spans="1:13">
      <c r="A36" s="3117"/>
      <c r="B36" s="3120"/>
      <c r="C36" s="45"/>
      <c r="D36" s="1854">
        <v>10</v>
      </c>
      <c r="E36" s="1855"/>
      <c r="F36" s="1854">
        <v>10</v>
      </c>
      <c r="G36" s="1855"/>
      <c r="H36" s="1854">
        <v>10</v>
      </c>
      <c r="I36" s="1855"/>
      <c r="J36" s="1854">
        <v>10</v>
      </c>
      <c r="K36" s="1855"/>
      <c r="L36" s="1854">
        <v>10</v>
      </c>
      <c r="M36" s="1917"/>
    </row>
    <row r="37" spans="1:13" ht="15.75">
      <c r="A37" s="3117"/>
      <c r="B37" s="3120"/>
      <c r="C37" s="45"/>
      <c r="D37" s="46">
        <v>2024</v>
      </c>
      <c r="E37" s="46"/>
      <c r="F37" s="46">
        <v>2025</v>
      </c>
      <c r="G37" s="46"/>
      <c r="H37" s="47">
        <v>2026</v>
      </c>
      <c r="I37" s="47"/>
      <c r="J37" s="47">
        <v>2027</v>
      </c>
      <c r="K37" s="46"/>
      <c r="L37" s="46">
        <v>2028</v>
      </c>
      <c r="M37" s="19"/>
    </row>
    <row r="38" spans="1:13">
      <c r="A38" s="3117"/>
      <c r="B38" s="3120"/>
      <c r="C38" s="45"/>
      <c r="D38" s="1854">
        <v>10</v>
      </c>
      <c r="E38" s="1855"/>
      <c r="F38" s="1854">
        <v>10</v>
      </c>
      <c r="G38" s="1855"/>
      <c r="H38" s="1854">
        <v>10</v>
      </c>
      <c r="I38" s="1855"/>
      <c r="J38" s="1854">
        <v>10</v>
      </c>
      <c r="K38" s="1855"/>
      <c r="L38" s="1854">
        <v>10</v>
      </c>
      <c r="M38" s="1917"/>
    </row>
    <row r="39" spans="1:13" ht="15.75">
      <c r="A39" s="3117"/>
      <c r="B39" s="3120"/>
      <c r="C39" s="45"/>
      <c r="D39" s="46">
        <v>2029</v>
      </c>
      <c r="E39" s="46"/>
      <c r="F39" s="46">
        <v>2030</v>
      </c>
      <c r="G39" s="46"/>
      <c r="H39" s="47">
        <v>2031</v>
      </c>
      <c r="I39" s="47"/>
      <c r="J39" s="47">
        <v>2032</v>
      </c>
      <c r="K39" s="46"/>
      <c r="L39" s="46">
        <v>2033</v>
      </c>
      <c r="M39" s="19"/>
    </row>
    <row r="40" spans="1:13">
      <c r="A40" s="3117"/>
      <c r="B40" s="3120"/>
      <c r="C40" s="45"/>
      <c r="D40" s="1854">
        <v>10</v>
      </c>
      <c r="E40" s="1855"/>
      <c r="F40" s="1854">
        <v>10</v>
      </c>
      <c r="G40" s="1855"/>
      <c r="H40" s="1854">
        <v>10</v>
      </c>
      <c r="I40" s="1855"/>
      <c r="J40" s="1854">
        <v>10</v>
      </c>
      <c r="K40" s="1855"/>
      <c r="L40" s="1854">
        <v>10</v>
      </c>
      <c r="M40" s="1917"/>
    </row>
    <row r="41" spans="1:13">
      <c r="A41" s="3117"/>
      <c r="B41" s="3120"/>
      <c r="C41" s="45"/>
      <c r="D41" s="46">
        <v>2034</v>
      </c>
      <c r="E41" s="1910"/>
      <c r="F41" s="62" t="s">
        <v>1186</v>
      </c>
      <c r="G41" s="1910"/>
      <c r="H41" s="1910"/>
      <c r="I41" s="1910"/>
      <c r="J41" s="1910"/>
      <c r="K41" s="1910"/>
      <c r="L41" s="1910"/>
      <c r="M41" s="1917"/>
    </row>
    <row r="42" spans="1:13">
      <c r="A42" s="3117"/>
      <c r="B42" s="3120"/>
      <c r="C42" s="45"/>
      <c r="D42" s="1854">
        <v>10</v>
      </c>
      <c r="E42" s="1855"/>
      <c r="F42" s="3105">
        <v>160</v>
      </c>
      <c r="G42" s="3106"/>
      <c r="H42" s="3112"/>
      <c r="I42" s="3112"/>
      <c r="J42" s="1910"/>
      <c r="K42" s="1910"/>
      <c r="L42" s="1910"/>
      <c r="M42" s="1917"/>
    </row>
    <row r="43" spans="1:13">
      <c r="A43" s="3117"/>
      <c r="B43" s="3120"/>
      <c r="C43" s="45"/>
      <c r="D43" s="1910"/>
      <c r="E43" s="1910"/>
      <c r="F43" s="1910"/>
      <c r="G43" s="1910"/>
      <c r="H43" s="1910"/>
      <c r="I43" s="1910"/>
      <c r="J43" s="1910"/>
      <c r="K43" s="1910"/>
      <c r="L43" s="1910"/>
      <c r="M43" s="1917"/>
    </row>
    <row r="44" spans="1:13" ht="15.75" customHeight="1">
      <c r="A44" s="3117"/>
      <c r="B44" s="3119" t="s">
        <v>1187</v>
      </c>
      <c r="C44" s="199"/>
      <c r="D44" s="199"/>
      <c r="E44" s="199"/>
      <c r="F44" s="199"/>
      <c r="G44" s="199"/>
      <c r="H44" s="199"/>
      <c r="I44" s="199"/>
      <c r="J44" s="199"/>
      <c r="K44" s="199"/>
      <c r="L44" s="484"/>
      <c r="M44" s="11"/>
    </row>
    <row r="45" spans="1:13" ht="15.75">
      <c r="A45" s="3117"/>
      <c r="B45" s="3120"/>
      <c r="C45" s="484"/>
      <c r="D45" s="49" t="s">
        <v>482</v>
      </c>
      <c r="E45" s="50" t="s">
        <v>60</v>
      </c>
      <c r="F45" s="3699" t="s">
        <v>1188</v>
      </c>
      <c r="G45" s="3112" t="s">
        <v>1645</v>
      </c>
      <c r="H45" s="3112"/>
      <c r="I45" s="3112"/>
      <c r="J45" s="3112"/>
      <c r="K45" s="1980"/>
      <c r="L45" s="484"/>
      <c r="M45" s="11"/>
    </row>
    <row r="46" spans="1:13" ht="15.75">
      <c r="A46" s="3117"/>
      <c r="B46" s="3120"/>
      <c r="C46" s="484"/>
      <c r="D46" s="2004"/>
      <c r="E46" s="1909" t="s">
        <v>1226</v>
      </c>
      <c r="F46" s="3699"/>
      <c r="G46" s="3112"/>
      <c r="H46" s="3112"/>
      <c r="I46" s="3112"/>
      <c r="J46" s="3112"/>
      <c r="K46" s="31"/>
      <c r="L46" s="484"/>
      <c r="M46" s="11"/>
    </row>
    <row r="47" spans="1:13" ht="15.75">
      <c r="A47" s="3117"/>
      <c r="B47" s="3121"/>
      <c r="C47" s="51"/>
      <c r="D47" s="51"/>
      <c r="E47" s="51"/>
      <c r="F47" s="51"/>
      <c r="G47" s="51"/>
      <c r="H47" s="51"/>
      <c r="I47" s="51"/>
      <c r="J47" s="51"/>
      <c r="K47" s="51"/>
      <c r="L47" s="484"/>
      <c r="M47" s="11"/>
    </row>
    <row r="48" spans="1:13" ht="46.5" customHeight="1">
      <c r="A48" s="3117"/>
      <c r="B48" s="6" t="s">
        <v>1189</v>
      </c>
      <c r="C48" s="3817" t="s">
        <v>1646</v>
      </c>
      <c r="D48" s="3785"/>
      <c r="E48" s="3785"/>
      <c r="F48" s="3785"/>
      <c r="G48" s="3785"/>
      <c r="H48" s="3785"/>
      <c r="I48" s="3785"/>
      <c r="J48" s="3785"/>
      <c r="K48" s="3785"/>
      <c r="L48" s="3785"/>
      <c r="M48" s="3818"/>
    </row>
    <row r="49" spans="1:13" ht="30">
      <c r="A49" s="3117"/>
      <c r="B49" s="6" t="s">
        <v>1191</v>
      </c>
      <c r="C49" s="3905" t="s">
        <v>1647</v>
      </c>
      <c r="D49" s="3906"/>
      <c r="E49" s="3906"/>
      <c r="F49" s="3906"/>
      <c r="G49" s="3906"/>
      <c r="H49" s="3906"/>
      <c r="I49" s="3906"/>
      <c r="J49" s="3906"/>
      <c r="K49" s="3906"/>
      <c r="L49" s="3906"/>
      <c r="M49" s="3907"/>
    </row>
    <row r="50" spans="1:13" ht="15.75" customHeight="1">
      <c r="A50" s="3117"/>
      <c r="B50" s="6" t="s">
        <v>1193</v>
      </c>
      <c r="C50" s="3908" t="s">
        <v>1648</v>
      </c>
      <c r="D50" s="3870"/>
      <c r="E50" s="3870"/>
      <c r="F50" s="3870"/>
      <c r="G50" s="3870"/>
      <c r="H50" s="3870"/>
      <c r="I50" s="3870"/>
      <c r="J50" s="3870"/>
      <c r="K50" s="3870"/>
      <c r="L50" s="3870"/>
      <c r="M50" s="3871"/>
    </row>
    <row r="51" spans="1:13">
      <c r="A51" s="3117"/>
      <c r="B51" s="6" t="s">
        <v>1195</v>
      </c>
      <c r="C51" s="3908" t="s">
        <v>1645</v>
      </c>
      <c r="D51" s="3870"/>
      <c r="E51" s="3870"/>
      <c r="F51" s="3870"/>
      <c r="G51" s="3870"/>
      <c r="H51" s="3870"/>
      <c r="I51" s="3870"/>
      <c r="J51" s="3870"/>
      <c r="K51" s="3870"/>
      <c r="L51" s="3870"/>
      <c r="M51" s="3871"/>
    </row>
    <row r="52" spans="1:13" ht="15.75" customHeight="1">
      <c r="A52" s="3085" t="s">
        <v>1197</v>
      </c>
      <c r="B52" s="63" t="s">
        <v>1198</v>
      </c>
      <c r="C52" s="3088" t="s">
        <v>924</v>
      </c>
      <c r="D52" s="3088"/>
      <c r="E52" s="3088"/>
      <c r="F52" s="3088"/>
      <c r="G52" s="3088"/>
      <c r="H52" s="3088"/>
      <c r="I52" s="3088"/>
      <c r="J52" s="3088"/>
      <c r="K52" s="3088"/>
      <c r="L52" s="3088"/>
      <c r="M52" s="3089"/>
    </row>
    <row r="53" spans="1:13">
      <c r="A53" s="3086"/>
      <c r="B53" s="63" t="s">
        <v>1199</v>
      </c>
      <c r="C53" s="3088" t="s">
        <v>1649</v>
      </c>
      <c r="D53" s="3088"/>
      <c r="E53" s="3088"/>
      <c r="F53" s="3088"/>
      <c r="G53" s="3088"/>
      <c r="H53" s="3088"/>
      <c r="I53" s="3088"/>
      <c r="J53" s="3088"/>
      <c r="K53" s="3088"/>
      <c r="L53" s="3088"/>
      <c r="M53" s="3089"/>
    </row>
    <row r="54" spans="1:13" ht="15.75" customHeight="1">
      <c r="A54" s="3086"/>
      <c r="B54" s="63" t="s">
        <v>1201</v>
      </c>
      <c r="C54" s="3088" t="s">
        <v>1280</v>
      </c>
      <c r="D54" s="3088"/>
      <c r="E54" s="3088"/>
      <c r="F54" s="3088"/>
      <c r="G54" s="3088"/>
      <c r="H54" s="3088"/>
      <c r="I54" s="3088"/>
      <c r="J54" s="3088"/>
      <c r="K54" s="3088"/>
      <c r="L54" s="3088"/>
      <c r="M54" s="3089"/>
    </row>
    <row r="55" spans="1:13" ht="15.75" customHeight="1">
      <c r="A55" s="3086"/>
      <c r="B55" s="64" t="s">
        <v>1202</v>
      </c>
      <c r="C55" s="3088" t="s">
        <v>1650</v>
      </c>
      <c r="D55" s="3088"/>
      <c r="E55" s="3088"/>
      <c r="F55" s="3088"/>
      <c r="G55" s="3088"/>
      <c r="H55" s="3088"/>
      <c r="I55" s="3088"/>
      <c r="J55" s="3088"/>
      <c r="K55" s="3088"/>
      <c r="L55" s="3088"/>
      <c r="M55" s="3089"/>
    </row>
    <row r="56" spans="1:13" ht="15.75" customHeight="1">
      <c r="A56" s="3086"/>
      <c r="B56" s="63" t="s">
        <v>1204</v>
      </c>
      <c r="C56" s="3909" t="s">
        <v>925</v>
      </c>
      <c r="D56" s="3088"/>
      <c r="E56" s="3088"/>
      <c r="F56" s="3088"/>
      <c r="G56" s="3088"/>
      <c r="H56" s="3088"/>
      <c r="I56" s="3088"/>
      <c r="J56" s="3088"/>
      <c r="K56" s="3088"/>
      <c r="L56" s="3088"/>
      <c r="M56" s="3089"/>
    </row>
    <row r="57" spans="1:13" ht="16.5" customHeight="1" thickBot="1">
      <c r="A57" s="3087"/>
      <c r="B57" s="63" t="s">
        <v>1205</v>
      </c>
      <c r="C57" s="3088" t="s">
        <v>1651</v>
      </c>
      <c r="D57" s="3088"/>
      <c r="E57" s="3088"/>
      <c r="F57" s="3088"/>
      <c r="G57" s="3088"/>
      <c r="H57" s="3088"/>
      <c r="I57" s="3088"/>
      <c r="J57" s="3088"/>
      <c r="K57" s="3088"/>
      <c r="L57" s="3088"/>
      <c r="M57" s="3089"/>
    </row>
    <row r="58" spans="1:13" ht="15.75" customHeight="1">
      <c r="A58" s="3085" t="s">
        <v>1206</v>
      </c>
      <c r="B58" s="65" t="s">
        <v>1207</v>
      </c>
      <c r="C58" s="3899" t="s">
        <v>1290</v>
      </c>
      <c r="D58" s="3900"/>
      <c r="E58" s="3900"/>
      <c r="F58" s="3900"/>
      <c r="G58" s="3900"/>
      <c r="H58" s="3900"/>
      <c r="I58" s="3900"/>
      <c r="J58" s="3900"/>
      <c r="K58" s="3900"/>
      <c r="L58" s="3900"/>
      <c r="M58" s="3901"/>
    </row>
    <row r="59" spans="1:13">
      <c r="A59" s="3086"/>
      <c r="B59" s="65" t="s">
        <v>1209</v>
      </c>
      <c r="C59" s="3899" t="s">
        <v>1210</v>
      </c>
      <c r="D59" s="3900"/>
      <c r="E59" s="3900"/>
      <c r="F59" s="3900"/>
      <c r="G59" s="3900"/>
      <c r="H59" s="3900"/>
      <c r="I59" s="3900"/>
      <c r="J59" s="3900"/>
      <c r="K59" s="3900"/>
      <c r="L59" s="3900"/>
      <c r="M59" s="3901"/>
    </row>
    <row r="60" spans="1:13" ht="15.75" thickBot="1">
      <c r="A60" s="3086"/>
      <c r="B60" s="66" t="s">
        <v>28</v>
      </c>
      <c r="C60" s="3902" t="s">
        <v>1280</v>
      </c>
      <c r="D60" s="3903"/>
      <c r="E60" s="3903"/>
      <c r="F60" s="3903"/>
      <c r="G60" s="3903"/>
      <c r="H60" s="3903"/>
      <c r="I60" s="3903"/>
      <c r="J60" s="3903"/>
      <c r="K60" s="3903"/>
      <c r="L60" s="3903"/>
      <c r="M60" s="3904"/>
    </row>
    <row r="61" spans="1:13" ht="16.5" thickBot="1">
      <c r="A61" s="55" t="s">
        <v>1211</v>
      </c>
      <c r="B61" s="70"/>
      <c r="C61" s="3696"/>
      <c r="D61" s="3508"/>
      <c r="E61" s="3508"/>
      <c r="F61" s="3508"/>
      <c r="G61" s="3508"/>
      <c r="H61" s="3508"/>
      <c r="I61" s="3508"/>
      <c r="J61" s="3508"/>
      <c r="K61" s="3508"/>
      <c r="L61" s="3508"/>
      <c r="M61" s="3509"/>
    </row>
  </sheetData>
  <mergeCells count="47">
    <mergeCell ref="C13:M13"/>
    <mergeCell ref="A2:A13"/>
    <mergeCell ref="C2:M2"/>
    <mergeCell ref="C3:M3"/>
    <mergeCell ref="C5:M5"/>
    <mergeCell ref="C6:M6"/>
    <mergeCell ref="I7:M7"/>
    <mergeCell ref="B8:B10"/>
    <mergeCell ref="C9:E9"/>
    <mergeCell ref="F9:G9"/>
    <mergeCell ref="I9:J9"/>
    <mergeCell ref="C10:D10"/>
    <mergeCell ref="F10:G10"/>
    <mergeCell ref="I10:J10"/>
    <mergeCell ref="C11:M11"/>
    <mergeCell ref="C12:M12"/>
    <mergeCell ref="C48:M48"/>
    <mergeCell ref="C14:G14"/>
    <mergeCell ref="I14:M14"/>
    <mergeCell ref="A15:A51"/>
    <mergeCell ref="C15:M15"/>
    <mergeCell ref="C16:M16"/>
    <mergeCell ref="B17:B23"/>
    <mergeCell ref="B24:B27"/>
    <mergeCell ref="B28:B30"/>
    <mergeCell ref="B31:B33"/>
    <mergeCell ref="B34:B43"/>
    <mergeCell ref="F42:G42"/>
    <mergeCell ref="H42:I42"/>
    <mergeCell ref="B44:B47"/>
    <mergeCell ref="F45:F46"/>
    <mergeCell ref="G45:J46"/>
    <mergeCell ref="C49:M49"/>
    <mergeCell ref="C50:M50"/>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3">
    <dataValidation allowBlank="1" showInputMessage="1" showErrorMessage="1" prompt="Incluir una ficha por cada indicador, ya sea de producto o de resultado" sqref="B1" xr:uid="{00000000-0002-0000-2300-000000000000}"/>
    <dataValidation allowBlank="1" showInputMessage="1" showErrorMessage="1" prompt="Selecciones de la lista desplegable" sqref="B15" xr:uid="{00000000-0002-0000-2300-000001000000}"/>
    <dataValidation allowBlank="1" showInputMessage="1" showErrorMessage="1" prompt="Seleccione de la lista desplegable" sqref="B4 B7 H7" xr:uid="{00000000-0002-0000-2300-000002000000}"/>
  </dataValidations>
  <hyperlinks>
    <hyperlink ref="C56" r:id="rId1" xr:uid="{00000000-0004-0000-2300-000000000000}"/>
  </hyperlinks>
  <pageMargins left="0.7" right="0.7" top="0.75" bottom="0.75" header="0.3" footer="0.3"/>
  <pageSetup paperSize="9" orientation="portrait" horizontalDpi="0" verticalDpi="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79998168889431442"/>
  </sheetPr>
  <dimension ref="A1:N57"/>
  <sheetViews>
    <sheetView topLeftCell="A40" zoomScale="70" zoomScaleNormal="70" workbookViewId="0">
      <selection activeCell="C44" sqref="C44:M44"/>
    </sheetView>
  </sheetViews>
  <sheetFormatPr baseColWidth="10" defaultColWidth="11.28515625" defaultRowHeight="15.75"/>
  <cols>
    <col min="1" max="1" width="17.7109375" style="4" customWidth="1"/>
    <col min="2" max="2" width="28.7109375" style="57" customWidth="1"/>
    <col min="3" max="16384" width="11.28515625" style="4"/>
  </cols>
  <sheetData>
    <row r="1" spans="1:14" ht="16.5" thickBot="1">
      <c r="A1" s="458"/>
      <c r="B1" s="1879" t="s">
        <v>1652</v>
      </c>
      <c r="C1" s="459"/>
      <c r="D1" s="459"/>
      <c r="E1" s="459"/>
      <c r="F1" s="459"/>
      <c r="G1" s="459"/>
      <c r="H1" s="459"/>
      <c r="I1" s="459"/>
      <c r="J1" s="459"/>
      <c r="K1" s="459"/>
      <c r="L1" s="459"/>
      <c r="M1" s="460"/>
      <c r="N1" s="4" t="s">
        <v>1277</v>
      </c>
    </row>
    <row r="2" spans="1:14">
      <c r="A2" s="3787" t="s">
        <v>1134</v>
      </c>
      <c r="B2" s="5" t="s">
        <v>1135</v>
      </c>
      <c r="C2" s="3693" t="s">
        <v>1653</v>
      </c>
      <c r="D2" s="3694"/>
      <c r="E2" s="3694"/>
      <c r="F2" s="3694"/>
      <c r="G2" s="3694"/>
      <c r="H2" s="3694"/>
      <c r="I2" s="3694"/>
      <c r="J2" s="3694"/>
      <c r="K2" s="3694"/>
      <c r="L2" s="3694"/>
      <c r="M2" s="3695"/>
    </row>
    <row r="3" spans="1:14" ht="114" customHeight="1">
      <c r="A3" s="3788"/>
      <c r="B3" s="6" t="s">
        <v>1137</v>
      </c>
      <c r="C3" s="3897" t="s">
        <v>1654</v>
      </c>
      <c r="D3" s="3709"/>
      <c r="E3" s="3709"/>
      <c r="F3" s="3709"/>
      <c r="G3" s="3709"/>
      <c r="H3" s="3709"/>
      <c r="I3" s="3709"/>
      <c r="J3" s="3709"/>
      <c r="K3" s="3709"/>
      <c r="L3" s="3709"/>
      <c r="M3" s="3898"/>
    </row>
    <row r="4" spans="1:14">
      <c r="A4" s="3788"/>
      <c r="B4" s="1853" t="s">
        <v>1139</v>
      </c>
      <c r="C4" s="1847" t="s">
        <v>509</v>
      </c>
      <c r="D4" s="497"/>
      <c r="E4" s="497"/>
      <c r="F4" s="497"/>
      <c r="G4" s="497"/>
      <c r="H4" s="497"/>
      <c r="I4" s="497"/>
      <c r="J4" s="497"/>
      <c r="K4" s="497"/>
      <c r="L4" s="497"/>
      <c r="M4" s="498"/>
    </row>
    <row r="5" spans="1:14" ht="24.75" customHeight="1">
      <c r="A5" s="3788"/>
      <c r="B5" s="1856" t="s">
        <v>1140</v>
      </c>
      <c r="C5" s="3840" t="s">
        <v>1655</v>
      </c>
      <c r="D5" s="3088"/>
      <c r="E5" s="3088"/>
      <c r="F5" s="3088"/>
      <c r="G5" s="3088"/>
      <c r="H5" s="3088"/>
      <c r="I5" s="3088"/>
      <c r="J5" s="3088"/>
      <c r="K5" s="3088"/>
      <c r="L5" s="3088"/>
      <c r="M5" s="3089"/>
    </row>
    <row r="6" spans="1:14">
      <c r="A6" s="3788"/>
      <c r="B6" s="1853" t="s">
        <v>1142</v>
      </c>
      <c r="C6" s="3840" t="s">
        <v>1656</v>
      </c>
      <c r="D6" s="3088"/>
      <c r="E6" s="3088"/>
      <c r="F6" s="3088"/>
      <c r="G6" s="3088"/>
      <c r="H6" s="3088"/>
      <c r="I6" s="3088"/>
      <c r="J6" s="3088"/>
      <c r="K6" s="3088"/>
      <c r="L6" s="3088"/>
      <c r="M6" s="3089"/>
    </row>
    <row r="7" spans="1:14" ht="63" customHeight="1">
      <c r="A7" s="3788"/>
      <c r="B7" s="6" t="s">
        <v>1143</v>
      </c>
      <c r="C7" s="3897" t="s">
        <v>71</v>
      </c>
      <c r="D7" s="3709"/>
      <c r="E7" s="3709"/>
      <c r="F7" s="3709"/>
      <c r="G7" s="3106"/>
      <c r="H7" s="7" t="s">
        <v>28</v>
      </c>
      <c r="I7" s="3105" t="s">
        <v>72</v>
      </c>
      <c r="J7" s="3709"/>
      <c r="K7" s="3709"/>
      <c r="L7" s="3709"/>
      <c r="M7" s="3898"/>
    </row>
    <row r="8" spans="1:14">
      <c r="A8" s="3788"/>
      <c r="B8" s="3119" t="s">
        <v>1144</v>
      </c>
      <c r="C8" s="1967"/>
      <c r="D8" s="1966"/>
      <c r="E8" s="1966"/>
      <c r="F8" s="1966"/>
      <c r="G8" s="1966"/>
      <c r="H8" s="1966"/>
      <c r="I8" s="1966"/>
      <c r="J8" s="1966"/>
      <c r="K8" s="1966"/>
      <c r="L8" s="463"/>
      <c r="M8" s="464"/>
    </row>
    <row r="9" spans="1:14" ht="49.5" customHeight="1">
      <c r="A9" s="3788"/>
      <c r="B9" s="3120"/>
      <c r="C9" s="3937" t="s">
        <v>1657</v>
      </c>
      <c r="D9" s="3938"/>
      <c r="E9" s="1954"/>
      <c r="F9" s="3776"/>
      <c r="G9" s="3776"/>
      <c r="H9" s="1954"/>
      <c r="I9" s="3776"/>
      <c r="J9" s="3776"/>
      <c r="K9" s="1954"/>
      <c r="L9" s="465"/>
      <c r="M9" s="466"/>
    </row>
    <row r="10" spans="1:14">
      <c r="A10" s="3788"/>
      <c r="B10" s="3121"/>
      <c r="C10" s="3776" t="s">
        <v>1147</v>
      </c>
      <c r="D10" s="3776"/>
      <c r="E10" s="1919"/>
      <c r="F10" s="3776" t="s">
        <v>1147</v>
      </c>
      <c r="G10" s="3776"/>
      <c r="H10" s="1919"/>
      <c r="I10" s="3776" t="s">
        <v>1147</v>
      </c>
      <c r="J10" s="3776"/>
      <c r="K10" s="1919"/>
      <c r="L10" s="465"/>
      <c r="M10" s="466"/>
    </row>
    <row r="11" spans="1:14" ht="94.5" customHeight="1">
      <c r="A11" s="3789"/>
      <c r="B11" s="6" t="s">
        <v>1148</v>
      </c>
      <c r="C11" s="3934" t="s">
        <v>1658</v>
      </c>
      <c r="D11" s="3935"/>
      <c r="E11" s="3935"/>
      <c r="F11" s="3935"/>
      <c r="G11" s="3935"/>
      <c r="H11" s="3935"/>
      <c r="I11" s="3935"/>
      <c r="J11" s="3935"/>
      <c r="K11" s="3935"/>
      <c r="L11" s="3935"/>
      <c r="M11" s="3936"/>
    </row>
    <row r="12" spans="1:14">
      <c r="A12" s="3781" t="s">
        <v>1150</v>
      </c>
      <c r="B12" s="6" t="s">
        <v>12</v>
      </c>
      <c r="C12" s="3929" t="s">
        <v>58</v>
      </c>
      <c r="D12" s="3930"/>
      <c r="E12" s="3930"/>
      <c r="F12" s="3930"/>
      <c r="G12" s="3930"/>
      <c r="H12" s="3930"/>
      <c r="I12" s="3930"/>
      <c r="J12" s="3930"/>
      <c r="K12" s="3930"/>
      <c r="L12" s="3930"/>
      <c r="M12" s="3931"/>
    </row>
    <row r="13" spans="1:14" ht="35.25" customHeight="1">
      <c r="A13" s="3782"/>
      <c r="B13" s="6" t="s">
        <v>1151</v>
      </c>
      <c r="C13" s="3817" t="s">
        <v>1659</v>
      </c>
      <c r="D13" s="3785"/>
      <c r="E13" s="3785"/>
      <c r="F13" s="3785"/>
      <c r="G13" s="3785"/>
      <c r="H13" s="3785"/>
      <c r="I13" s="3785"/>
      <c r="J13" s="3785"/>
      <c r="K13" s="3785"/>
      <c r="L13" s="3785"/>
      <c r="M13" s="3818"/>
    </row>
    <row r="14" spans="1:14" ht="8.25" customHeight="1">
      <c r="A14" s="3782"/>
      <c r="B14" s="3119" t="s">
        <v>1153</v>
      </c>
      <c r="C14" s="467"/>
      <c r="D14" s="14"/>
      <c r="E14" s="14"/>
      <c r="F14" s="14"/>
      <c r="G14" s="14"/>
      <c r="H14" s="14"/>
      <c r="I14" s="14"/>
      <c r="J14" s="14"/>
      <c r="K14" s="14"/>
      <c r="L14" s="14"/>
      <c r="M14" s="15"/>
    </row>
    <row r="15" spans="1:14" ht="9" customHeight="1">
      <c r="A15" s="3782"/>
      <c r="B15" s="3120"/>
      <c r="C15" s="16"/>
      <c r="D15" s="17"/>
      <c r="E15" s="18"/>
      <c r="F15" s="17"/>
      <c r="G15" s="18"/>
      <c r="H15" s="17"/>
      <c r="I15" s="18"/>
      <c r="J15" s="17"/>
      <c r="K15" s="18"/>
      <c r="L15" s="18"/>
      <c r="M15" s="19"/>
    </row>
    <row r="16" spans="1:14" ht="30">
      <c r="A16" s="3782"/>
      <c r="B16" s="3120"/>
      <c r="C16" s="191" t="s">
        <v>1154</v>
      </c>
      <c r="D16" s="192"/>
      <c r="E16" s="191" t="s">
        <v>1155</v>
      </c>
      <c r="F16" s="192"/>
      <c r="G16" s="191" t="s">
        <v>1156</v>
      </c>
      <c r="H16" s="192"/>
      <c r="I16" s="191" t="s">
        <v>1157</v>
      </c>
      <c r="J16" s="192"/>
      <c r="K16" s="191" t="s">
        <v>1158</v>
      </c>
      <c r="L16" s="193"/>
      <c r="M16" s="194"/>
    </row>
    <row r="17" spans="1:13" ht="30">
      <c r="A17" s="3782"/>
      <c r="B17" s="3120"/>
      <c r="C17" s="191" t="s">
        <v>1159</v>
      </c>
      <c r="D17" s="1909"/>
      <c r="E17" s="191" t="s">
        <v>1160</v>
      </c>
      <c r="F17" s="195"/>
      <c r="G17" s="191" t="s">
        <v>1161</v>
      </c>
      <c r="H17" s="195"/>
      <c r="I17" s="191" t="s">
        <v>1162</v>
      </c>
      <c r="J17" s="483" t="s">
        <v>1226</v>
      </c>
      <c r="K17" s="191" t="s">
        <v>1163</v>
      </c>
      <c r="L17" s="193"/>
      <c r="M17" s="194"/>
    </row>
    <row r="18" spans="1:13" ht="30">
      <c r="A18" s="3782"/>
      <c r="B18" s="3120"/>
      <c r="C18" s="191" t="s">
        <v>1164</v>
      </c>
      <c r="D18" s="1909"/>
      <c r="E18" s="191" t="s">
        <v>1165</v>
      </c>
      <c r="F18" s="1909"/>
      <c r="G18" s="191"/>
      <c r="H18" s="196"/>
      <c r="I18" s="191"/>
      <c r="J18" s="196"/>
      <c r="K18" s="191"/>
      <c r="L18" s="197"/>
      <c r="M18" s="198"/>
    </row>
    <row r="19" spans="1:13">
      <c r="A19" s="3782"/>
      <c r="B19" s="3120"/>
      <c r="C19" s="191" t="s">
        <v>1166</v>
      </c>
      <c r="D19" s="195"/>
      <c r="E19" s="191" t="s">
        <v>1168</v>
      </c>
      <c r="F19" s="468"/>
      <c r="G19" s="468"/>
      <c r="H19" s="468"/>
      <c r="I19" s="468"/>
      <c r="J19" s="468"/>
      <c r="K19" s="468"/>
      <c r="L19" s="468"/>
      <c r="M19" s="469"/>
    </row>
    <row r="20" spans="1:13" ht="9.75" customHeight="1">
      <c r="A20" s="3782"/>
      <c r="B20" s="3121"/>
      <c r="C20" s="1932"/>
      <c r="D20" s="1932"/>
      <c r="E20" s="1932"/>
      <c r="F20" s="1932"/>
      <c r="G20" s="1932"/>
      <c r="H20" s="1932"/>
      <c r="I20" s="1932"/>
      <c r="J20" s="1932"/>
      <c r="K20" s="1932"/>
      <c r="L20" s="1932"/>
      <c r="M20" s="1933"/>
    </row>
    <row r="21" spans="1:13">
      <c r="A21" s="3782"/>
      <c r="B21" s="3119" t="s">
        <v>1170</v>
      </c>
      <c r="C21" s="199"/>
      <c r="D21" s="199"/>
      <c r="E21" s="199"/>
      <c r="F21" s="199"/>
      <c r="G21" s="199"/>
      <c r="H21" s="199"/>
      <c r="I21" s="199"/>
      <c r="J21" s="199"/>
      <c r="K21" s="199"/>
      <c r="L21" s="465"/>
      <c r="M21" s="466"/>
    </row>
    <row r="22" spans="1:13">
      <c r="A22" s="3782"/>
      <c r="B22" s="3120"/>
      <c r="C22" s="191" t="s">
        <v>1171</v>
      </c>
      <c r="D22" s="195"/>
      <c r="E22" s="1923"/>
      <c r="F22" s="191" t="s">
        <v>1172</v>
      </c>
      <c r="G22" s="1909"/>
      <c r="H22" s="1923"/>
      <c r="I22" s="191" t="s">
        <v>1173</v>
      </c>
      <c r="J22" s="1909" t="s">
        <v>1226</v>
      </c>
      <c r="K22" s="1923"/>
      <c r="L22" s="465"/>
      <c r="M22" s="466"/>
    </row>
    <row r="23" spans="1:13" ht="30">
      <c r="A23" s="3782"/>
      <c r="B23" s="3120"/>
      <c r="C23" s="191" t="s">
        <v>1174</v>
      </c>
      <c r="D23" s="30"/>
      <c r="E23" s="31"/>
      <c r="F23" s="191" t="s">
        <v>1175</v>
      </c>
      <c r="G23" s="195"/>
      <c r="H23" s="484"/>
      <c r="I23" s="32"/>
      <c r="J23" s="484"/>
      <c r="K23" s="1911"/>
      <c r="L23" s="465"/>
      <c r="M23" s="466"/>
    </row>
    <row r="24" spans="1:13">
      <c r="A24" s="3782"/>
      <c r="B24" s="3120"/>
      <c r="C24" s="196"/>
      <c r="D24" s="196"/>
      <c r="E24" s="196"/>
      <c r="F24" s="196"/>
      <c r="G24" s="196"/>
      <c r="H24" s="196"/>
      <c r="I24" s="196"/>
      <c r="J24" s="196"/>
      <c r="K24" s="196"/>
      <c r="L24" s="465"/>
      <c r="M24" s="466"/>
    </row>
    <row r="25" spans="1:13">
      <c r="A25" s="3928"/>
      <c r="B25" s="3122" t="s">
        <v>1176</v>
      </c>
      <c r="C25" s="1923"/>
      <c r="D25" s="1923"/>
      <c r="E25" s="1923"/>
      <c r="F25" s="1923"/>
      <c r="G25" s="1923"/>
      <c r="H25" s="1923"/>
      <c r="I25" s="1923"/>
      <c r="J25" s="1923"/>
      <c r="K25" s="1923"/>
      <c r="L25" s="1923"/>
      <c r="M25" s="1924"/>
    </row>
    <row r="26" spans="1:13" ht="47.25" customHeight="1">
      <c r="A26" s="3928"/>
      <c r="B26" s="3122"/>
      <c r="C26" s="200" t="s">
        <v>1177</v>
      </c>
      <c r="D26" s="481" t="s">
        <v>1660</v>
      </c>
      <c r="E26" s="1923"/>
      <c r="F26" s="201" t="s">
        <v>1178</v>
      </c>
      <c r="G26" s="483">
        <v>2018</v>
      </c>
      <c r="H26" s="1923"/>
      <c r="I26" s="201" t="s">
        <v>1179</v>
      </c>
      <c r="J26" s="3919" t="s">
        <v>1661</v>
      </c>
      <c r="K26" s="3694"/>
      <c r="L26" s="3920"/>
      <c r="M26" s="1924"/>
    </row>
    <row r="27" spans="1:13">
      <c r="A27" s="3928"/>
      <c r="B27" s="3122"/>
      <c r="C27" s="1932"/>
      <c r="D27" s="1932"/>
      <c r="E27" s="1932"/>
      <c r="F27" s="1932"/>
      <c r="G27" s="1932"/>
      <c r="H27" s="1932"/>
      <c r="I27" s="1932"/>
      <c r="J27" s="1932"/>
      <c r="K27" s="1932"/>
      <c r="L27" s="1932"/>
      <c r="M27" s="1933"/>
    </row>
    <row r="28" spans="1:13">
      <c r="A28" s="3782"/>
      <c r="B28" s="3120" t="s">
        <v>1181</v>
      </c>
      <c r="C28" s="1890"/>
      <c r="D28" s="1890"/>
      <c r="E28" s="1890"/>
      <c r="F28" s="1890"/>
      <c r="G28" s="1890"/>
      <c r="H28" s="1890"/>
      <c r="I28" s="1890"/>
      <c r="J28" s="1890"/>
      <c r="K28" s="1890"/>
      <c r="L28" s="465"/>
      <c r="M28" s="466"/>
    </row>
    <row r="29" spans="1:13">
      <c r="A29" s="3782"/>
      <c r="B29" s="3120"/>
      <c r="C29" s="1923" t="s">
        <v>1182</v>
      </c>
      <c r="D29" s="499">
        <v>2019</v>
      </c>
      <c r="E29" s="1264"/>
      <c r="F29" s="1545" t="s">
        <v>1183</v>
      </c>
      <c r="G29" s="2578" t="s">
        <v>1662</v>
      </c>
      <c r="H29" s="38"/>
      <c r="I29" s="201"/>
      <c r="J29" s="38"/>
      <c r="K29" s="38"/>
      <c r="L29" s="465"/>
      <c r="M29" s="466"/>
    </row>
    <row r="30" spans="1:13">
      <c r="A30" s="3782"/>
      <c r="B30" s="3120"/>
      <c r="C30" s="1932"/>
      <c r="D30" s="40"/>
      <c r="E30" s="41"/>
      <c r="F30" s="1932"/>
      <c r="G30" s="41"/>
      <c r="H30" s="41"/>
      <c r="I30" s="202"/>
      <c r="J30" s="41"/>
      <c r="K30" s="41"/>
      <c r="L30" s="465"/>
      <c r="M30" s="466"/>
    </row>
    <row r="31" spans="1:13">
      <c r="A31" s="3928"/>
      <c r="B31" s="3122" t="s">
        <v>1185</v>
      </c>
      <c r="C31" s="91"/>
      <c r="D31" s="91"/>
      <c r="E31" s="91"/>
      <c r="F31" s="91"/>
      <c r="G31" s="91"/>
      <c r="H31" s="91"/>
      <c r="I31" s="91"/>
      <c r="J31" s="91"/>
      <c r="K31" s="91"/>
      <c r="L31" s="91"/>
      <c r="M31" s="652"/>
    </row>
    <row r="32" spans="1:13">
      <c r="A32" s="3928"/>
      <c r="B32" s="3122"/>
      <c r="C32" s="653"/>
      <c r="D32" s="46">
        <v>2019</v>
      </c>
      <c r="E32" s="46"/>
      <c r="F32" s="46">
        <v>2020</v>
      </c>
      <c r="G32" s="46"/>
      <c r="H32" s="47">
        <v>2021</v>
      </c>
      <c r="I32" s="47"/>
      <c r="J32" s="47">
        <v>2022</v>
      </c>
      <c r="K32" s="46"/>
      <c r="L32" s="46">
        <v>2023</v>
      </c>
      <c r="M32" s="44"/>
    </row>
    <row r="33" spans="1:13">
      <c r="A33" s="3928"/>
      <c r="B33" s="3122"/>
      <c r="C33" s="653"/>
      <c r="D33" s="500">
        <v>0.40699999999999997</v>
      </c>
      <c r="E33" s="1855"/>
      <c r="F33" s="500">
        <v>0.40200000000000002</v>
      </c>
      <c r="G33" s="1855"/>
      <c r="H33" s="500">
        <v>0.39700000000000002</v>
      </c>
      <c r="I33" s="1855"/>
      <c r="J33" s="500">
        <v>0.39200000000000002</v>
      </c>
      <c r="K33" s="1855"/>
      <c r="L33" s="500">
        <v>0.38700000000000001</v>
      </c>
      <c r="M33" s="1917"/>
    </row>
    <row r="34" spans="1:13">
      <c r="A34" s="3928"/>
      <c r="B34" s="3122"/>
      <c r="C34" s="653"/>
      <c r="D34" s="46">
        <v>2024</v>
      </c>
      <c r="E34" s="46"/>
      <c r="F34" s="46">
        <v>2025</v>
      </c>
      <c r="G34" s="46"/>
      <c r="H34" s="47">
        <v>2026</v>
      </c>
      <c r="I34" s="47"/>
      <c r="J34" s="47">
        <v>2027</v>
      </c>
      <c r="K34" s="46"/>
      <c r="L34" s="46">
        <v>2028</v>
      </c>
      <c r="M34" s="19"/>
    </row>
    <row r="35" spans="1:13" ht="15.75" customHeight="1">
      <c r="A35" s="3928"/>
      <c r="B35" s="3122"/>
      <c r="C35" s="653"/>
      <c r="D35" s="500">
        <v>0.38200000000000001</v>
      </c>
      <c r="E35" s="1855"/>
      <c r="F35" s="500">
        <v>0.377</v>
      </c>
      <c r="G35" s="1855"/>
      <c r="H35" s="500">
        <v>0.372</v>
      </c>
      <c r="I35" s="1855"/>
      <c r="J35" s="500">
        <v>0.36699999999999999</v>
      </c>
      <c r="K35" s="1855"/>
      <c r="L35" s="500">
        <v>0.36199999999999999</v>
      </c>
      <c r="M35" s="1917"/>
    </row>
    <row r="36" spans="1:13">
      <c r="A36" s="3928"/>
      <c r="B36" s="3122"/>
      <c r="C36" s="653"/>
      <c r="D36" s="46">
        <v>2029</v>
      </c>
      <c r="E36" s="46"/>
      <c r="F36" s="46">
        <v>2030</v>
      </c>
      <c r="G36" s="46"/>
      <c r="H36" s="47">
        <v>2031</v>
      </c>
      <c r="I36" s="47"/>
      <c r="J36" s="47">
        <v>2032</v>
      </c>
      <c r="K36" s="46"/>
      <c r="L36" s="46">
        <v>2033</v>
      </c>
      <c r="M36" s="19"/>
    </row>
    <row r="37" spans="1:13" ht="15.75" customHeight="1">
      <c r="A37" s="3928"/>
      <c r="B37" s="3122"/>
      <c r="C37" s="653"/>
      <c r="D37" s="500">
        <v>0.35699999999999998</v>
      </c>
      <c r="E37" s="1855"/>
      <c r="F37" s="500">
        <v>0.35199999999999998</v>
      </c>
      <c r="G37" s="1855"/>
      <c r="H37" s="500">
        <v>0.34699999999999998</v>
      </c>
      <c r="I37" s="1855"/>
      <c r="J37" s="500">
        <v>0.34200000000000003</v>
      </c>
      <c r="K37" s="1855"/>
      <c r="L37" s="1896"/>
      <c r="M37" s="1917"/>
    </row>
    <row r="38" spans="1:13">
      <c r="A38" s="3928"/>
      <c r="B38" s="3122"/>
      <c r="C38" s="653"/>
      <c r="D38" s="46">
        <v>2034</v>
      </c>
      <c r="E38" s="1910"/>
      <c r="F38" s="62" t="s">
        <v>1186</v>
      </c>
      <c r="G38" s="1910"/>
      <c r="H38" s="62"/>
      <c r="I38" s="1910"/>
      <c r="J38" s="62"/>
      <c r="K38" s="1910"/>
      <c r="L38" s="62"/>
      <c r="M38" s="1917"/>
    </row>
    <row r="39" spans="1:13">
      <c r="A39" s="3928"/>
      <c r="B39" s="3122"/>
      <c r="C39" s="653"/>
      <c r="D39" s="1987"/>
      <c r="E39" s="1988"/>
      <c r="F39" s="3932">
        <v>0.34200000000000003</v>
      </c>
      <c r="G39" s="3933"/>
      <c r="H39" s="3491"/>
      <c r="I39" s="3491"/>
      <c r="J39" s="86"/>
      <c r="K39" s="1947"/>
      <c r="L39" s="86"/>
      <c r="M39" s="1948"/>
    </row>
    <row r="40" spans="1:13" ht="18" customHeight="1">
      <c r="A40" s="3782"/>
      <c r="B40" s="3120" t="s">
        <v>1187</v>
      </c>
      <c r="C40" s="501"/>
      <c r="D40" s="501"/>
      <c r="E40" s="501"/>
      <c r="F40" s="501"/>
      <c r="G40" s="501"/>
      <c r="H40" s="501"/>
      <c r="I40" s="501"/>
      <c r="J40" s="501"/>
      <c r="K40" s="501"/>
      <c r="L40" s="465"/>
      <c r="M40" s="466"/>
    </row>
    <row r="41" spans="1:13">
      <c r="A41" s="3782"/>
      <c r="B41" s="3120"/>
      <c r="C41" s="465"/>
      <c r="D41" s="654" t="s">
        <v>482</v>
      </c>
      <c r="E41" s="655" t="s">
        <v>60</v>
      </c>
      <c r="F41" s="3921" t="s">
        <v>1188</v>
      </c>
      <c r="G41" s="3922" t="s">
        <v>1645</v>
      </c>
      <c r="H41" s="3923"/>
      <c r="I41" s="3923"/>
      <c r="J41" s="3924"/>
      <c r="K41" s="502"/>
      <c r="L41" s="465"/>
      <c r="M41" s="466"/>
    </row>
    <row r="42" spans="1:13">
      <c r="A42" s="3782"/>
      <c r="B42" s="3120"/>
      <c r="C42" s="465"/>
      <c r="D42" s="2068"/>
      <c r="E42" s="1928" t="s">
        <v>1226</v>
      </c>
      <c r="F42" s="3921"/>
      <c r="G42" s="3925"/>
      <c r="H42" s="3926"/>
      <c r="I42" s="3926"/>
      <c r="J42" s="3927"/>
      <c r="K42" s="465"/>
      <c r="L42" s="465"/>
      <c r="M42" s="466"/>
    </row>
    <row r="43" spans="1:13">
      <c r="A43" s="3782"/>
      <c r="B43" s="3121"/>
      <c r="C43" s="543"/>
      <c r="D43" s="543"/>
      <c r="E43" s="543"/>
      <c r="F43" s="543"/>
      <c r="G43" s="543"/>
      <c r="H43" s="543"/>
      <c r="I43" s="543"/>
      <c r="J43" s="543"/>
      <c r="K43" s="543"/>
      <c r="L43" s="465"/>
      <c r="M43" s="466"/>
    </row>
    <row r="44" spans="1:13" ht="144.75" customHeight="1">
      <c r="A44" s="3782"/>
      <c r="B44" s="6" t="s">
        <v>1189</v>
      </c>
      <c r="C44" s="3693" t="s">
        <v>1663</v>
      </c>
      <c r="D44" s="3694"/>
      <c r="E44" s="3694"/>
      <c r="F44" s="3694"/>
      <c r="G44" s="3694"/>
      <c r="H44" s="3694"/>
      <c r="I44" s="3694"/>
      <c r="J44" s="3694"/>
      <c r="K44" s="3694"/>
      <c r="L44" s="3694"/>
      <c r="M44" s="3695"/>
    </row>
    <row r="45" spans="1:13">
      <c r="A45" s="3782"/>
      <c r="B45" s="6" t="s">
        <v>1191</v>
      </c>
      <c r="C45" s="3778" t="s">
        <v>1661</v>
      </c>
      <c r="D45" s="3779"/>
      <c r="E45" s="3779"/>
      <c r="F45" s="3779"/>
      <c r="G45" s="3779"/>
      <c r="H45" s="3779"/>
      <c r="I45" s="3779"/>
      <c r="J45" s="3779"/>
      <c r="K45" s="3779"/>
      <c r="L45" s="3779"/>
      <c r="M45" s="3780"/>
    </row>
    <row r="46" spans="1:13">
      <c r="A46" s="3782"/>
      <c r="B46" s="6" t="s">
        <v>1193</v>
      </c>
      <c r="C46" s="3778" t="s">
        <v>1194</v>
      </c>
      <c r="D46" s="3779"/>
      <c r="E46" s="3779"/>
      <c r="F46" s="3779"/>
      <c r="G46" s="3779"/>
      <c r="H46" s="3779"/>
      <c r="I46" s="3779"/>
      <c r="J46" s="3779"/>
      <c r="K46" s="3779"/>
      <c r="L46" s="3779"/>
      <c r="M46" s="3780"/>
    </row>
    <row r="47" spans="1:13">
      <c r="A47" s="3783"/>
      <c r="B47" s="6" t="s">
        <v>1195</v>
      </c>
      <c r="C47" s="3778">
        <v>1998</v>
      </c>
      <c r="D47" s="3779"/>
      <c r="E47" s="3779"/>
      <c r="F47" s="3779"/>
      <c r="G47" s="3779"/>
      <c r="H47" s="3779"/>
      <c r="I47" s="3779"/>
      <c r="J47" s="3779"/>
      <c r="K47" s="3779"/>
      <c r="L47" s="3779"/>
      <c r="M47" s="3780"/>
    </row>
    <row r="48" spans="1:13" ht="15.75" customHeight="1">
      <c r="A48" s="3085" t="s">
        <v>1197</v>
      </c>
      <c r="B48" s="63" t="s">
        <v>1198</v>
      </c>
      <c r="C48" s="3100" t="s">
        <v>993</v>
      </c>
      <c r="D48" s="3100"/>
      <c r="E48" s="3100"/>
      <c r="F48" s="3100"/>
      <c r="G48" s="3100"/>
      <c r="H48" s="3100"/>
      <c r="I48" s="3100"/>
      <c r="J48" s="3100"/>
      <c r="K48" s="3100"/>
      <c r="L48" s="3100"/>
      <c r="M48" s="3101"/>
    </row>
    <row r="49" spans="1:13" ht="15.75" customHeight="1">
      <c r="A49" s="3086"/>
      <c r="B49" s="63" t="s">
        <v>1199</v>
      </c>
      <c r="C49" s="3100" t="s">
        <v>1200</v>
      </c>
      <c r="D49" s="3100"/>
      <c r="E49" s="3100"/>
      <c r="F49" s="3100"/>
      <c r="G49" s="3100"/>
      <c r="H49" s="3100"/>
      <c r="I49" s="3100"/>
      <c r="J49" s="3100"/>
      <c r="K49" s="3100"/>
      <c r="L49" s="3100"/>
      <c r="M49" s="3101"/>
    </row>
    <row r="50" spans="1:13" ht="15.75" customHeight="1">
      <c r="A50" s="3086"/>
      <c r="B50" s="63" t="s">
        <v>1201</v>
      </c>
      <c r="C50" s="3100" t="s">
        <v>72</v>
      </c>
      <c r="D50" s="3100"/>
      <c r="E50" s="3100"/>
      <c r="F50" s="3100"/>
      <c r="G50" s="3100"/>
      <c r="H50" s="3100"/>
      <c r="I50" s="3100"/>
      <c r="J50" s="3100"/>
      <c r="K50" s="3100"/>
      <c r="L50" s="3100"/>
      <c r="M50" s="3101"/>
    </row>
    <row r="51" spans="1:13" ht="15.75" customHeight="1">
      <c r="A51" s="3086"/>
      <c r="B51" s="64" t="s">
        <v>1202</v>
      </c>
      <c r="C51" s="3100" t="s">
        <v>1203</v>
      </c>
      <c r="D51" s="3100"/>
      <c r="E51" s="3100"/>
      <c r="F51" s="3100"/>
      <c r="G51" s="3100"/>
      <c r="H51" s="3100"/>
      <c r="I51" s="3100"/>
      <c r="J51" s="3100"/>
      <c r="K51" s="3100"/>
      <c r="L51" s="3100"/>
      <c r="M51" s="3101"/>
    </row>
    <row r="52" spans="1:13" ht="15.75" customHeight="1">
      <c r="A52" s="3086"/>
      <c r="B52" s="63" t="s">
        <v>1204</v>
      </c>
      <c r="C52" s="3102" t="s">
        <v>995</v>
      </c>
      <c r="D52" s="3103"/>
      <c r="E52" s="3103"/>
      <c r="F52" s="3103"/>
      <c r="G52" s="3103"/>
      <c r="H52" s="3103"/>
      <c r="I52" s="3103"/>
      <c r="J52" s="3103"/>
      <c r="K52" s="3103"/>
      <c r="L52" s="3103"/>
      <c r="M52" s="3104"/>
    </row>
    <row r="53" spans="1:13" ht="16.5" customHeight="1" thickBot="1">
      <c r="A53" s="3087"/>
      <c r="B53" s="63" t="s">
        <v>1205</v>
      </c>
      <c r="C53" s="3793" t="s">
        <v>1490</v>
      </c>
      <c r="D53" s="3794"/>
      <c r="E53" s="3794"/>
      <c r="F53" s="3794"/>
      <c r="G53" s="3794"/>
      <c r="H53" s="3794"/>
      <c r="I53" s="3794"/>
      <c r="J53" s="3794"/>
      <c r="K53" s="3794"/>
      <c r="L53" s="3794"/>
      <c r="M53" s="3795"/>
    </row>
    <row r="54" spans="1:13" ht="15.75" customHeight="1">
      <c r="A54" s="3085" t="s">
        <v>1206</v>
      </c>
      <c r="B54" s="65" t="s">
        <v>1207</v>
      </c>
      <c r="C54" s="3793" t="s">
        <v>1409</v>
      </c>
      <c r="D54" s="3794"/>
      <c r="E54" s="3794"/>
      <c r="F54" s="3794"/>
      <c r="G54" s="3794"/>
      <c r="H54" s="3794"/>
      <c r="I54" s="3794"/>
      <c r="J54" s="3794"/>
      <c r="K54" s="3794"/>
      <c r="L54" s="3794"/>
      <c r="M54" s="3795"/>
    </row>
    <row r="55" spans="1:13" ht="30" customHeight="1">
      <c r="A55" s="3086"/>
      <c r="B55" s="65" t="s">
        <v>1209</v>
      </c>
      <c r="C55" s="3793" t="s">
        <v>655</v>
      </c>
      <c r="D55" s="3794"/>
      <c r="E55" s="3794"/>
      <c r="F55" s="3794"/>
      <c r="G55" s="3794"/>
      <c r="H55" s="3794"/>
      <c r="I55" s="3794"/>
      <c r="J55" s="3794"/>
      <c r="K55" s="3794"/>
      <c r="L55" s="3794"/>
      <c r="M55" s="3795"/>
    </row>
    <row r="56" spans="1:13" ht="30" customHeight="1" thickBot="1">
      <c r="A56" s="3086"/>
      <c r="B56" s="66" t="s">
        <v>28</v>
      </c>
      <c r="C56" s="3793" t="s">
        <v>72</v>
      </c>
      <c r="D56" s="3794"/>
      <c r="E56" s="3794"/>
      <c r="F56" s="3794"/>
      <c r="G56" s="3794"/>
      <c r="H56" s="3794"/>
      <c r="I56" s="3794"/>
      <c r="J56" s="3794"/>
      <c r="K56" s="3794"/>
      <c r="L56" s="3794"/>
      <c r="M56" s="3795"/>
    </row>
    <row r="57" spans="1:13" ht="32.25" thickBot="1">
      <c r="A57" s="55" t="s">
        <v>1211</v>
      </c>
      <c r="B57" s="474"/>
      <c r="C57" s="3796"/>
      <c r="D57" s="3508"/>
      <c r="E57" s="3508"/>
      <c r="F57" s="3508"/>
      <c r="G57" s="3508"/>
      <c r="H57" s="3508"/>
      <c r="I57" s="3508"/>
      <c r="J57" s="3508"/>
      <c r="K57" s="3508"/>
      <c r="L57" s="3508"/>
      <c r="M57" s="3509"/>
    </row>
  </sheetData>
  <mergeCells count="45">
    <mergeCell ref="C11:M11"/>
    <mergeCell ref="A2:A11"/>
    <mergeCell ref="C2:M2"/>
    <mergeCell ref="C3:M3"/>
    <mergeCell ref="C5:M5"/>
    <mergeCell ref="C6:M6"/>
    <mergeCell ref="C7:G7"/>
    <mergeCell ref="I7:M7"/>
    <mergeCell ref="B8:B10"/>
    <mergeCell ref="C9:D9"/>
    <mergeCell ref="F9:G9"/>
    <mergeCell ref="I9:J9"/>
    <mergeCell ref="C10:D10"/>
    <mergeCell ref="F10:G10"/>
    <mergeCell ref="I10:J10"/>
    <mergeCell ref="C51:M51"/>
    <mergeCell ref="C52:M52"/>
    <mergeCell ref="C53:M53"/>
    <mergeCell ref="A12:A47"/>
    <mergeCell ref="C12:M12"/>
    <mergeCell ref="C13:M13"/>
    <mergeCell ref="B14:B20"/>
    <mergeCell ref="B21:B24"/>
    <mergeCell ref="C44:M44"/>
    <mergeCell ref="C45:M45"/>
    <mergeCell ref="B28:B30"/>
    <mergeCell ref="B31:B39"/>
    <mergeCell ref="F39:G39"/>
    <mergeCell ref="H39:I39"/>
    <mergeCell ref="C57:M57"/>
    <mergeCell ref="C46:M46"/>
    <mergeCell ref="B25:B27"/>
    <mergeCell ref="J26:L26"/>
    <mergeCell ref="A54:A56"/>
    <mergeCell ref="C54:M54"/>
    <mergeCell ref="C55:M55"/>
    <mergeCell ref="C56:M56"/>
    <mergeCell ref="B40:B43"/>
    <mergeCell ref="F41:F42"/>
    <mergeCell ref="G41:J42"/>
    <mergeCell ref="C47:M47"/>
    <mergeCell ref="A48:A53"/>
    <mergeCell ref="C48:M48"/>
    <mergeCell ref="C49:M49"/>
    <mergeCell ref="C50:M50"/>
  </mergeCells>
  <dataValidations count="3">
    <dataValidation allowBlank="1" showInputMessage="1" showErrorMessage="1" prompt="Incluir una ficha por cada indicador, ya sea de producto o de resultado" sqref="B1" xr:uid="{00000000-0002-0000-2400-000000000000}"/>
    <dataValidation allowBlank="1" showInputMessage="1" showErrorMessage="1" prompt="Selecciones de la lista desplegable" sqref="B12" xr:uid="{00000000-0002-0000-2400-000001000000}"/>
    <dataValidation allowBlank="1" showInputMessage="1" showErrorMessage="1" prompt="Seleccione de la lista desplegable" sqref="B4 B7 H7" xr:uid="{00000000-0002-0000-2400-000002000000}"/>
  </dataValidations>
  <hyperlinks>
    <hyperlink ref="C52" r:id="rId1"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sheetPr>
  <dimension ref="A1:M60"/>
  <sheetViews>
    <sheetView zoomScale="85" zoomScaleNormal="85" workbookViewId="0">
      <selection activeCell="C2" sqref="C2"/>
    </sheetView>
  </sheetViews>
  <sheetFormatPr baseColWidth="10" defaultColWidth="11.28515625" defaultRowHeight="15.75"/>
  <cols>
    <col min="1" max="1" width="14.5703125" style="4" customWidth="1"/>
    <col min="2" max="2" width="21.85546875" style="57" customWidth="1"/>
    <col min="3" max="3" width="19.140625" style="4" customWidth="1"/>
    <col min="4" max="11" width="11.28515625" style="4"/>
    <col min="12" max="12" width="8.28515625" style="4" customWidth="1"/>
    <col min="13" max="13" width="11.28515625" style="4" hidden="1" customWidth="1"/>
    <col min="14" max="16384" width="11.28515625" style="4"/>
  </cols>
  <sheetData>
    <row r="1" spans="1:13" ht="16.5" thickBot="1">
      <c r="A1" s="153"/>
      <c r="B1" s="1940" t="s">
        <v>1664</v>
      </c>
      <c r="C1" s="152"/>
      <c r="D1" s="152"/>
      <c r="E1" s="152"/>
      <c r="F1" s="152"/>
      <c r="G1" s="152"/>
      <c r="H1" s="152"/>
      <c r="I1" s="152"/>
      <c r="J1" s="152"/>
      <c r="K1" s="152"/>
      <c r="L1" s="152"/>
      <c r="M1" s="151"/>
    </row>
    <row r="2" spans="1:13" ht="32.25" customHeight="1">
      <c r="A2" s="3326" t="s">
        <v>1134</v>
      </c>
      <c r="B2" s="503" t="s">
        <v>1135</v>
      </c>
      <c r="C2" s="3540" t="s">
        <v>303</v>
      </c>
      <c r="D2" s="3540"/>
      <c r="E2" s="3540"/>
      <c r="F2" s="3540"/>
      <c r="G2" s="3540"/>
      <c r="H2" s="3540"/>
      <c r="I2" s="3540"/>
      <c r="J2" s="3540"/>
      <c r="K2" s="3540"/>
      <c r="L2" s="3540"/>
      <c r="M2" s="3540"/>
    </row>
    <row r="3" spans="1:13" ht="22.5" customHeight="1">
      <c r="A3" s="3327"/>
      <c r="B3" s="154" t="s">
        <v>1213</v>
      </c>
      <c r="C3" s="3743" t="s">
        <v>1665</v>
      </c>
      <c r="D3" s="3743"/>
      <c r="E3" s="3743"/>
      <c r="F3" s="3743"/>
      <c r="G3" s="3743"/>
      <c r="H3" s="3743"/>
      <c r="I3" s="3743"/>
      <c r="J3" s="3743"/>
      <c r="K3" s="3743"/>
      <c r="L3" s="3743"/>
      <c r="M3" s="3743"/>
    </row>
    <row r="4" spans="1:13">
      <c r="A4" s="3327"/>
      <c r="B4" s="2010" t="s">
        <v>1139</v>
      </c>
      <c r="C4" s="3712" t="s">
        <v>482</v>
      </c>
      <c r="D4" s="3712"/>
      <c r="E4" s="3712"/>
      <c r="F4" s="3712"/>
      <c r="G4" s="3712"/>
      <c r="H4" s="3712"/>
      <c r="I4" s="3712"/>
      <c r="J4" s="3712"/>
      <c r="K4" s="3712"/>
      <c r="L4" s="3712"/>
      <c r="M4" s="2649"/>
    </row>
    <row r="5" spans="1:13" ht="31.5">
      <c r="A5" s="3327"/>
      <c r="B5" s="2009" t="s">
        <v>1140</v>
      </c>
      <c r="C5" s="2649">
        <v>5</v>
      </c>
      <c r="D5" s="3743" t="s">
        <v>1666</v>
      </c>
      <c r="E5" s="3743"/>
      <c r="F5" s="3743"/>
      <c r="G5" s="3743"/>
      <c r="H5" s="3743"/>
      <c r="I5" s="3743"/>
      <c r="J5" s="3743"/>
      <c r="K5" s="3743"/>
      <c r="L5" s="3743"/>
      <c r="M5" s="3743"/>
    </row>
    <row r="6" spans="1:13">
      <c r="A6" s="3327"/>
      <c r="B6" s="2010" t="s">
        <v>1142</v>
      </c>
      <c r="C6" s="2649">
        <v>31</v>
      </c>
      <c r="D6" s="3743" t="s">
        <v>1667</v>
      </c>
      <c r="E6" s="3743"/>
      <c r="F6" s="3743"/>
      <c r="G6" s="3743"/>
      <c r="H6" s="3743"/>
      <c r="I6" s="3743"/>
      <c r="J6" s="3743"/>
      <c r="K6" s="3743"/>
      <c r="L6" s="3743"/>
      <c r="M6" s="3743"/>
    </row>
    <row r="7" spans="1:13" ht="31.35" customHeight="1">
      <c r="A7" s="3327"/>
      <c r="B7" s="154" t="s">
        <v>1143</v>
      </c>
      <c r="C7" s="2649" t="s">
        <v>1668</v>
      </c>
      <c r="D7" s="2678"/>
      <c r="E7" s="2678"/>
      <c r="F7" s="2678"/>
      <c r="G7" s="2678"/>
      <c r="H7" s="1897" t="s">
        <v>28</v>
      </c>
      <c r="I7" s="3743" t="s">
        <v>1657</v>
      </c>
      <c r="J7" s="3743"/>
      <c r="K7" s="2678"/>
      <c r="L7" s="2678"/>
      <c r="M7" s="2678"/>
    </row>
    <row r="8" spans="1:13">
      <c r="A8" s="3327"/>
      <c r="B8" s="3940" t="s">
        <v>1144</v>
      </c>
      <c r="C8" s="2053"/>
      <c r="D8" s="2053"/>
      <c r="E8" s="2053"/>
      <c r="F8" s="2053"/>
      <c r="G8" s="2053"/>
      <c r="H8" s="2053"/>
      <c r="I8" s="2053"/>
      <c r="J8" s="2053"/>
      <c r="K8" s="2053"/>
      <c r="L8" s="1362"/>
      <c r="M8" s="1362"/>
    </row>
    <row r="9" spans="1:13" ht="34.35" customHeight="1">
      <c r="A9" s="3327"/>
      <c r="B9" s="3941"/>
      <c r="C9" s="3943"/>
      <c r="D9" s="3943"/>
      <c r="E9" s="1998"/>
      <c r="F9" s="3944"/>
      <c r="G9" s="3944"/>
      <c r="H9" s="1998"/>
      <c r="I9" s="3944"/>
      <c r="J9" s="3944"/>
      <c r="K9" s="1998"/>
      <c r="L9" s="1011"/>
      <c r="M9" s="1011"/>
    </row>
    <row r="10" spans="1:13">
      <c r="A10" s="3327"/>
      <c r="B10" s="3942"/>
      <c r="C10" s="3944" t="s">
        <v>1147</v>
      </c>
      <c r="D10" s="3944"/>
      <c r="E10" s="1998"/>
      <c r="F10" s="3944" t="s">
        <v>1147</v>
      </c>
      <c r="G10" s="3944"/>
      <c r="H10" s="1998"/>
      <c r="I10" s="3944" t="s">
        <v>1147</v>
      </c>
      <c r="J10" s="3944"/>
      <c r="K10" s="1998"/>
      <c r="L10" s="1011"/>
      <c r="M10" s="1011"/>
    </row>
    <row r="11" spans="1:13" ht="73.5" customHeight="1">
      <c r="A11" s="3327"/>
      <c r="B11" s="154" t="s">
        <v>1219</v>
      </c>
      <c r="C11" s="3945" t="s">
        <v>1669</v>
      </c>
      <c r="D11" s="3945"/>
      <c r="E11" s="3945"/>
      <c r="F11" s="3945"/>
      <c r="G11" s="3945"/>
      <c r="H11" s="3945"/>
      <c r="I11" s="3945"/>
      <c r="J11" s="3945"/>
      <c r="K11" s="3945"/>
      <c r="L11" s="3945"/>
      <c r="M11" s="3945"/>
    </row>
    <row r="12" spans="1:13" ht="36.75" customHeight="1">
      <c r="A12" s="3327"/>
      <c r="B12" s="154" t="s">
        <v>1221</v>
      </c>
      <c r="C12" s="3939" t="s">
        <v>1670</v>
      </c>
      <c r="D12" s="3939"/>
      <c r="E12" s="3939"/>
      <c r="F12" s="3939"/>
      <c r="G12" s="3939"/>
      <c r="H12" s="3939"/>
      <c r="I12" s="3939"/>
      <c r="J12" s="3939"/>
      <c r="K12" s="3939"/>
      <c r="L12" s="3939"/>
      <c r="M12" s="3939"/>
    </row>
    <row r="13" spans="1:13" ht="47.25">
      <c r="A13" s="3328"/>
      <c r="B13" s="154" t="s">
        <v>1495</v>
      </c>
      <c r="C13" s="1891"/>
      <c r="D13" s="1891"/>
      <c r="E13" s="1891"/>
      <c r="F13" s="1891"/>
      <c r="G13" s="1891"/>
      <c r="H13" s="1891"/>
      <c r="I13" s="1891"/>
      <c r="J13" s="1891"/>
      <c r="K13" s="1891"/>
      <c r="L13" s="1011"/>
      <c r="M13" s="1011"/>
    </row>
    <row r="14" spans="1:13" ht="96" customHeight="1">
      <c r="A14" s="1860"/>
      <c r="B14" s="2677" t="s">
        <v>1223</v>
      </c>
      <c r="C14" s="3481" t="s">
        <v>1671</v>
      </c>
      <c r="D14" s="3481"/>
      <c r="E14" s="3481"/>
      <c r="F14" s="3481"/>
      <c r="G14" s="3481"/>
      <c r="H14" s="1886" t="s">
        <v>1224</v>
      </c>
      <c r="I14" s="3481" t="s">
        <v>926</v>
      </c>
      <c r="J14" s="3481"/>
      <c r="K14" s="3481"/>
      <c r="L14" s="3481"/>
      <c r="M14" s="3481"/>
    </row>
    <row r="15" spans="1:13">
      <c r="A15" s="3355" t="s">
        <v>1150</v>
      </c>
      <c r="B15" s="154" t="s">
        <v>1672</v>
      </c>
      <c r="C15" s="1891" t="s">
        <v>300</v>
      </c>
      <c r="D15" s="1891"/>
      <c r="E15" s="1891"/>
      <c r="F15" s="1891"/>
      <c r="G15" s="1891"/>
      <c r="H15" s="1891"/>
      <c r="I15" s="1891"/>
      <c r="J15" s="1891"/>
      <c r="K15" s="1891"/>
      <c r="L15" s="1011"/>
      <c r="M15" s="1011"/>
    </row>
    <row r="16" spans="1:13" ht="63.75" customHeight="1">
      <c r="A16" s="3356"/>
      <c r="B16" s="154" t="s">
        <v>1151</v>
      </c>
      <c r="C16" s="3540" t="s">
        <v>1673</v>
      </c>
      <c r="D16" s="3540"/>
      <c r="E16" s="3540"/>
      <c r="F16" s="3540"/>
      <c r="G16" s="3540"/>
      <c r="H16" s="3540"/>
      <c r="I16" s="3540"/>
      <c r="J16" s="3540"/>
      <c r="K16" s="3540"/>
      <c r="L16" s="3540"/>
      <c r="M16" s="3540"/>
    </row>
    <row r="17" spans="1:13" ht="8.25" customHeight="1">
      <c r="A17" s="3356"/>
      <c r="B17" s="3940" t="s">
        <v>1153</v>
      </c>
      <c r="C17" s="2679"/>
      <c r="D17" s="2680"/>
      <c r="E17" s="2680"/>
      <c r="F17" s="2680"/>
      <c r="G17" s="2680"/>
      <c r="H17" s="2680"/>
      <c r="I17" s="2680"/>
      <c r="J17" s="2680"/>
      <c r="K17" s="2680"/>
      <c r="L17" s="2680"/>
      <c r="M17" s="2680"/>
    </row>
    <row r="18" spans="1:13" ht="9" customHeight="1">
      <c r="A18" s="3356"/>
      <c r="B18" s="3941"/>
      <c r="C18" s="2681"/>
      <c r="D18" s="2680"/>
      <c r="E18" s="2680"/>
      <c r="F18" s="2680"/>
      <c r="G18" s="2680"/>
      <c r="H18" s="2680"/>
      <c r="I18" s="2680"/>
      <c r="J18" s="2680"/>
      <c r="K18" s="2680"/>
      <c r="L18" s="2680"/>
      <c r="M18" s="2680"/>
    </row>
    <row r="19" spans="1:13">
      <c r="A19" s="3356"/>
      <c r="B19" s="3941"/>
      <c r="C19" s="136" t="s">
        <v>1154</v>
      </c>
      <c r="D19" s="2610"/>
      <c r="E19" s="136" t="s">
        <v>1155</v>
      </c>
      <c r="F19" s="2610"/>
      <c r="G19" s="136" t="s">
        <v>1156</v>
      </c>
      <c r="H19" s="2610"/>
      <c r="I19" s="136" t="s">
        <v>1157</v>
      </c>
      <c r="J19" s="2610"/>
      <c r="K19" s="136" t="s">
        <v>1158</v>
      </c>
      <c r="L19" s="136"/>
      <c r="M19" s="123"/>
    </row>
    <row r="20" spans="1:13">
      <c r="A20" s="3356"/>
      <c r="B20" s="3941"/>
      <c r="C20" s="136" t="s">
        <v>1159</v>
      </c>
      <c r="D20" s="1891"/>
      <c r="E20" s="136" t="s">
        <v>1160</v>
      </c>
      <c r="F20" s="123"/>
      <c r="G20" s="136" t="s">
        <v>1161</v>
      </c>
      <c r="H20" s="123"/>
      <c r="I20" s="136" t="s">
        <v>1162</v>
      </c>
      <c r="J20" s="123"/>
      <c r="K20" s="136" t="s">
        <v>1163</v>
      </c>
      <c r="L20" s="136"/>
      <c r="M20" s="123"/>
    </row>
    <row r="21" spans="1:13">
      <c r="A21" s="3356"/>
      <c r="B21" s="3941"/>
      <c r="C21" s="136" t="s">
        <v>1166</v>
      </c>
      <c r="D21" s="123"/>
      <c r="E21" s="136" t="s">
        <v>1168</v>
      </c>
      <c r="F21" s="3946" t="s">
        <v>1674</v>
      </c>
      <c r="G21" s="3946"/>
      <c r="H21" s="3946"/>
      <c r="I21" s="2682"/>
      <c r="J21" s="2682"/>
      <c r="K21" s="2682"/>
      <c r="L21" s="2682"/>
      <c r="M21" s="2682"/>
    </row>
    <row r="22" spans="1:13" ht="9.75" customHeight="1">
      <c r="A22" s="3356"/>
      <c r="B22" s="3942"/>
      <c r="C22" s="1891"/>
      <c r="D22" s="1891"/>
      <c r="E22" s="1891"/>
      <c r="F22" s="1891"/>
      <c r="G22" s="1891"/>
      <c r="H22" s="1891"/>
      <c r="I22" s="1891"/>
      <c r="J22" s="1891"/>
      <c r="K22" s="1891"/>
      <c r="L22" s="1891"/>
      <c r="M22" s="1891"/>
    </row>
    <row r="23" spans="1:13">
      <c r="A23" s="3356"/>
      <c r="B23" s="3940" t="s">
        <v>1170</v>
      </c>
      <c r="C23" s="123"/>
      <c r="D23" s="123"/>
      <c r="E23" s="123"/>
      <c r="F23" s="123"/>
      <c r="G23" s="123"/>
      <c r="H23" s="123"/>
      <c r="I23" s="123"/>
      <c r="J23" s="123"/>
      <c r="K23" s="123"/>
      <c r="L23" s="1011"/>
      <c r="M23" s="1011"/>
    </row>
    <row r="24" spans="1:13">
      <c r="A24" s="3356"/>
      <c r="B24" s="3941"/>
      <c r="C24" s="136" t="s">
        <v>1171</v>
      </c>
      <c r="D24" s="123"/>
      <c r="E24" s="1891"/>
      <c r="F24" s="136" t="s">
        <v>1172</v>
      </c>
      <c r="G24" s="1891" t="s">
        <v>1167</v>
      </c>
      <c r="H24" s="1891"/>
      <c r="I24" s="136" t="s">
        <v>1173</v>
      </c>
      <c r="J24" s="1891"/>
      <c r="K24" s="1891"/>
      <c r="L24" s="1011"/>
      <c r="M24" s="1011"/>
    </row>
    <row r="25" spans="1:13">
      <c r="A25" s="3356"/>
      <c r="B25" s="3941"/>
      <c r="C25" s="136" t="s">
        <v>1174</v>
      </c>
      <c r="D25" s="130"/>
      <c r="E25" s="130"/>
      <c r="F25" s="136" t="s">
        <v>1175</v>
      </c>
      <c r="G25" s="123"/>
      <c r="H25" s="1362"/>
      <c r="I25" s="2683"/>
      <c r="J25" s="1362"/>
      <c r="K25" s="2053"/>
      <c r="L25" s="1011"/>
      <c r="M25" s="1011"/>
    </row>
    <row r="26" spans="1:13">
      <c r="A26" s="3356"/>
      <c r="B26" s="3941"/>
      <c r="C26" s="123"/>
      <c r="D26" s="123"/>
      <c r="E26" s="123"/>
      <c r="F26" s="123"/>
      <c r="G26" s="123"/>
      <c r="H26" s="123"/>
      <c r="I26" s="123"/>
      <c r="J26" s="123"/>
      <c r="K26" s="123"/>
      <c r="L26" s="1011"/>
      <c r="M26" s="1011"/>
    </row>
    <row r="27" spans="1:13">
      <c r="A27" s="3356"/>
      <c r="B27" s="2659" t="s">
        <v>1176</v>
      </c>
      <c r="C27" s="1891"/>
      <c r="D27" s="1891"/>
      <c r="E27" s="1891"/>
      <c r="F27" s="1891"/>
      <c r="G27" s="1891"/>
      <c r="H27" s="1891"/>
      <c r="I27" s="1891"/>
      <c r="J27" s="1891"/>
      <c r="K27" s="1891"/>
      <c r="L27" s="1891"/>
      <c r="M27" s="1891"/>
    </row>
    <row r="28" spans="1:13" ht="18" customHeight="1">
      <c r="A28" s="3356"/>
      <c r="B28" s="2659"/>
      <c r="C28" s="136" t="s">
        <v>1177</v>
      </c>
      <c r="D28" s="505">
        <v>604</v>
      </c>
      <c r="E28" s="1946"/>
      <c r="F28" s="2684" t="s">
        <v>1178</v>
      </c>
      <c r="G28" s="508">
        <v>2018</v>
      </c>
      <c r="H28" s="1891"/>
      <c r="I28" s="2685" t="s">
        <v>1179</v>
      </c>
      <c r="J28" s="3540" t="s">
        <v>1675</v>
      </c>
      <c r="K28" s="3540"/>
      <c r="L28" s="1891"/>
      <c r="M28" s="1891"/>
    </row>
    <row r="29" spans="1:13">
      <c r="A29" s="3356"/>
      <c r="B29" s="2010"/>
      <c r="C29" s="1891"/>
      <c r="D29" s="1891"/>
      <c r="E29" s="1891"/>
      <c r="F29" s="1891"/>
      <c r="G29" s="1891"/>
      <c r="H29" s="1891"/>
      <c r="I29" s="1891"/>
      <c r="J29" s="1891"/>
      <c r="K29" s="1891"/>
      <c r="L29" s="1891"/>
      <c r="M29" s="1891"/>
    </row>
    <row r="30" spans="1:13">
      <c r="A30" s="3356"/>
      <c r="B30" s="3940" t="s">
        <v>1181</v>
      </c>
      <c r="C30" s="119"/>
      <c r="D30" s="119"/>
      <c r="E30" s="119"/>
      <c r="F30" s="119"/>
      <c r="G30" s="119"/>
      <c r="H30" s="119"/>
      <c r="I30" s="119"/>
      <c r="J30" s="119"/>
      <c r="K30" s="119"/>
      <c r="L30" s="1011"/>
      <c r="M30" s="1011"/>
    </row>
    <row r="31" spans="1:13">
      <c r="A31" s="3356"/>
      <c r="B31" s="3941"/>
      <c r="C31" s="1891" t="s">
        <v>1182</v>
      </c>
      <c r="D31" s="121">
        <v>2019</v>
      </c>
      <c r="E31" s="119"/>
      <c r="F31" s="1891" t="s">
        <v>1183</v>
      </c>
      <c r="G31" s="509" t="s">
        <v>1184</v>
      </c>
      <c r="H31" s="119"/>
      <c r="I31" s="2685"/>
      <c r="J31" s="119"/>
      <c r="K31" s="119"/>
      <c r="L31" s="1011"/>
      <c r="M31" s="1011"/>
    </row>
    <row r="32" spans="1:13">
      <c r="A32" s="3356"/>
      <c r="B32" s="3942"/>
      <c r="C32" s="1891"/>
      <c r="D32" s="121"/>
      <c r="E32" s="119"/>
      <c r="F32" s="1891"/>
      <c r="G32" s="119"/>
      <c r="H32" s="119"/>
      <c r="I32" s="2685"/>
      <c r="J32" s="119"/>
      <c r="K32" s="119"/>
      <c r="L32" s="1011"/>
      <c r="M32" s="1011"/>
    </row>
    <row r="33" spans="1:13">
      <c r="A33" s="3356"/>
      <c r="B33" s="3940" t="s">
        <v>1185</v>
      </c>
      <c r="C33" s="2649"/>
      <c r="D33" s="2649"/>
      <c r="E33" s="2649"/>
      <c r="F33" s="2649"/>
      <c r="G33" s="2649"/>
      <c r="H33" s="2649"/>
      <c r="I33" s="2649"/>
      <c r="J33" s="2649"/>
      <c r="K33" s="2649"/>
      <c r="L33" s="2649"/>
      <c r="M33" s="2649"/>
    </row>
    <row r="34" spans="1:13">
      <c r="A34" s="3356"/>
      <c r="B34" s="3941"/>
      <c r="C34" s="510"/>
      <c r="D34" s="2632">
        <v>2019</v>
      </c>
      <c r="E34" s="2632"/>
      <c r="F34" s="2632">
        <v>2020</v>
      </c>
      <c r="G34" s="2632"/>
      <c r="H34" s="511">
        <v>2021</v>
      </c>
      <c r="I34" s="511"/>
      <c r="J34" s="511">
        <v>2022</v>
      </c>
      <c r="K34" s="2632"/>
      <c r="L34" s="2632">
        <v>2023</v>
      </c>
      <c r="M34" s="2649"/>
    </row>
    <row r="35" spans="1:13">
      <c r="A35" s="3356"/>
      <c r="B35" s="3941"/>
      <c r="C35" s="510"/>
      <c r="D35" s="2660">
        <v>300</v>
      </c>
      <c r="E35" s="2660"/>
      <c r="F35" s="2660">
        <v>300</v>
      </c>
      <c r="G35" s="2660"/>
      <c r="H35" s="2660">
        <v>300</v>
      </c>
      <c r="I35" s="2660"/>
      <c r="J35" s="2660">
        <v>300</v>
      </c>
      <c r="K35" s="2660"/>
      <c r="L35" s="2660">
        <v>300</v>
      </c>
      <c r="M35" s="2660"/>
    </row>
    <row r="36" spans="1:13">
      <c r="A36" s="3356"/>
      <c r="B36" s="3941"/>
      <c r="C36" s="510"/>
      <c r="D36" s="2632">
        <v>2024</v>
      </c>
      <c r="E36" s="2632"/>
      <c r="F36" s="2632">
        <v>2025</v>
      </c>
      <c r="G36" s="2632"/>
      <c r="H36" s="511">
        <v>2026</v>
      </c>
      <c r="I36" s="511"/>
      <c r="J36" s="511">
        <v>2027</v>
      </c>
      <c r="K36" s="2632"/>
      <c r="L36" s="2632">
        <v>2028</v>
      </c>
      <c r="M36" s="512"/>
    </row>
    <row r="37" spans="1:13">
      <c r="A37" s="3356"/>
      <c r="B37" s="3941"/>
      <c r="C37" s="510"/>
      <c r="D37" s="2660">
        <v>300</v>
      </c>
      <c r="E37" s="513"/>
      <c r="F37" s="2660">
        <v>300</v>
      </c>
      <c r="G37" s="2660"/>
      <c r="H37" s="2660">
        <v>300</v>
      </c>
      <c r="I37" s="2660"/>
      <c r="J37" s="2660">
        <v>300</v>
      </c>
      <c r="K37" s="2660"/>
      <c r="L37" s="2660">
        <v>300</v>
      </c>
      <c r="M37" s="2660"/>
    </row>
    <row r="38" spans="1:13">
      <c r="A38" s="3356"/>
      <c r="B38" s="3941"/>
      <c r="C38" s="510"/>
      <c r="D38" s="2632">
        <v>2029</v>
      </c>
      <c r="E38" s="2632"/>
      <c r="F38" s="2632">
        <v>2030</v>
      </c>
      <c r="G38" s="2632"/>
      <c r="H38" s="511">
        <v>2031</v>
      </c>
      <c r="I38" s="511"/>
      <c r="J38" s="511">
        <v>2032</v>
      </c>
      <c r="K38" s="2632"/>
      <c r="L38" s="2632">
        <v>2033</v>
      </c>
      <c r="M38" s="512"/>
    </row>
    <row r="39" spans="1:13">
      <c r="A39" s="3356"/>
      <c r="B39" s="3941"/>
      <c r="C39" s="510"/>
      <c r="D39" s="2660">
        <v>300</v>
      </c>
      <c r="E39" s="513"/>
      <c r="F39" s="2660">
        <v>300</v>
      </c>
      <c r="G39" s="2660"/>
      <c r="H39" s="2660">
        <v>300</v>
      </c>
      <c r="I39" s="2660"/>
      <c r="J39" s="2660">
        <v>300</v>
      </c>
      <c r="K39" s="2660"/>
      <c r="L39" s="2660">
        <v>300</v>
      </c>
      <c r="M39" s="2660"/>
    </row>
    <row r="40" spans="1:13">
      <c r="A40" s="3356"/>
      <c r="B40" s="3941"/>
      <c r="C40" s="510"/>
      <c r="D40" s="2632">
        <v>2034</v>
      </c>
      <c r="E40" s="2632"/>
      <c r="F40" s="2639" t="s">
        <v>1186</v>
      </c>
      <c r="G40" s="2660"/>
      <c r="H40" s="2660"/>
      <c r="I40" s="2660"/>
      <c r="J40" s="2660"/>
      <c r="K40" s="2660"/>
      <c r="L40" s="2660"/>
      <c r="M40" s="2660"/>
    </row>
    <row r="41" spans="1:13">
      <c r="A41" s="3356"/>
      <c r="B41" s="3941"/>
      <c r="C41" s="510"/>
      <c r="D41" s="2660">
        <v>300</v>
      </c>
      <c r="E41" s="2660"/>
      <c r="F41" s="3947">
        <v>4800</v>
      </c>
      <c r="G41" s="3947"/>
      <c r="H41" s="3947"/>
      <c r="I41" s="3947"/>
      <c r="J41" s="2660"/>
      <c r="K41" s="2660"/>
      <c r="L41" s="2660"/>
      <c r="M41" s="2660"/>
    </row>
    <row r="42" spans="1:13">
      <c r="A42" s="3356"/>
      <c r="B42" s="3941"/>
      <c r="C42" s="510"/>
      <c r="D42" s="2660"/>
      <c r="E42" s="2660"/>
      <c r="F42" s="2660"/>
      <c r="G42" s="2660"/>
      <c r="H42" s="2660"/>
      <c r="I42" s="2660"/>
      <c r="J42" s="2660"/>
      <c r="K42" s="2660"/>
      <c r="L42" s="2660"/>
      <c r="M42" s="2660"/>
    </row>
    <row r="43" spans="1:13" ht="18" customHeight="1">
      <c r="A43" s="3356"/>
      <c r="B43" s="3940" t="s">
        <v>1187</v>
      </c>
      <c r="C43" s="2686"/>
      <c r="D43" s="2686"/>
      <c r="E43" s="2686"/>
      <c r="F43" s="2686"/>
      <c r="G43" s="2686"/>
      <c r="H43" s="2686"/>
      <c r="I43" s="2686"/>
      <c r="J43" s="2686"/>
      <c r="K43" s="2686"/>
      <c r="L43" s="1011"/>
      <c r="M43" s="1011"/>
    </row>
    <row r="44" spans="1:13">
      <c r="A44" s="3356"/>
      <c r="B44" s="3941"/>
      <c r="C44" s="1011"/>
      <c r="D44" s="2687" t="s">
        <v>69</v>
      </c>
      <c r="E44" s="2687" t="s">
        <v>60</v>
      </c>
      <c r="F44" s="3948" t="s">
        <v>1188</v>
      </c>
      <c r="G44" s="3743"/>
      <c r="H44" s="1912"/>
      <c r="I44" s="2658" t="s">
        <v>1168</v>
      </c>
      <c r="J44" s="2661"/>
      <c r="K44" s="2661"/>
      <c r="L44" s="1011"/>
      <c r="M44" s="1011"/>
    </row>
    <row r="45" spans="1:13">
      <c r="A45" s="3356"/>
      <c r="B45" s="3941"/>
      <c r="C45" s="1011"/>
      <c r="D45" s="1998"/>
      <c r="E45" s="1891" t="s">
        <v>1167</v>
      </c>
      <c r="F45" s="3948"/>
      <c r="G45" s="3743"/>
      <c r="H45" s="1891"/>
      <c r="I45" s="3540"/>
      <c r="J45" s="3949"/>
      <c r="K45" s="513"/>
      <c r="L45" s="1011"/>
      <c r="M45" s="1011"/>
    </row>
    <row r="46" spans="1:13">
      <c r="A46" s="3356"/>
      <c r="B46" s="3942"/>
      <c r="C46" s="513"/>
      <c r="D46" s="513"/>
      <c r="E46" s="513"/>
      <c r="F46" s="513"/>
      <c r="G46" s="513"/>
      <c r="H46" s="513"/>
      <c r="I46" s="513"/>
      <c r="J46" s="513"/>
      <c r="K46" s="513"/>
      <c r="L46" s="1011"/>
      <c r="M46" s="1011"/>
    </row>
    <row r="47" spans="1:13" ht="45.75" customHeight="1">
      <c r="A47" s="3356"/>
      <c r="B47" s="154" t="s">
        <v>1189</v>
      </c>
      <c r="C47" s="3939" t="s">
        <v>1676</v>
      </c>
      <c r="D47" s="3939"/>
      <c r="E47" s="3939"/>
      <c r="F47" s="3939"/>
      <c r="G47" s="3939"/>
      <c r="H47" s="3939"/>
      <c r="I47" s="3939"/>
      <c r="J47" s="3939"/>
      <c r="K47" s="3939"/>
      <c r="L47" s="3939"/>
      <c r="M47" s="3939"/>
    </row>
    <row r="48" spans="1:13" ht="33" customHeight="1">
      <c r="A48" s="3356"/>
      <c r="B48" s="154" t="s">
        <v>1191</v>
      </c>
      <c r="C48" s="3540" t="s">
        <v>1677</v>
      </c>
      <c r="D48" s="3540"/>
      <c r="E48" s="3540"/>
      <c r="F48" s="3540"/>
      <c r="G48" s="3540"/>
      <c r="H48" s="3540"/>
      <c r="I48" s="3540"/>
      <c r="J48" s="3540"/>
      <c r="K48" s="3540"/>
      <c r="L48" s="3540"/>
      <c r="M48" s="3540"/>
    </row>
    <row r="49" spans="1:13">
      <c r="A49" s="3356"/>
      <c r="B49" s="154" t="s">
        <v>1193</v>
      </c>
      <c r="C49" s="3540">
        <v>10</v>
      </c>
      <c r="D49" s="3540"/>
      <c r="E49" s="3540"/>
      <c r="F49" s="3540"/>
      <c r="G49" s="3540"/>
      <c r="H49" s="3540"/>
      <c r="I49" s="3540"/>
      <c r="J49" s="3540"/>
      <c r="K49" s="3540"/>
      <c r="L49" s="3540"/>
      <c r="M49" s="3540"/>
    </row>
    <row r="50" spans="1:13">
      <c r="A50" s="3356"/>
      <c r="B50" s="154" t="s">
        <v>1195</v>
      </c>
      <c r="C50" s="3540" t="s">
        <v>61</v>
      </c>
      <c r="D50" s="3540"/>
      <c r="E50" s="3540"/>
      <c r="F50" s="3540"/>
      <c r="G50" s="3540"/>
      <c r="H50" s="3540"/>
      <c r="I50" s="3540"/>
      <c r="J50" s="3540"/>
      <c r="K50" s="3540"/>
      <c r="L50" s="3540"/>
      <c r="M50" s="3540"/>
    </row>
    <row r="51" spans="1:13" ht="15.75" customHeight="1">
      <c r="A51" s="3323" t="s">
        <v>1197</v>
      </c>
      <c r="B51" s="2007" t="s">
        <v>1198</v>
      </c>
      <c r="C51" s="3743" t="s">
        <v>927</v>
      </c>
      <c r="D51" s="3743"/>
      <c r="E51" s="3743"/>
      <c r="F51" s="3743"/>
      <c r="G51" s="3743"/>
      <c r="H51" s="3743"/>
      <c r="I51" s="3743"/>
      <c r="J51" s="3743"/>
      <c r="K51" s="3743"/>
      <c r="L51" s="3743"/>
      <c r="M51" s="3743"/>
    </row>
    <row r="52" spans="1:13">
      <c r="A52" s="3324"/>
      <c r="B52" s="2007" t="s">
        <v>1199</v>
      </c>
      <c r="C52" s="3743" t="s">
        <v>1678</v>
      </c>
      <c r="D52" s="3743"/>
      <c r="E52" s="3743"/>
      <c r="F52" s="3743"/>
      <c r="G52" s="3743"/>
      <c r="H52" s="3743"/>
      <c r="I52" s="3743"/>
      <c r="J52" s="3743"/>
      <c r="K52" s="3743"/>
      <c r="L52" s="3743"/>
      <c r="M52" s="3743"/>
    </row>
    <row r="53" spans="1:13">
      <c r="A53" s="3324"/>
      <c r="B53" s="2007" t="s">
        <v>1201</v>
      </c>
      <c r="C53" s="3743" t="s">
        <v>1679</v>
      </c>
      <c r="D53" s="3743"/>
      <c r="E53" s="3743"/>
      <c r="F53" s="3743"/>
      <c r="G53" s="3743"/>
      <c r="H53" s="3743"/>
      <c r="I53" s="3743"/>
      <c r="J53" s="3743"/>
      <c r="K53" s="3743"/>
      <c r="L53" s="3743"/>
      <c r="M53" s="3743"/>
    </row>
    <row r="54" spans="1:13" ht="15.75" customHeight="1">
      <c r="A54" s="3324"/>
      <c r="B54" s="160" t="s">
        <v>1202</v>
      </c>
      <c r="C54" s="3743" t="s">
        <v>1680</v>
      </c>
      <c r="D54" s="3743"/>
      <c r="E54" s="3743"/>
      <c r="F54" s="3743"/>
      <c r="G54" s="3743"/>
      <c r="H54" s="3743"/>
      <c r="I54" s="3743"/>
      <c r="J54" s="3743"/>
      <c r="K54" s="3743"/>
      <c r="L54" s="3743"/>
      <c r="M54" s="3743"/>
    </row>
    <row r="55" spans="1:13" ht="15.75" customHeight="1">
      <c r="A55" s="3324"/>
      <c r="B55" s="2007" t="s">
        <v>1204</v>
      </c>
      <c r="C55" s="3952" t="s">
        <v>928</v>
      </c>
      <c r="D55" s="3743"/>
      <c r="E55" s="3743"/>
      <c r="F55" s="3743"/>
      <c r="G55" s="3743"/>
      <c r="H55" s="3743"/>
      <c r="I55" s="3743"/>
      <c r="J55" s="3743"/>
      <c r="K55" s="3743"/>
      <c r="L55" s="3743"/>
      <c r="M55" s="3743"/>
    </row>
    <row r="56" spans="1:13" ht="16.5" thickBot="1">
      <c r="A56" s="3325"/>
      <c r="B56" s="2007" t="s">
        <v>1205</v>
      </c>
      <c r="C56" s="3743">
        <v>3693777</v>
      </c>
      <c r="D56" s="3743"/>
      <c r="E56" s="3743"/>
      <c r="F56" s="3743"/>
      <c r="G56" s="3743"/>
      <c r="H56" s="3743"/>
      <c r="I56" s="3743"/>
      <c r="J56" s="3743"/>
      <c r="K56" s="3743"/>
      <c r="L56" s="3743"/>
      <c r="M56" s="3743"/>
    </row>
    <row r="57" spans="1:13" ht="15.75" customHeight="1">
      <c r="A57" s="3323" t="s">
        <v>1206</v>
      </c>
      <c r="B57" s="514" t="s">
        <v>1207</v>
      </c>
      <c r="C57" s="3743" t="s">
        <v>1681</v>
      </c>
      <c r="D57" s="3743"/>
      <c r="E57" s="3743"/>
      <c r="F57" s="3743"/>
      <c r="G57" s="3743"/>
      <c r="H57" s="3743"/>
      <c r="I57" s="3743"/>
      <c r="J57" s="3743"/>
      <c r="K57" s="3743"/>
      <c r="L57" s="3743"/>
      <c r="M57" s="3743"/>
    </row>
    <row r="58" spans="1:13" ht="30" customHeight="1">
      <c r="A58" s="3324"/>
      <c r="B58" s="514" t="s">
        <v>1209</v>
      </c>
      <c r="C58" s="3743" t="s">
        <v>1682</v>
      </c>
      <c r="D58" s="3743"/>
      <c r="E58" s="3743"/>
      <c r="F58" s="3743"/>
      <c r="G58" s="3743"/>
      <c r="H58" s="3743"/>
      <c r="I58" s="3743"/>
      <c r="J58" s="3743"/>
      <c r="K58" s="3743"/>
      <c r="L58" s="3743"/>
      <c r="M58" s="3743"/>
    </row>
    <row r="59" spans="1:13" ht="30" customHeight="1" thickBot="1">
      <c r="A59" s="3324"/>
      <c r="B59" s="515" t="s">
        <v>28</v>
      </c>
      <c r="C59" s="3743" t="s">
        <v>1679</v>
      </c>
      <c r="D59" s="3743"/>
      <c r="E59" s="3743"/>
      <c r="F59" s="3743"/>
      <c r="G59" s="3743"/>
      <c r="H59" s="3743"/>
      <c r="I59" s="3743"/>
      <c r="J59" s="3743"/>
      <c r="K59" s="3743"/>
      <c r="L59" s="3743"/>
      <c r="M59" s="3743"/>
    </row>
    <row r="60" spans="1:13" ht="29.25" customHeight="1" thickBot="1">
      <c r="A60" s="77" t="s">
        <v>1211</v>
      </c>
      <c r="B60" s="516"/>
      <c r="C60" s="3950"/>
      <c r="D60" s="3951"/>
      <c r="E60" s="3951"/>
      <c r="F60" s="3951"/>
      <c r="G60" s="3951"/>
      <c r="H60" s="3951"/>
      <c r="I60" s="3951"/>
      <c r="J60" s="3951"/>
      <c r="K60" s="3951"/>
      <c r="L60" s="3951"/>
      <c r="M60" s="3951"/>
    </row>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C14:G14"/>
    <mergeCell ref="I14:M14"/>
    <mergeCell ref="A15:A50"/>
    <mergeCell ref="C16:M16"/>
    <mergeCell ref="B17:B22"/>
    <mergeCell ref="F21:H21"/>
    <mergeCell ref="B23:B26"/>
    <mergeCell ref="J28:K28"/>
    <mergeCell ref="B30:B32"/>
    <mergeCell ref="B33:B42"/>
    <mergeCell ref="F41:G41"/>
    <mergeCell ref="H41:I41"/>
    <mergeCell ref="B43:B46"/>
    <mergeCell ref="F44:F45"/>
    <mergeCell ref="G44:G45"/>
    <mergeCell ref="I45:J45"/>
    <mergeCell ref="C12:M12"/>
    <mergeCell ref="A2:A13"/>
    <mergeCell ref="C2:M2"/>
    <mergeCell ref="C3:M3"/>
    <mergeCell ref="C4:L4"/>
    <mergeCell ref="D5:M5"/>
    <mergeCell ref="D6:M6"/>
    <mergeCell ref="I7:J7"/>
    <mergeCell ref="B8:B10"/>
    <mergeCell ref="C9:D9"/>
    <mergeCell ref="F9:G9"/>
    <mergeCell ref="I9:J9"/>
    <mergeCell ref="C10:D10"/>
    <mergeCell ref="F10:G10"/>
    <mergeCell ref="I10:J10"/>
    <mergeCell ref="C11:M11"/>
  </mergeCells>
  <dataValidations count="5">
    <dataValidation type="whole" allowBlank="1" showInputMessage="1" showErrorMessage="1" sqref="D28" xr:uid="{00000000-0002-0000-2500-000000000000}">
      <formula1>1</formula1>
      <formula2>500000000</formula2>
    </dataValidation>
    <dataValidation allowBlank="1" showInputMessage="1" showErrorMessage="1" prompt="Seleccione de la lista desplegable" sqref="B4 B7 H7" xr:uid="{00000000-0002-0000-2500-000001000000}"/>
    <dataValidation allowBlank="1" showInputMessage="1" showErrorMessage="1" prompt="Selecciones de la lista desplegable" sqref="B15" xr:uid="{00000000-0002-0000-2500-000002000000}"/>
    <dataValidation allowBlank="1" showInputMessage="1" showErrorMessage="1" prompt="Incluir una ficha por cada indicador, ya sea de producto o de resultado" sqref="B1" xr:uid="{00000000-0002-0000-2500-000003000000}"/>
    <dataValidation type="list" allowBlank="1" showInputMessage="1" showErrorMessage="1" sqref="C4 C7 G44" xr:uid="{00000000-0002-0000-2500-000004000000}"/>
  </dataValidations>
  <hyperlinks>
    <hyperlink ref="C55" r:id="rId1"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sheetPr>
  <dimension ref="A1:M60"/>
  <sheetViews>
    <sheetView zoomScale="70" zoomScaleNormal="70" workbookViewId="0">
      <selection activeCell="C58" sqref="C58"/>
    </sheetView>
  </sheetViews>
  <sheetFormatPr baseColWidth="10" defaultColWidth="11.28515625" defaultRowHeight="15.75"/>
  <cols>
    <col min="1" max="1" width="18.28515625" style="4" customWidth="1"/>
    <col min="2" max="2" width="34.85546875" style="57" customWidth="1"/>
    <col min="3" max="6" width="11.28515625" style="4"/>
    <col min="7" max="7" width="12.7109375" style="4" customWidth="1"/>
    <col min="8" max="16384" width="11.28515625" style="4"/>
  </cols>
  <sheetData>
    <row r="1" spans="1:13" ht="16.5" thickBot="1">
      <c r="A1" s="153"/>
      <c r="B1" s="3953" t="s">
        <v>1683</v>
      </c>
      <c r="C1" s="3954"/>
      <c r="D1" s="3954"/>
      <c r="E1" s="3954"/>
      <c r="F1" s="3954"/>
      <c r="G1" s="3954"/>
      <c r="H1" s="3954"/>
      <c r="I1" s="3954"/>
      <c r="J1" s="3954"/>
      <c r="K1" s="3954"/>
      <c r="L1" s="3954"/>
      <c r="M1" s="3955"/>
    </row>
    <row r="2" spans="1:13" ht="28.5" customHeight="1">
      <c r="A2" s="3326" t="s">
        <v>1134</v>
      </c>
      <c r="B2" s="150" t="s">
        <v>1135</v>
      </c>
      <c r="C2" s="3723" t="s">
        <v>1684</v>
      </c>
      <c r="D2" s="3359"/>
      <c r="E2" s="3359"/>
      <c r="F2" s="3359"/>
      <c r="G2" s="3359"/>
      <c r="H2" s="3359"/>
      <c r="I2" s="3359"/>
      <c r="J2" s="3359"/>
      <c r="K2" s="3359"/>
      <c r="L2" s="3359"/>
      <c r="M2" s="3724"/>
    </row>
    <row r="3" spans="1:13" ht="31.5">
      <c r="A3" s="3327"/>
      <c r="B3" s="100" t="s">
        <v>1213</v>
      </c>
      <c r="C3" s="3956" t="s">
        <v>1665</v>
      </c>
      <c r="D3" s="3957"/>
      <c r="E3" s="3957"/>
      <c r="F3" s="3957"/>
      <c r="G3" s="3957"/>
      <c r="H3" s="3957"/>
      <c r="I3" s="3957"/>
      <c r="J3" s="3957"/>
      <c r="K3" s="3957"/>
      <c r="L3" s="3957"/>
      <c r="M3" s="3958"/>
    </row>
    <row r="4" spans="1:13">
      <c r="A4" s="3327"/>
      <c r="B4" s="1865" t="s">
        <v>1139</v>
      </c>
      <c r="C4" s="1870" t="s">
        <v>482</v>
      </c>
      <c r="D4" s="1870"/>
      <c r="E4" s="1870"/>
      <c r="F4" s="1870"/>
      <c r="G4" s="1870"/>
      <c r="H4" s="1870"/>
      <c r="I4" s="1870"/>
      <c r="J4" s="1870"/>
      <c r="K4" s="1870"/>
      <c r="L4" s="1870"/>
      <c r="M4" s="1871"/>
    </row>
    <row r="5" spans="1:13">
      <c r="A5" s="3327"/>
      <c r="B5" s="2061" t="s">
        <v>1140</v>
      </c>
      <c r="C5" s="1870">
        <v>5</v>
      </c>
      <c r="D5" s="3957" t="s">
        <v>1666</v>
      </c>
      <c r="E5" s="3957"/>
      <c r="F5" s="3957"/>
      <c r="G5" s="3957"/>
      <c r="H5" s="3957"/>
      <c r="I5" s="3957"/>
      <c r="J5" s="3957"/>
      <c r="K5" s="3957"/>
      <c r="L5" s="3957"/>
      <c r="M5" s="3958"/>
    </row>
    <row r="6" spans="1:13" ht="20.25" customHeight="1">
      <c r="A6" s="3327"/>
      <c r="B6" s="1865" t="s">
        <v>1142</v>
      </c>
      <c r="C6" s="1870">
        <v>32</v>
      </c>
      <c r="D6" s="3957" t="s">
        <v>1685</v>
      </c>
      <c r="E6" s="3957"/>
      <c r="F6" s="3957"/>
      <c r="G6" s="3957"/>
      <c r="H6" s="3957"/>
      <c r="I6" s="3957"/>
      <c r="J6" s="3957"/>
      <c r="K6" s="3957"/>
      <c r="L6" s="3957"/>
      <c r="M6" s="3958"/>
    </row>
    <row r="7" spans="1:13" ht="32.450000000000003" customHeight="1">
      <c r="A7" s="3327"/>
      <c r="B7" s="100" t="s">
        <v>1143</v>
      </c>
      <c r="C7" s="449" t="s">
        <v>1668</v>
      </c>
      <c r="D7" s="449"/>
      <c r="E7" s="449"/>
      <c r="F7" s="449"/>
      <c r="G7" s="450"/>
      <c r="H7" s="1897" t="s">
        <v>28</v>
      </c>
      <c r="I7" s="3754" t="s">
        <v>1657</v>
      </c>
      <c r="J7" s="3957"/>
      <c r="K7" s="449"/>
      <c r="L7" s="449"/>
      <c r="M7" s="504"/>
    </row>
    <row r="8" spans="1:13">
      <c r="A8" s="3327"/>
      <c r="B8" s="3337" t="s">
        <v>1144</v>
      </c>
      <c r="C8" s="451"/>
      <c r="D8" s="2054"/>
      <c r="E8" s="2054"/>
      <c r="F8" s="2054"/>
      <c r="G8" s="2054"/>
      <c r="H8" s="2054"/>
      <c r="I8" s="2054"/>
      <c r="J8" s="2054"/>
      <c r="K8" s="2054"/>
      <c r="L8" s="452"/>
      <c r="M8" s="453"/>
    </row>
    <row r="9" spans="1:13" ht="38.450000000000003" customHeight="1">
      <c r="A9" s="3327"/>
      <c r="B9" s="3338"/>
      <c r="C9" s="3959"/>
      <c r="D9" s="3959"/>
      <c r="E9" s="1863"/>
      <c r="F9" s="3960"/>
      <c r="G9" s="3960"/>
      <c r="H9" s="1863"/>
      <c r="I9" s="3960"/>
      <c r="J9" s="3960"/>
      <c r="K9" s="1863"/>
      <c r="M9" s="101"/>
    </row>
    <row r="10" spans="1:13">
      <c r="A10" s="3327"/>
      <c r="B10" s="3339"/>
      <c r="C10" s="3333" t="s">
        <v>1147</v>
      </c>
      <c r="D10" s="3333"/>
      <c r="E10" s="1863"/>
      <c r="F10" s="3333" t="s">
        <v>1147</v>
      </c>
      <c r="G10" s="3333"/>
      <c r="H10" s="1863"/>
      <c r="I10" s="3333" t="s">
        <v>1147</v>
      </c>
      <c r="J10" s="3333"/>
      <c r="K10" s="1863"/>
      <c r="M10" s="101"/>
    </row>
    <row r="11" spans="1:13" ht="66.75" customHeight="1">
      <c r="A11" s="3327"/>
      <c r="B11" s="154" t="s">
        <v>1219</v>
      </c>
      <c r="C11" s="3961" t="s">
        <v>1686</v>
      </c>
      <c r="D11" s="3962"/>
      <c r="E11" s="3962"/>
      <c r="F11" s="3962"/>
      <c r="G11" s="3962"/>
      <c r="H11" s="3962"/>
      <c r="I11" s="3962"/>
      <c r="J11" s="3962"/>
      <c r="K11" s="3962"/>
      <c r="L11" s="3962"/>
      <c r="M11" s="3963"/>
    </row>
    <row r="12" spans="1:13" ht="31.5" customHeight="1">
      <c r="A12" s="3327"/>
      <c r="B12" s="154" t="s">
        <v>1221</v>
      </c>
      <c r="C12" s="3939" t="s">
        <v>1687</v>
      </c>
      <c r="D12" s="3939"/>
      <c r="E12" s="3939"/>
      <c r="F12" s="3939"/>
      <c r="G12" s="3939"/>
      <c r="H12" s="3939"/>
      <c r="I12" s="3939"/>
      <c r="J12" s="3939"/>
      <c r="K12" s="3939"/>
      <c r="L12" s="3939"/>
      <c r="M12" s="3939"/>
    </row>
    <row r="13" spans="1:13" ht="31.5">
      <c r="A13" s="3328"/>
      <c r="B13" s="100" t="s">
        <v>1495</v>
      </c>
      <c r="C13" s="120"/>
      <c r="D13" s="120"/>
      <c r="E13" s="120"/>
      <c r="F13" s="120"/>
      <c r="G13" s="120"/>
      <c r="H13" s="120"/>
      <c r="I13" s="120"/>
      <c r="J13" s="120"/>
      <c r="K13" s="120"/>
      <c r="M13" s="101"/>
    </row>
    <row r="14" spans="1:13" ht="74.25" customHeight="1">
      <c r="A14" s="1860"/>
      <c r="B14" s="517" t="s">
        <v>1223</v>
      </c>
      <c r="C14" s="3481" t="s">
        <v>1688</v>
      </c>
      <c r="D14" s="3481"/>
      <c r="E14" s="3481"/>
      <c r="F14" s="3481"/>
      <c r="G14" s="3481"/>
      <c r="H14" s="1886" t="s">
        <v>1224</v>
      </c>
      <c r="I14" s="3481" t="s">
        <v>1689</v>
      </c>
      <c r="J14" s="3481"/>
      <c r="K14" s="3481"/>
      <c r="L14" s="3481"/>
      <c r="M14" s="3481"/>
    </row>
    <row r="15" spans="1:13" ht="31.5">
      <c r="A15" s="3355" t="s">
        <v>1150</v>
      </c>
      <c r="B15" s="100" t="s">
        <v>1672</v>
      </c>
      <c r="C15" s="1892" t="s">
        <v>300</v>
      </c>
      <c r="D15" s="1892"/>
      <c r="E15" s="1892"/>
      <c r="F15" s="1892"/>
      <c r="G15" s="1892"/>
      <c r="H15" s="1892"/>
      <c r="I15" s="1892"/>
      <c r="J15" s="1892"/>
      <c r="K15" s="1892"/>
      <c r="M15" s="101"/>
    </row>
    <row r="16" spans="1:13" ht="32.25" customHeight="1">
      <c r="A16" s="3356"/>
      <c r="B16" s="100" t="s">
        <v>1151</v>
      </c>
      <c r="C16" s="3723" t="s">
        <v>1690</v>
      </c>
      <c r="D16" s="3359"/>
      <c r="E16" s="3359"/>
      <c r="F16" s="3359"/>
      <c r="G16" s="3359"/>
      <c r="H16" s="3359"/>
      <c r="I16" s="3359"/>
      <c r="J16" s="3359"/>
      <c r="K16" s="3359"/>
      <c r="L16" s="3359"/>
      <c r="M16" s="3724"/>
    </row>
    <row r="17" spans="1:13" ht="8.25" customHeight="1">
      <c r="A17" s="3356"/>
      <c r="B17" s="3337" t="s">
        <v>1153</v>
      </c>
      <c r="C17" s="143"/>
      <c r="D17" s="142"/>
      <c r="E17" s="142"/>
      <c r="F17" s="142"/>
      <c r="G17" s="142"/>
      <c r="H17" s="142"/>
      <c r="I17" s="142"/>
      <c r="J17" s="142"/>
      <c r="K17" s="142"/>
      <c r="L17" s="142"/>
      <c r="M17" s="141"/>
    </row>
    <row r="18" spans="1:13" ht="9" customHeight="1">
      <c r="A18" s="3356"/>
      <c r="B18" s="3338"/>
      <c r="C18" s="140"/>
      <c r="D18" s="139"/>
      <c r="E18" s="138"/>
      <c r="F18" s="139"/>
      <c r="G18" s="138"/>
      <c r="H18" s="139"/>
      <c r="I18" s="138"/>
      <c r="J18" s="139"/>
      <c r="K18" s="138"/>
      <c r="L18" s="138"/>
      <c r="M18" s="110"/>
    </row>
    <row r="19" spans="1:13">
      <c r="A19" s="3356"/>
      <c r="B19" s="3338"/>
      <c r="C19" s="128" t="s">
        <v>1154</v>
      </c>
      <c r="D19" s="137"/>
      <c r="E19" s="128" t="s">
        <v>1155</v>
      </c>
      <c r="F19" s="137"/>
      <c r="G19" s="128" t="s">
        <v>1156</v>
      </c>
      <c r="H19" s="137"/>
      <c r="I19" s="128" t="s">
        <v>1157</v>
      </c>
      <c r="J19" s="137"/>
      <c r="K19" s="128" t="s">
        <v>1158</v>
      </c>
      <c r="L19" s="136"/>
      <c r="M19" s="135"/>
    </row>
    <row r="20" spans="1:13">
      <c r="A20" s="3356"/>
      <c r="B20" s="3338"/>
      <c r="C20" s="128" t="s">
        <v>1159</v>
      </c>
      <c r="D20" s="1891"/>
      <c r="E20" s="128" t="s">
        <v>1160</v>
      </c>
      <c r="F20" s="123"/>
      <c r="G20" s="128" t="s">
        <v>1161</v>
      </c>
      <c r="H20" s="123"/>
      <c r="I20" s="128" t="s">
        <v>1162</v>
      </c>
      <c r="J20" s="123"/>
      <c r="K20" s="128" t="s">
        <v>1163</v>
      </c>
      <c r="L20" s="136"/>
      <c r="M20" s="135"/>
    </row>
    <row r="21" spans="1:13">
      <c r="A21" s="3356"/>
      <c r="B21" s="3338"/>
      <c r="C21" s="128" t="s">
        <v>1166</v>
      </c>
      <c r="D21" s="123"/>
      <c r="E21" s="128" t="s">
        <v>1168</v>
      </c>
      <c r="F21" s="3964" t="s">
        <v>1691</v>
      </c>
      <c r="G21" s="3964"/>
      <c r="H21" s="3964"/>
      <c r="I21" s="1939"/>
      <c r="J21" s="1939"/>
      <c r="K21" s="1939"/>
      <c r="L21" s="1939"/>
      <c r="M21" s="132"/>
    </row>
    <row r="22" spans="1:13" ht="9.75" customHeight="1">
      <c r="A22" s="3356"/>
      <c r="B22" s="3339"/>
      <c r="C22" s="1894"/>
      <c r="D22" s="1894"/>
      <c r="E22" s="1894"/>
      <c r="F22" s="1894"/>
      <c r="G22" s="1894"/>
      <c r="H22" s="1894"/>
      <c r="I22" s="1894"/>
      <c r="J22" s="1894"/>
      <c r="K22" s="1894"/>
      <c r="L22" s="1894"/>
      <c r="M22" s="1895"/>
    </row>
    <row r="23" spans="1:13">
      <c r="A23" s="3356"/>
      <c r="B23" s="3337" t="s">
        <v>1170</v>
      </c>
      <c r="C23" s="131"/>
      <c r="D23" s="131"/>
      <c r="E23" s="131"/>
      <c r="F23" s="131"/>
      <c r="G23" s="131"/>
      <c r="H23" s="131"/>
      <c r="I23" s="131"/>
      <c r="J23" s="131"/>
      <c r="K23" s="131"/>
      <c r="M23" s="101"/>
    </row>
    <row r="24" spans="1:13">
      <c r="A24" s="3356"/>
      <c r="B24" s="3338"/>
      <c r="C24" s="128" t="s">
        <v>1171</v>
      </c>
      <c r="D24" s="123"/>
      <c r="E24" s="120"/>
      <c r="F24" s="128" t="s">
        <v>1172</v>
      </c>
      <c r="G24" s="1891"/>
      <c r="H24" s="120"/>
      <c r="I24" s="128" t="s">
        <v>1173</v>
      </c>
      <c r="J24" s="1891"/>
      <c r="K24" s="120"/>
      <c r="M24" s="101"/>
    </row>
    <row r="25" spans="1:13">
      <c r="A25" s="3356"/>
      <c r="B25" s="3338"/>
      <c r="C25" s="128" t="s">
        <v>1174</v>
      </c>
      <c r="D25" s="130"/>
      <c r="E25" s="129"/>
      <c r="F25" s="128" t="s">
        <v>1175</v>
      </c>
      <c r="G25" s="123" t="s">
        <v>1167</v>
      </c>
      <c r="H25" s="126"/>
      <c r="I25" s="127"/>
      <c r="J25" s="126"/>
      <c r="K25" s="1945"/>
      <c r="M25" s="101"/>
    </row>
    <row r="26" spans="1:13">
      <c r="A26" s="3356"/>
      <c r="B26" s="3338"/>
      <c r="C26" s="125"/>
      <c r="D26" s="125"/>
      <c r="E26" s="125"/>
      <c r="F26" s="125"/>
      <c r="G26" s="125"/>
      <c r="H26" s="125"/>
      <c r="I26" s="125"/>
      <c r="J26" s="125"/>
      <c r="K26" s="125"/>
      <c r="M26" s="101"/>
    </row>
    <row r="27" spans="1:13">
      <c r="A27" s="3356"/>
      <c r="B27" s="1864" t="s">
        <v>1176</v>
      </c>
      <c r="C27" s="120"/>
      <c r="D27" s="120"/>
      <c r="E27" s="120"/>
      <c r="F27" s="120"/>
      <c r="G27" s="120"/>
      <c r="H27" s="120"/>
      <c r="I27" s="120"/>
      <c r="J27" s="120"/>
      <c r="K27" s="120"/>
      <c r="L27" s="120"/>
      <c r="M27" s="122"/>
    </row>
    <row r="28" spans="1:13" ht="68.25" customHeight="1">
      <c r="A28" s="3356"/>
      <c r="B28" s="1864"/>
      <c r="C28" s="124" t="s">
        <v>1177</v>
      </c>
      <c r="D28" s="165">
        <v>1</v>
      </c>
      <c r="E28" s="120"/>
      <c r="F28" s="118" t="s">
        <v>1178</v>
      </c>
      <c r="G28" s="123">
        <v>2018</v>
      </c>
      <c r="H28" s="120"/>
      <c r="I28" s="118" t="s">
        <v>1179</v>
      </c>
      <c r="J28" s="3358" t="s">
        <v>1692</v>
      </c>
      <c r="K28" s="3359"/>
      <c r="L28" s="1907"/>
      <c r="M28" s="122"/>
    </row>
    <row r="29" spans="1:13">
      <c r="A29" s="3356"/>
      <c r="B29" s="1865"/>
      <c r="C29" s="1894"/>
      <c r="D29" s="1894"/>
      <c r="E29" s="1894"/>
      <c r="F29" s="1894"/>
      <c r="G29" s="1894"/>
      <c r="H29" s="1894"/>
      <c r="I29" s="1894"/>
      <c r="J29" s="1894"/>
      <c r="K29" s="1894"/>
      <c r="L29" s="1894"/>
      <c r="M29" s="1895"/>
    </row>
    <row r="30" spans="1:13">
      <c r="A30" s="3356"/>
      <c r="B30" s="3337" t="s">
        <v>1181</v>
      </c>
      <c r="C30" s="2034"/>
      <c r="D30" s="2034"/>
      <c r="E30" s="2034"/>
      <c r="F30" s="2034"/>
      <c r="G30" s="2034"/>
      <c r="H30" s="2034"/>
      <c r="I30" s="2034"/>
      <c r="J30" s="2034"/>
      <c r="K30" s="2034"/>
      <c r="M30" s="101"/>
    </row>
    <row r="31" spans="1:13">
      <c r="A31" s="3356"/>
      <c r="B31" s="3338"/>
      <c r="C31" s="120" t="s">
        <v>1182</v>
      </c>
      <c r="D31" s="121">
        <v>2019</v>
      </c>
      <c r="E31" s="117"/>
      <c r="F31" s="120" t="s">
        <v>1183</v>
      </c>
      <c r="G31" s="509" t="s">
        <v>1184</v>
      </c>
      <c r="H31" s="117"/>
      <c r="I31" s="118"/>
      <c r="J31" s="117"/>
      <c r="K31" s="117"/>
      <c r="M31" s="101"/>
    </row>
    <row r="32" spans="1:13">
      <c r="A32" s="3356"/>
      <c r="B32" s="3339"/>
      <c r="C32" s="1894"/>
      <c r="D32" s="116"/>
      <c r="E32" s="2035"/>
      <c r="F32" s="1894"/>
      <c r="G32" s="2035"/>
      <c r="H32" s="2035"/>
      <c r="I32" s="115"/>
      <c r="J32" s="2035"/>
      <c r="K32" s="2035"/>
      <c r="M32" s="101"/>
    </row>
    <row r="33" spans="1:13">
      <c r="A33" s="3356"/>
      <c r="B33" s="3337" t="s">
        <v>1185</v>
      </c>
      <c r="C33" s="114"/>
      <c r="D33" s="114"/>
      <c r="E33" s="114"/>
      <c r="F33" s="114"/>
      <c r="G33" s="114"/>
      <c r="H33" s="114"/>
      <c r="I33" s="114"/>
      <c r="J33" s="114"/>
      <c r="K33" s="114"/>
      <c r="L33" s="114"/>
      <c r="M33" s="113"/>
    </row>
    <row r="34" spans="1:13">
      <c r="A34" s="3356"/>
      <c r="B34" s="3338"/>
      <c r="C34" s="109"/>
      <c r="D34" s="46">
        <v>2019</v>
      </c>
      <c r="E34" s="46"/>
      <c r="F34" s="46">
        <v>2020</v>
      </c>
      <c r="G34" s="46"/>
      <c r="H34" s="47">
        <v>2021</v>
      </c>
      <c r="I34" s="47"/>
      <c r="J34" s="47">
        <v>2022</v>
      </c>
      <c r="K34" s="46"/>
      <c r="L34" s="46">
        <v>2023</v>
      </c>
      <c r="M34" s="113"/>
    </row>
    <row r="35" spans="1:13">
      <c r="A35" s="3356"/>
      <c r="B35" s="3338"/>
      <c r="C35" s="109"/>
      <c r="D35" s="1941">
        <v>2</v>
      </c>
      <c r="E35" s="1942"/>
      <c r="F35" s="1941">
        <v>2</v>
      </c>
      <c r="G35" s="1942"/>
      <c r="H35" s="1941">
        <v>2</v>
      </c>
      <c r="I35" s="1942"/>
      <c r="J35" s="1941">
        <v>2</v>
      </c>
      <c r="K35" s="1942"/>
      <c r="L35" s="1941">
        <v>2</v>
      </c>
      <c r="M35" s="518"/>
    </row>
    <row r="36" spans="1:13">
      <c r="A36" s="3356"/>
      <c r="B36" s="3338"/>
      <c r="C36" s="109"/>
      <c r="D36" s="46">
        <v>2024</v>
      </c>
      <c r="E36" s="46"/>
      <c r="F36" s="46">
        <v>2025</v>
      </c>
      <c r="G36" s="46"/>
      <c r="H36" s="47">
        <v>2026</v>
      </c>
      <c r="I36" s="47"/>
      <c r="J36" s="47">
        <v>2027</v>
      </c>
      <c r="K36" s="46"/>
      <c r="L36" s="46">
        <v>2028</v>
      </c>
      <c r="M36" s="519"/>
    </row>
    <row r="37" spans="1:13">
      <c r="A37" s="3356"/>
      <c r="B37" s="3338"/>
      <c r="C37" s="109"/>
      <c r="D37" s="1941">
        <v>2</v>
      </c>
      <c r="E37" s="1941"/>
      <c r="F37" s="1941">
        <v>2</v>
      </c>
      <c r="G37" s="1942"/>
      <c r="H37" s="1941">
        <v>2</v>
      </c>
      <c r="I37" s="1942"/>
      <c r="J37" s="1941">
        <v>2</v>
      </c>
      <c r="K37" s="1942"/>
      <c r="L37" s="1941">
        <v>2</v>
      </c>
      <c r="M37" s="518"/>
    </row>
    <row r="38" spans="1:13">
      <c r="A38" s="3356"/>
      <c r="B38" s="3338"/>
      <c r="C38" s="109"/>
      <c r="D38" s="46">
        <v>2029</v>
      </c>
      <c r="E38" s="46"/>
      <c r="F38" s="46">
        <v>2030</v>
      </c>
      <c r="G38" s="46"/>
      <c r="H38" s="47">
        <v>2031</v>
      </c>
      <c r="I38" s="47"/>
      <c r="J38" s="47">
        <v>2032</v>
      </c>
      <c r="K38" s="46"/>
      <c r="L38" s="46">
        <v>2033</v>
      </c>
      <c r="M38" s="519"/>
    </row>
    <row r="39" spans="1:13">
      <c r="A39" s="3356"/>
      <c r="B39" s="3338"/>
      <c r="C39" s="109"/>
      <c r="D39" s="1941">
        <v>2</v>
      </c>
      <c r="E39" s="1941"/>
      <c r="F39" s="1941">
        <v>2</v>
      </c>
      <c r="G39" s="1942"/>
      <c r="H39" s="1941">
        <v>2</v>
      </c>
      <c r="I39" s="1942"/>
      <c r="J39" s="1941">
        <v>2</v>
      </c>
      <c r="K39" s="1942"/>
      <c r="L39" s="1941">
        <v>2</v>
      </c>
      <c r="M39" s="518"/>
    </row>
    <row r="40" spans="1:13">
      <c r="A40" s="3356"/>
      <c r="B40" s="3338"/>
      <c r="C40" s="109"/>
      <c r="D40" s="46">
        <v>2034</v>
      </c>
      <c r="E40" s="1910"/>
      <c r="F40" s="62" t="s">
        <v>1186</v>
      </c>
      <c r="G40" s="520"/>
      <c r="H40" s="520"/>
      <c r="I40" s="520"/>
      <c r="J40" s="520"/>
      <c r="K40" s="520"/>
      <c r="L40" s="520"/>
      <c r="M40" s="518"/>
    </row>
    <row r="41" spans="1:13">
      <c r="A41" s="3356"/>
      <c r="B41" s="3338"/>
      <c r="C41" s="109"/>
      <c r="D41" s="1941">
        <v>2</v>
      </c>
      <c r="E41" s="1942"/>
      <c r="F41" s="3965">
        <v>32</v>
      </c>
      <c r="G41" s="3966"/>
      <c r="H41" s="3947"/>
      <c r="I41" s="3947"/>
      <c r="J41" s="520"/>
      <c r="K41" s="520"/>
      <c r="L41" s="520"/>
      <c r="M41" s="518"/>
    </row>
    <row r="42" spans="1:13">
      <c r="A42" s="3356"/>
      <c r="B42" s="3338"/>
      <c r="C42" s="109"/>
      <c r="D42" s="520"/>
      <c r="E42" s="520"/>
      <c r="F42" s="520"/>
      <c r="G42" s="520"/>
      <c r="H42" s="520"/>
      <c r="I42" s="520"/>
      <c r="J42" s="520"/>
      <c r="K42" s="520"/>
      <c r="L42" s="520"/>
      <c r="M42" s="518"/>
    </row>
    <row r="43" spans="1:13" ht="18" customHeight="1">
      <c r="A43" s="3356"/>
      <c r="B43" s="3337" t="s">
        <v>1187</v>
      </c>
      <c r="C43" s="107"/>
      <c r="D43" s="107"/>
      <c r="E43" s="107"/>
      <c r="F43" s="107"/>
      <c r="G43" s="107"/>
      <c r="H43" s="107"/>
      <c r="I43" s="107"/>
      <c r="J43" s="107"/>
      <c r="K43" s="107"/>
      <c r="M43" s="101"/>
    </row>
    <row r="44" spans="1:13">
      <c r="A44" s="3356"/>
      <c r="B44" s="3338"/>
      <c r="D44" s="106" t="s">
        <v>69</v>
      </c>
      <c r="E44" s="105" t="s">
        <v>60</v>
      </c>
      <c r="F44" s="3360" t="s">
        <v>1188</v>
      </c>
      <c r="G44" s="3967" t="s">
        <v>1645</v>
      </c>
      <c r="H44" s="111"/>
      <c r="I44" s="1999" t="s">
        <v>1168</v>
      </c>
      <c r="J44" s="104"/>
      <c r="K44" s="104"/>
      <c r="M44" s="101"/>
    </row>
    <row r="45" spans="1:13">
      <c r="A45" s="3356"/>
      <c r="B45" s="3338"/>
      <c r="D45" s="1998"/>
      <c r="E45" s="1891" t="s">
        <v>1167</v>
      </c>
      <c r="F45" s="3360"/>
      <c r="G45" s="3968"/>
      <c r="H45" s="120"/>
      <c r="I45" s="3540" t="s">
        <v>1645</v>
      </c>
      <c r="J45" s="3540"/>
      <c r="K45" s="103"/>
      <c r="M45" s="101"/>
    </row>
    <row r="46" spans="1:13">
      <c r="A46" s="3356"/>
      <c r="B46" s="3339"/>
      <c r="C46" s="102"/>
      <c r="D46" s="102"/>
      <c r="E46" s="102"/>
      <c r="F46" s="102"/>
      <c r="G46" s="102"/>
      <c r="H46" s="102"/>
      <c r="I46" s="102"/>
      <c r="J46" s="102"/>
      <c r="K46" s="102"/>
      <c r="M46" s="101"/>
    </row>
    <row r="47" spans="1:13" ht="31.5" customHeight="1">
      <c r="A47" s="3356"/>
      <c r="B47" s="100" t="s">
        <v>1189</v>
      </c>
      <c r="C47" s="3329" t="s">
        <v>1693</v>
      </c>
      <c r="D47" s="3330"/>
      <c r="E47" s="3330"/>
      <c r="F47" s="3330"/>
      <c r="G47" s="3330"/>
      <c r="H47" s="3330"/>
      <c r="I47" s="3330"/>
      <c r="J47" s="3330"/>
      <c r="K47" s="3330"/>
      <c r="L47" s="3330"/>
      <c r="M47" s="3331"/>
    </row>
    <row r="48" spans="1:13" ht="24.75" customHeight="1">
      <c r="A48" s="3356"/>
      <c r="B48" s="100" t="s">
        <v>1191</v>
      </c>
      <c r="C48" s="3723" t="s">
        <v>1694</v>
      </c>
      <c r="D48" s="3359"/>
      <c r="E48" s="3359"/>
      <c r="F48" s="3359"/>
      <c r="G48" s="3359"/>
      <c r="H48" s="3359"/>
      <c r="I48" s="3359"/>
      <c r="J48" s="3359"/>
      <c r="K48" s="3359"/>
      <c r="L48" s="3359"/>
      <c r="M48" s="3724"/>
    </row>
    <row r="49" spans="1:13">
      <c r="A49" s="3356"/>
      <c r="B49" s="100" t="s">
        <v>1193</v>
      </c>
      <c r="C49" s="3723">
        <v>15</v>
      </c>
      <c r="D49" s="3359"/>
      <c r="E49" s="3359"/>
      <c r="F49" s="3359"/>
      <c r="G49" s="3359"/>
      <c r="H49" s="3359"/>
      <c r="I49" s="3359"/>
      <c r="J49" s="3359"/>
      <c r="K49" s="3359"/>
      <c r="L49" s="3359"/>
      <c r="M49" s="3724"/>
    </row>
    <row r="50" spans="1:13">
      <c r="A50" s="3356"/>
      <c r="B50" s="100" t="s">
        <v>1195</v>
      </c>
      <c r="C50" s="3723" t="s">
        <v>61</v>
      </c>
      <c r="D50" s="3359"/>
      <c r="E50" s="3359"/>
      <c r="F50" s="3359"/>
      <c r="G50" s="3359"/>
      <c r="H50" s="3359"/>
      <c r="I50" s="3359"/>
      <c r="J50" s="3359"/>
      <c r="K50" s="3359"/>
      <c r="L50" s="3359"/>
      <c r="M50" s="3724"/>
    </row>
    <row r="51" spans="1:13" ht="15.75" customHeight="1">
      <c r="A51" s="3323" t="s">
        <v>1197</v>
      </c>
      <c r="B51" s="98" t="s">
        <v>1198</v>
      </c>
      <c r="C51" s="3957" t="s">
        <v>927</v>
      </c>
      <c r="D51" s="3957"/>
      <c r="E51" s="3957"/>
      <c r="F51" s="3957"/>
      <c r="G51" s="3957"/>
      <c r="H51" s="3957"/>
      <c r="I51" s="3957"/>
      <c r="J51" s="3957"/>
      <c r="K51" s="3957"/>
      <c r="L51" s="3957"/>
      <c r="M51" s="3958"/>
    </row>
    <row r="52" spans="1:13">
      <c r="A52" s="3324"/>
      <c r="B52" s="98" t="s">
        <v>1199</v>
      </c>
      <c r="C52" s="3957" t="s">
        <v>1678</v>
      </c>
      <c r="D52" s="3957"/>
      <c r="E52" s="3957"/>
      <c r="F52" s="3957"/>
      <c r="G52" s="3957"/>
      <c r="H52" s="3957"/>
      <c r="I52" s="3957"/>
      <c r="J52" s="3957"/>
      <c r="K52" s="3957"/>
      <c r="L52" s="3957"/>
      <c r="M52" s="3958"/>
    </row>
    <row r="53" spans="1:13">
      <c r="A53" s="3324"/>
      <c r="B53" s="98" t="s">
        <v>1201</v>
      </c>
      <c r="C53" s="3957" t="s">
        <v>1695</v>
      </c>
      <c r="D53" s="3957"/>
      <c r="E53" s="3957"/>
      <c r="F53" s="3957"/>
      <c r="G53" s="3957"/>
      <c r="H53" s="3957"/>
      <c r="I53" s="3957"/>
      <c r="J53" s="3957"/>
      <c r="K53" s="3957"/>
      <c r="L53" s="3957"/>
      <c r="M53" s="3958"/>
    </row>
    <row r="54" spans="1:13" ht="15.75" customHeight="1">
      <c r="A54" s="3324"/>
      <c r="B54" s="99" t="s">
        <v>1202</v>
      </c>
      <c r="C54" s="3957" t="s">
        <v>1680</v>
      </c>
      <c r="D54" s="3957"/>
      <c r="E54" s="3957"/>
      <c r="F54" s="3957"/>
      <c r="G54" s="3957"/>
      <c r="H54" s="3957"/>
      <c r="I54" s="3957"/>
      <c r="J54" s="3957"/>
      <c r="K54" s="3957"/>
      <c r="L54" s="3957"/>
      <c r="M54" s="3958"/>
    </row>
    <row r="55" spans="1:13" ht="15.75" customHeight="1">
      <c r="A55" s="3324"/>
      <c r="B55" s="98" t="s">
        <v>1204</v>
      </c>
      <c r="C55" s="3971" t="s">
        <v>928</v>
      </c>
      <c r="D55" s="3957"/>
      <c r="E55" s="3957"/>
      <c r="F55" s="3957"/>
      <c r="G55" s="3957"/>
      <c r="H55" s="3957"/>
      <c r="I55" s="3957"/>
      <c r="J55" s="3957"/>
      <c r="K55" s="3957"/>
      <c r="L55" s="3957"/>
      <c r="M55" s="3958"/>
    </row>
    <row r="56" spans="1:13" ht="16.5" thickBot="1">
      <c r="A56" s="3325"/>
      <c r="B56" s="98" t="s">
        <v>1205</v>
      </c>
      <c r="C56" s="3957">
        <v>3693777</v>
      </c>
      <c r="D56" s="3957"/>
      <c r="E56" s="3957"/>
      <c r="F56" s="3957"/>
      <c r="G56" s="3957"/>
      <c r="H56" s="3957"/>
      <c r="I56" s="3957"/>
      <c r="J56" s="3957"/>
      <c r="K56" s="3957"/>
      <c r="L56" s="3957"/>
      <c r="M56" s="3958"/>
    </row>
    <row r="57" spans="1:13" ht="15.75" customHeight="1">
      <c r="A57" s="3323" t="s">
        <v>1206</v>
      </c>
      <c r="B57" s="97" t="s">
        <v>1207</v>
      </c>
      <c r="C57" s="3957" t="s">
        <v>1681</v>
      </c>
      <c r="D57" s="3957"/>
      <c r="E57" s="3957"/>
      <c r="F57" s="3957"/>
      <c r="G57" s="3957"/>
      <c r="H57" s="3957"/>
      <c r="I57" s="3957"/>
      <c r="J57" s="3957"/>
      <c r="K57" s="3957"/>
      <c r="L57" s="3957"/>
      <c r="M57" s="3958"/>
    </row>
    <row r="58" spans="1:13" ht="30" customHeight="1">
      <c r="A58" s="3324"/>
      <c r="B58" s="97" t="s">
        <v>1209</v>
      </c>
      <c r="C58" s="3957" t="s">
        <v>1696</v>
      </c>
      <c r="D58" s="3957"/>
      <c r="E58" s="3957"/>
      <c r="F58" s="3957"/>
      <c r="G58" s="3957"/>
      <c r="H58" s="3957"/>
      <c r="I58" s="3957"/>
      <c r="J58" s="3957"/>
      <c r="K58" s="3957"/>
      <c r="L58" s="3957"/>
      <c r="M58" s="3958"/>
    </row>
    <row r="59" spans="1:13" ht="30" customHeight="1" thickBot="1">
      <c r="A59" s="3324"/>
      <c r="B59" s="96" t="s">
        <v>28</v>
      </c>
      <c r="C59" s="3957" t="s">
        <v>1679</v>
      </c>
      <c r="D59" s="3957"/>
      <c r="E59" s="3957"/>
      <c r="F59" s="3957"/>
      <c r="G59" s="3957"/>
      <c r="H59" s="3957"/>
      <c r="I59" s="3957"/>
      <c r="J59" s="3957"/>
      <c r="K59" s="3957"/>
      <c r="L59" s="3957"/>
      <c r="M59" s="3958"/>
    </row>
    <row r="60" spans="1:13" ht="58.5" customHeight="1" thickBot="1">
      <c r="A60" s="77" t="s">
        <v>1211</v>
      </c>
      <c r="B60" s="78"/>
      <c r="C60" s="3367"/>
      <c r="D60" s="3969"/>
      <c r="E60" s="3969"/>
      <c r="F60" s="3969"/>
      <c r="G60" s="3969"/>
      <c r="H60" s="3969"/>
      <c r="I60" s="3969"/>
      <c r="J60" s="3969"/>
      <c r="K60" s="3969"/>
      <c r="L60" s="3969"/>
      <c r="M60" s="3970"/>
    </row>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C14:G14"/>
    <mergeCell ref="I14:M14"/>
    <mergeCell ref="A15:A50"/>
    <mergeCell ref="C16:M16"/>
    <mergeCell ref="B17:B22"/>
    <mergeCell ref="F21:H21"/>
    <mergeCell ref="B23:B26"/>
    <mergeCell ref="J28:K28"/>
    <mergeCell ref="B30:B32"/>
    <mergeCell ref="B33:B42"/>
    <mergeCell ref="F41:G41"/>
    <mergeCell ref="H41:I41"/>
    <mergeCell ref="B43:B46"/>
    <mergeCell ref="F44:F45"/>
    <mergeCell ref="G44:G45"/>
    <mergeCell ref="I45:J45"/>
    <mergeCell ref="C12:M12"/>
    <mergeCell ref="B1:M1"/>
    <mergeCell ref="A2:A13"/>
    <mergeCell ref="C2:M2"/>
    <mergeCell ref="C3:M3"/>
    <mergeCell ref="D5:M5"/>
    <mergeCell ref="D6:M6"/>
    <mergeCell ref="I7:J7"/>
    <mergeCell ref="B8:B10"/>
    <mergeCell ref="C9:D9"/>
    <mergeCell ref="F9:G9"/>
    <mergeCell ref="I9:J9"/>
    <mergeCell ref="C10:D10"/>
    <mergeCell ref="F10:G10"/>
    <mergeCell ref="I10:J10"/>
    <mergeCell ref="C11:M11"/>
  </mergeCells>
  <dataValidations count="4">
    <dataValidation allowBlank="1" showInputMessage="1" showErrorMessage="1" prompt="Seleccione de la lista desplegable" sqref="B4 B7 H7" xr:uid="{00000000-0002-0000-2600-000000000000}"/>
    <dataValidation allowBlank="1" showInputMessage="1" showErrorMessage="1" prompt="Selecciones de la lista desplegable" sqref="B15" xr:uid="{00000000-0002-0000-2600-000001000000}"/>
    <dataValidation allowBlank="1" showInputMessage="1" showErrorMessage="1" prompt="Incluir una ficha por cada indicador, ya sea de producto o de resultado" sqref="B1" xr:uid="{00000000-0002-0000-2600-000002000000}"/>
    <dataValidation type="list" allowBlank="1" showInputMessage="1" showErrorMessage="1" sqref="G44 C15 C7 C4" xr:uid="{00000000-0002-0000-2600-000003000000}"/>
  </dataValidations>
  <hyperlinks>
    <hyperlink ref="C55" r:id="rId1"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M61"/>
  <sheetViews>
    <sheetView zoomScale="80" zoomScaleNormal="80" workbookViewId="0">
      <selection activeCell="C3" sqref="C3"/>
    </sheetView>
  </sheetViews>
  <sheetFormatPr baseColWidth="10" defaultColWidth="11.42578125" defaultRowHeight="15.75"/>
  <cols>
    <col min="1" max="1" width="25.140625" style="4" customWidth="1"/>
    <col min="2" max="2" width="39.140625" style="57" customWidth="1"/>
    <col min="3" max="6" width="11.42578125" style="4"/>
    <col min="7" max="7" width="17.140625" style="4" customWidth="1"/>
    <col min="8" max="8" width="11.42578125" style="4"/>
    <col min="9" max="9" width="13.7109375" style="4" customWidth="1"/>
    <col min="10" max="16384" width="11.42578125" style="4"/>
  </cols>
  <sheetData>
    <row r="1" spans="1:13" ht="16.5" thickBot="1">
      <c r="A1" s="1876" t="s">
        <v>1212</v>
      </c>
      <c r="B1" s="1877"/>
      <c r="C1" s="1877"/>
      <c r="D1" s="1877"/>
      <c r="E1" s="1877"/>
      <c r="F1" s="1877"/>
      <c r="G1" s="1877"/>
      <c r="H1" s="1877"/>
      <c r="I1" s="1877"/>
      <c r="J1" s="1877"/>
      <c r="K1" s="1877"/>
      <c r="L1" s="1877"/>
      <c r="M1" s="204"/>
    </row>
    <row r="2" spans="1:13" ht="21.75" customHeight="1">
      <c r="A2" s="3170" t="s">
        <v>1134</v>
      </c>
      <c r="B2" s="205" t="s">
        <v>1135</v>
      </c>
      <c r="C2" s="3146" t="s">
        <v>64</v>
      </c>
      <c r="D2" s="3147"/>
      <c r="E2" s="3147"/>
      <c r="F2" s="3147"/>
      <c r="G2" s="3147"/>
      <c r="H2" s="3147"/>
      <c r="I2" s="3147"/>
      <c r="J2" s="3147"/>
      <c r="K2" s="3147"/>
      <c r="L2" s="3147"/>
      <c r="M2" s="3148"/>
    </row>
    <row r="3" spans="1:13" ht="47.25" customHeight="1">
      <c r="A3" s="3171"/>
      <c r="B3" s="206" t="s">
        <v>1213</v>
      </c>
      <c r="C3" s="3172" t="s">
        <v>786</v>
      </c>
      <c r="D3" s="3173"/>
      <c r="E3" s="3173"/>
      <c r="F3" s="3173"/>
      <c r="G3" s="3173"/>
      <c r="H3" s="3173"/>
      <c r="I3" s="3173"/>
      <c r="J3" s="3173"/>
      <c r="K3" s="3173"/>
      <c r="L3" s="3173"/>
      <c r="M3" s="3174"/>
    </row>
    <row r="4" spans="1:13" ht="15.75" customHeight="1">
      <c r="A4" s="3171"/>
      <c r="B4" s="207" t="s">
        <v>1139</v>
      </c>
      <c r="C4" s="2459" t="s">
        <v>482</v>
      </c>
      <c r="D4" s="3175"/>
      <c r="E4" s="3175"/>
      <c r="F4" s="3175"/>
      <c r="G4" s="3175"/>
      <c r="H4" s="3175"/>
      <c r="I4" s="3175"/>
      <c r="J4" s="3175"/>
      <c r="K4" s="3175"/>
      <c r="L4" s="3175"/>
      <c r="M4" s="3176"/>
    </row>
    <row r="5" spans="1:13" ht="15.75" customHeight="1">
      <c r="A5" s="3171"/>
      <c r="B5" s="208" t="s">
        <v>1140</v>
      </c>
      <c r="C5" s="3177" t="s">
        <v>1214</v>
      </c>
      <c r="D5" s="3175"/>
      <c r="E5" s="3175"/>
      <c r="F5" s="3175"/>
      <c r="G5" s="3175"/>
      <c r="H5" s="3175"/>
      <c r="I5" s="3175"/>
      <c r="J5" s="3175"/>
      <c r="K5" s="3175"/>
      <c r="L5" s="3175"/>
      <c r="M5" s="3176"/>
    </row>
    <row r="6" spans="1:13" ht="15.75" customHeight="1">
      <c r="A6" s="3171"/>
      <c r="B6" s="207" t="s">
        <v>1142</v>
      </c>
      <c r="C6" s="3177" t="s">
        <v>1215</v>
      </c>
      <c r="D6" s="3175"/>
      <c r="E6" s="3175"/>
      <c r="F6" s="3175"/>
      <c r="G6" s="3175"/>
      <c r="H6" s="3175"/>
      <c r="I6" s="3175"/>
      <c r="J6" s="3175"/>
      <c r="K6" s="3175"/>
      <c r="L6" s="3175"/>
      <c r="M6" s="3176"/>
    </row>
    <row r="7" spans="1:13" ht="33" customHeight="1">
      <c r="A7" s="3171"/>
      <c r="B7" s="206" t="s">
        <v>1143</v>
      </c>
      <c r="C7" s="2466" t="s">
        <v>71</v>
      </c>
      <c r="D7" s="209"/>
      <c r="E7" s="209"/>
      <c r="F7" s="209"/>
      <c r="G7" s="210"/>
      <c r="H7" s="211" t="s">
        <v>28</v>
      </c>
      <c r="I7" s="2467"/>
      <c r="J7" s="209" t="s">
        <v>72</v>
      </c>
      <c r="K7" s="209"/>
      <c r="L7" s="209"/>
      <c r="M7" s="212"/>
    </row>
    <row r="8" spans="1:13" ht="15.75" customHeight="1">
      <c r="A8" s="3171"/>
      <c r="B8" s="3178" t="s">
        <v>1144</v>
      </c>
      <c r="C8" s="2468"/>
      <c r="D8" s="213"/>
      <c r="E8" s="213"/>
      <c r="F8" s="213"/>
      <c r="G8" s="213"/>
      <c r="H8" s="213"/>
      <c r="I8" s="213"/>
      <c r="J8" s="213"/>
      <c r="K8" s="213"/>
      <c r="L8" s="279"/>
      <c r="M8" s="280"/>
    </row>
    <row r="9" spans="1:13" ht="58.5" customHeight="1">
      <c r="A9" s="3171"/>
      <c r="B9" s="3179"/>
      <c r="C9" s="3180" t="s">
        <v>101</v>
      </c>
      <c r="D9" s="3180"/>
      <c r="E9" s="241"/>
      <c r="F9" s="3180" t="s">
        <v>1216</v>
      </c>
      <c r="G9" s="3180"/>
      <c r="H9" s="241"/>
      <c r="I9" s="1488"/>
      <c r="J9" s="1488"/>
      <c r="K9" s="241"/>
      <c r="L9" s="214"/>
      <c r="M9" s="215"/>
    </row>
    <row r="10" spans="1:13" ht="16.5" thickBot="1">
      <c r="A10" s="3171"/>
      <c r="B10" s="3179"/>
      <c r="C10" s="3156" t="s">
        <v>1147</v>
      </c>
      <c r="D10" s="3156"/>
      <c r="E10" s="241"/>
      <c r="F10" s="3156" t="s">
        <v>1147</v>
      </c>
      <c r="G10" s="3156"/>
      <c r="H10" s="241"/>
      <c r="I10" s="3156" t="s">
        <v>1147</v>
      </c>
      <c r="J10" s="3156"/>
      <c r="K10" s="241"/>
      <c r="L10" s="214"/>
      <c r="M10" s="215"/>
    </row>
    <row r="11" spans="1:13" ht="25.5" customHeight="1" thickBot="1">
      <c r="A11" s="3171"/>
      <c r="B11" s="216" t="s">
        <v>1217</v>
      </c>
      <c r="C11" s="3157" t="s">
        <v>1218</v>
      </c>
      <c r="D11" s="3158"/>
      <c r="E11" s="3158"/>
      <c r="F11" s="3158"/>
      <c r="G11" s="3158"/>
      <c r="H11" s="3158"/>
      <c r="I11" s="3158"/>
      <c r="J11" s="3158"/>
      <c r="K11" s="3158"/>
      <c r="L11" s="3158"/>
      <c r="M11" s="3159"/>
    </row>
    <row r="12" spans="1:13" ht="301.5" customHeight="1">
      <c r="A12" s="3171"/>
      <c r="B12" s="217" t="s">
        <v>1219</v>
      </c>
      <c r="C12" s="3160" t="s">
        <v>1220</v>
      </c>
      <c r="D12" s="3160"/>
      <c r="E12" s="3160"/>
      <c r="F12" s="3160"/>
      <c r="G12" s="3160"/>
      <c r="H12" s="3160"/>
      <c r="I12" s="3160"/>
      <c r="J12" s="3160"/>
      <c r="K12" s="3160"/>
      <c r="L12" s="3160"/>
      <c r="M12" s="3160"/>
    </row>
    <row r="13" spans="1:13" ht="58.5" customHeight="1">
      <c r="A13" s="3171"/>
      <c r="B13" s="218" t="s">
        <v>1221</v>
      </c>
      <c r="C13" s="3161" t="s">
        <v>1222</v>
      </c>
      <c r="D13" s="3162"/>
      <c r="E13" s="3162"/>
      <c r="F13" s="3162"/>
      <c r="G13" s="3162"/>
      <c r="H13" s="3162"/>
      <c r="I13" s="3162"/>
      <c r="J13" s="3162"/>
      <c r="K13" s="3162"/>
      <c r="L13" s="3162"/>
      <c r="M13" s="3163"/>
    </row>
    <row r="14" spans="1:13" ht="63" customHeight="1">
      <c r="A14" s="3171"/>
      <c r="B14" s="219" t="s">
        <v>1223</v>
      </c>
      <c r="C14" s="3164" t="s">
        <v>796</v>
      </c>
      <c r="D14" s="3165"/>
      <c r="E14" s="2455" t="s">
        <v>1224</v>
      </c>
      <c r="F14" s="3166" t="s">
        <v>789</v>
      </c>
      <c r="G14" s="3167"/>
      <c r="H14" s="3167"/>
      <c r="I14" s="3167"/>
      <c r="J14" s="3167"/>
      <c r="K14" s="3167"/>
      <c r="L14" s="3167"/>
      <c r="M14" s="3168"/>
    </row>
    <row r="15" spans="1:13" ht="28.5">
      <c r="A15" s="3144" t="s">
        <v>1150</v>
      </c>
      <c r="B15" s="206" t="s">
        <v>12</v>
      </c>
      <c r="C15" s="2454" t="s">
        <v>58</v>
      </c>
      <c r="D15" s="220"/>
      <c r="E15" s="220"/>
      <c r="F15" s="220"/>
      <c r="G15" s="220"/>
      <c r="H15" s="220"/>
      <c r="I15" s="220"/>
      <c r="J15" s="220"/>
      <c r="K15" s="220"/>
      <c r="L15" s="214"/>
      <c r="M15" s="215"/>
    </row>
    <row r="16" spans="1:13" ht="88.9" customHeight="1">
      <c r="A16" s="3145"/>
      <c r="B16" s="206" t="s">
        <v>1151</v>
      </c>
      <c r="C16" s="3146" t="s">
        <v>1225</v>
      </c>
      <c r="D16" s="3147"/>
      <c r="E16" s="3147"/>
      <c r="F16" s="3147"/>
      <c r="G16" s="3147"/>
      <c r="H16" s="3147"/>
      <c r="I16" s="3147"/>
      <c r="J16" s="3147"/>
      <c r="K16" s="3147"/>
      <c r="L16" s="3147"/>
      <c r="M16" s="3148"/>
    </row>
    <row r="17" spans="1:13" ht="8.25" customHeight="1">
      <c r="A17" s="3145"/>
      <c r="B17" s="3149" t="s">
        <v>1153</v>
      </c>
      <c r="C17" s="221"/>
      <c r="D17" s="222"/>
      <c r="E17" s="222"/>
      <c r="F17" s="222"/>
      <c r="G17" s="222"/>
      <c r="H17" s="222"/>
      <c r="I17" s="222"/>
      <c r="J17" s="222"/>
      <c r="K17" s="222"/>
      <c r="L17" s="222"/>
      <c r="M17" s="223"/>
    </row>
    <row r="18" spans="1:13" ht="9" customHeight="1">
      <c r="A18" s="3145"/>
      <c r="B18" s="3150"/>
      <c r="C18" s="224"/>
      <c r="D18" s="225"/>
      <c r="E18" s="226"/>
      <c r="F18" s="225"/>
      <c r="G18" s="226"/>
      <c r="H18" s="225"/>
      <c r="I18" s="226"/>
      <c r="J18" s="225"/>
      <c r="K18" s="226"/>
      <c r="L18" s="226"/>
      <c r="M18" s="227"/>
    </row>
    <row r="19" spans="1:13">
      <c r="A19" s="3145"/>
      <c r="B19" s="3150"/>
      <c r="C19" s="228" t="s">
        <v>1154</v>
      </c>
      <c r="D19" s="229"/>
      <c r="E19" s="228" t="s">
        <v>1155</v>
      </c>
      <c r="F19" s="229"/>
      <c r="G19" s="228" t="s">
        <v>1156</v>
      </c>
      <c r="H19" s="229"/>
      <c r="I19" s="228" t="s">
        <v>1157</v>
      </c>
      <c r="J19" s="229"/>
      <c r="K19" s="228" t="s">
        <v>1158</v>
      </c>
      <c r="L19" s="230"/>
      <c r="M19" s="231"/>
    </row>
    <row r="20" spans="1:13">
      <c r="A20" s="3145"/>
      <c r="B20" s="3150"/>
      <c r="C20" s="228" t="s">
        <v>1159</v>
      </c>
      <c r="D20" s="1846"/>
      <c r="E20" s="228" t="s">
        <v>1160</v>
      </c>
      <c r="F20" s="311"/>
      <c r="G20" s="228" t="s">
        <v>1161</v>
      </c>
      <c r="H20" s="311"/>
      <c r="I20" s="228" t="s">
        <v>1162</v>
      </c>
      <c r="J20" s="1846" t="s">
        <v>1226</v>
      </c>
      <c r="K20" s="228" t="s">
        <v>1163</v>
      </c>
      <c r="L20" s="230"/>
      <c r="M20" s="231"/>
    </row>
    <row r="21" spans="1:13" ht="28.5">
      <c r="A21" s="3145"/>
      <c r="B21" s="3150"/>
      <c r="C21" s="228" t="s">
        <v>1164</v>
      </c>
      <c r="D21" s="1846"/>
      <c r="E21" s="228" t="s">
        <v>1165</v>
      </c>
      <c r="F21" s="1846"/>
      <c r="G21" s="228"/>
      <c r="H21" s="232"/>
      <c r="I21" s="228"/>
      <c r="J21" s="232"/>
      <c r="K21" s="228"/>
      <c r="L21" s="233"/>
      <c r="M21" s="234"/>
    </row>
    <row r="22" spans="1:13">
      <c r="A22" s="3145"/>
      <c r="B22" s="3150"/>
      <c r="C22" s="228" t="s">
        <v>1166</v>
      </c>
      <c r="D22" s="311"/>
      <c r="E22" s="228" t="s">
        <v>1168</v>
      </c>
      <c r="F22" s="1925"/>
      <c r="G22" s="1925"/>
      <c r="H22" s="1925"/>
      <c r="I22" s="1925"/>
      <c r="J22" s="1925"/>
      <c r="K22" s="1925"/>
      <c r="L22" s="1925"/>
      <c r="M22" s="235"/>
    </row>
    <row r="23" spans="1:13" ht="9.75" customHeight="1">
      <c r="A23" s="3145"/>
      <c r="B23" s="3151"/>
      <c r="C23" s="236"/>
      <c r="D23" s="236"/>
      <c r="E23" s="236"/>
      <c r="F23" s="236"/>
      <c r="G23" s="236"/>
      <c r="H23" s="236"/>
      <c r="I23" s="236"/>
      <c r="J23" s="236"/>
      <c r="K23" s="236"/>
      <c r="L23" s="236"/>
      <c r="M23" s="237"/>
    </row>
    <row r="24" spans="1:13">
      <c r="A24" s="3145"/>
      <c r="B24" s="3149" t="s">
        <v>1170</v>
      </c>
      <c r="C24" s="238"/>
      <c r="D24" s="238"/>
      <c r="E24" s="238"/>
      <c r="F24" s="238"/>
      <c r="G24" s="238"/>
      <c r="H24" s="238"/>
      <c r="I24" s="238"/>
      <c r="J24" s="238"/>
      <c r="K24" s="238"/>
      <c r="L24" s="214"/>
      <c r="M24" s="215"/>
    </row>
    <row r="25" spans="1:13">
      <c r="A25" s="3145"/>
      <c r="B25" s="3150"/>
      <c r="C25" s="228" t="s">
        <v>1171</v>
      </c>
      <c r="D25" s="311"/>
      <c r="E25" s="239"/>
      <c r="F25" s="228" t="s">
        <v>1172</v>
      </c>
      <c r="G25" s="1846"/>
      <c r="H25" s="239"/>
      <c r="I25" s="228" t="s">
        <v>1173</v>
      </c>
      <c r="J25" s="1846" t="s">
        <v>1167</v>
      </c>
      <c r="K25" s="239"/>
      <c r="L25" s="214"/>
      <c r="M25" s="215"/>
    </row>
    <row r="26" spans="1:13">
      <c r="A26" s="3145"/>
      <c r="B26" s="3150"/>
      <c r="C26" s="228" t="s">
        <v>1174</v>
      </c>
      <c r="D26" s="240"/>
      <c r="E26" s="241"/>
      <c r="F26" s="228" t="s">
        <v>1175</v>
      </c>
      <c r="G26" s="311"/>
      <c r="H26" s="214"/>
      <c r="I26" s="242"/>
      <c r="J26" s="214"/>
      <c r="K26" s="1845"/>
      <c r="L26" s="214"/>
      <c r="M26" s="215"/>
    </row>
    <row r="27" spans="1:13">
      <c r="A27" s="3145"/>
      <c r="B27" s="3150"/>
      <c r="C27" s="232"/>
      <c r="D27" s="232"/>
      <c r="E27" s="232"/>
      <c r="F27" s="232"/>
      <c r="G27" s="232"/>
      <c r="H27" s="232"/>
      <c r="I27" s="232"/>
      <c r="J27" s="232"/>
      <c r="K27" s="232"/>
      <c r="L27" s="214"/>
      <c r="M27" s="215"/>
    </row>
    <row r="28" spans="1:13">
      <c r="A28" s="3145"/>
      <c r="B28" s="1831" t="s">
        <v>1176</v>
      </c>
      <c r="C28" s="239"/>
      <c r="D28" s="239"/>
      <c r="E28" s="239"/>
      <c r="F28" s="239"/>
      <c r="G28" s="239"/>
      <c r="H28" s="239"/>
      <c r="I28" s="239"/>
      <c r="J28" s="239"/>
      <c r="K28" s="239"/>
      <c r="L28" s="239"/>
      <c r="M28" s="243"/>
    </row>
    <row r="29" spans="1:13">
      <c r="A29" s="3145"/>
      <c r="B29" s="1831"/>
      <c r="C29" s="244" t="s">
        <v>1177</v>
      </c>
      <c r="D29" s="245" t="s">
        <v>61</v>
      </c>
      <c r="E29" s="239"/>
      <c r="F29" s="246" t="s">
        <v>1178</v>
      </c>
      <c r="G29" s="311" t="s">
        <v>61</v>
      </c>
      <c r="H29" s="239"/>
      <c r="I29" s="246" t="s">
        <v>1179</v>
      </c>
      <c r="J29" s="1873" t="s">
        <v>61</v>
      </c>
      <c r="K29" s="1874"/>
      <c r="L29" s="1875"/>
      <c r="M29" s="243"/>
    </row>
    <row r="30" spans="1:13">
      <c r="A30" s="3145"/>
      <c r="B30" s="1832"/>
      <c r="C30" s="236"/>
      <c r="D30" s="236"/>
      <c r="E30" s="236"/>
      <c r="F30" s="236"/>
      <c r="G30" s="236"/>
      <c r="H30" s="236"/>
      <c r="I30" s="236"/>
      <c r="J30" s="236"/>
      <c r="K30" s="236"/>
      <c r="L30" s="236"/>
      <c r="M30" s="237"/>
    </row>
    <row r="31" spans="1:13">
      <c r="A31" s="3145"/>
      <c r="B31" s="3149" t="s">
        <v>1181</v>
      </c>
      <c r="C31" s="247"/>
      <c r="D31" s="247"/>
      <c r="E31" s="247"/>
      <c r="F31" s="247"/>
      <c r="G31" s="247"/>
      <c r="H31" s="247"/>
      <c r="I31" s="247"/>
      <c r="J31" s="247"/>
      <c r="K31" s="247"/>
      <c r="L31" s="214"/>
      <c r="M31" s="215"/>
    </row>
    <row r="32" spans="1:13">
      <c r="A32" s="3145"/>
      <c r="B32" s="3150"/>
      <c r="C32" s="239" t="s">
        <v>1182</v>
      </c>
      <c r="D32" s="248">
        <v>2019</v>
      </c>
      <c r="E32" s="249"/>
      <c r="F32" s="239" t="s">
        <v>1183</v>
      </c>
      <c r="G32" s="250" t="s">
        <v>1184</v>
      </c>
      <c r="H32" s="249"/>
      <c r="I32" s="246"/>
      <c r="J32" s="249"/>
      <c r="K32" s="249"/>
      <c r="L32" s="214"/>
      <c r="M32" s="215"/>
    </row>
    <row r="33" spans="1:13">
      <c r="A33" s="3145"/>
      <c r="B33" s="3151"/>
      <c r="C33" s="236"/>
      <c r="D33" s="251"/>
      <c r="E33" s="252"/>
      <c r="F33" s="236"/>
      <c r="G33" s="252"/>
      <c r="H33" s="252"/>
      <c r="I33" s="253"/>
      <c r="J33" s="252"/>
      <c r="K33" s="252"/>
      <c r="L33" s="214"/>
      <c r="M33" s="215"/>
    </row>
    <row r="34" spans="1:13">
      <c r="A34" s="3145"/>
      <c r="B34" s="3149" t="s">
        <v>1185</v>
      </c>
      <c r="C34" s="254"/>
      <c r="D34" s="254"/>
      <c r="E34" s="254"/>
      <c r="F34" s="254"/>
      <c r="G34" s="254"/>
      <c r="H34" s="254"/>
      <c r="I34" s="254"/>
      <c r="J34" s="254"/>
      <c r="K34" s="254"/>
      <c r="L34" s="254"/>
      <c r="M34" s="255"/>
    </row>
    <row r="35" spans="1:13">
      <c r="A35" s="3145"/>
      <c r="B35" s="3150"/>
      <c r="C35" s="256"/>
      <c r="D35" s="257">
        <v>2019</v>
      </c>
      <c r="E35" s="257"/>
      <c r="F35" s="257">
        <v>2020</v>
      </c>
      <c r="G35" s="257"/>
      <c r="H35" s="258">
        <v>2021</v>
      </c>
      <c r="I35" s="258"/>
      <c r="J35" s="258">
        <v>2022</v>
      </c>
      <c r="K35" s="257"/>
      <c r="L35" s="1842">
        <v>2023</v>
      </c>
      <c r="M35" s="255"/>
    </row>
    <row r="36" spans="1:13">
      <c r="A36" s="3145"/>
      <c r="B36" s="3150"/>
      <c r="C36" s="256"/>
      <c r="D36" s="2469">
        <v>6.25E-2</v>
      </c>
      <c r="E36" s="1904"/>
      <c r="F36" s="2469">
        <f>D36+6.25%</f>
        <v>0.125</v>
      </c>
      <c r="G36" s="1904"/>
      <c r="H36" s="2469">
        <f>F36+6.25%</f>
        <v>0.1875</v>
      </c>
      <c r="I36" s="1904"/>
      <c r="J36" s="2469">
        <f>H36+6.25%</f>
        <v>0.25</v>
      </c>
      <c r="K36" s="1904"/>
      <c r="L36" s="2469">
        <f>J36+6.25%</f>
        <v>0.3125</v>
      </c>
      <c r="M36" s="1859"/>
    </row>
    <row r="37" spans="1:13">
      <c r="A37" s="3145"/>
      <c r="B37" s="3150"/>
      <c r="C37" s="256"/>
      <c r="D37" s="257">
        <v>2024</v>
      </c>
      <c r="E37" s="259"/>
      <c r="F37" s="257">
        <v>2025</v>
      </c>
      <c r="G37" s="259"/>
      <c r="H37" s="258">
        <v>2026</v>
      </c>
      <c r="I37" s="260"/>
      <c r="J37" s="258">
        <v>2027</v>
      </c>
      <c r="K37" s="259"/>
      <c r="L37" s="257">
        <v>2028</v>
      </c>
      <c r="M37" s="227"/>
    </row>
    <row r="38" spans="1:13">
      <c r="A38" s="3145"/>
      <c r="B38" s="3150"/>
      <c r="C38" s="256"/>
      <c r="D38" s="2469">
        <f>L36+6.25%</f>
        <v>0.375</v>
      </c>
      <c r="E38" s="1904"/>
      <c r="F38" s="2469">
        <f>D38+6.25%</f>
        <v>0.4375</v>
      </c>
      <c r="G38" s="1904"/>
      <c r="H38" s="2469">
        <f>F38+6.25%</f>
        <v>0.5</v>
      </c>
      <c r="I38" s="1904"/>
      <c r="J38" s="2469">
        <f>H38+6.25%</f>
        <v>0.5625</v>
      </c>
      <c r="K38" s="1904"/>
      <c r="L38" s="2469">
        <f>J38+6.25%</f>
        <v>0.625</v>
      </c>
      <c r="M38" s="1859"/>
    </row>
    <row r="39" spans="1:13">
      <c r="A39" s="3145"/>
      <c r="B39" s="3150"/>
      <c r="C39" s="256"/>
      <c r="D39" s="257">
        <v>2029</v>
      </c>
      <c r="E39" s="259"/>
      <c r="F39" s="257">
        <v>2030</v>
      </c>
      <c r="G39" s="259"/>
      <c r="H39" s="258">
        <v>2031</v>
      </c>
      <c r="I39" s="260"/>
      <c r="J39" s="258">
        <v>2032</v>
      </c>
      <c r="K39" s="259"/>
      <c r="L39" s="257">
        <v>2033</v>
      </c>
      <c r="M39" s="227"/>
    </row>
    <row r="40" spans="1:13">
      <c r="A40" s="3145"/>
      <c r="B40" s="3150"/>
      <c r="C40" s="256"/>
      <c r="D40" s="2469">
        <f>L38+6.25%</f>
        <v>0.6875</v>
      </c>
      <c r="E40" s="1904"/>
      <c r="F40" s="2469">
        <f>D40+6.25%</f>
        <v>0.75</v>
      </c>
      <c r="G40" s="1904"/>
      <c r="H40" s="2469">
        <f>F40+6.25%</f>
        <v>0.8125</v>
      </c>
      <c r="I40" s="1904"/>
      <c r="J40" s="2469">
        <f>H40+6.25%</f>
        <v>0.875</v>
      </c>
      <c r="K40" s="1904"/>
      <c r="L40" s="2469">
        <f>J40+6.25%</f>
        <v>0.9375</v>
      </c>
      <c r="M40" s="1859"/>
    </row>
    <row r="41" spans="1:13">
      <c r="A41" s="3145"/>
      <c r="B41" s="3150"/>
      <c r="C41" s="256"/>
      <c r="D41" s="261">
        <v>2034</v>
      </c>
      <c r="E41" s="262"/>
      <c r="F41" s="262" t="s">
        <v>1186</v>
      </c>
      <c r="G41" s="262"/>
      <c r="H41" s="262"/>
      <c r="I41" s="262"/>
      <c r="J41" s="262"/>
      <c r="K41" s="262"/>
      <c r="L41" s="262"/>
      <c r="M41" s="1859"/>
    </row>
    <row r="42" spans="1:13">
      <c r="A42" s="3145"/>
      <c r="B42" s="3150"/>
      <c r="C42" s="256"/>
      <c r="D42" s="2470">
        <v>1</v>
      </c>
      <c r="E42" s="1904"/>
      <c r="F42" s="3152">
        <v>1</v>
      </c>
      <c r="G42" s="3153"/>
      <c r="H42" s="3154"/>
      <c r="I42" s="3154"/>
      <c r="J42" s="262"/>
      <c r="K42" s="262"/>
      <c r="L42" s="262"/>
      <c r="M42" s="1859"/>
    </row>
    <row r="43" spans="1:13">
      <c r="A43" s="3145"/>
      <c r="B43" s="3150"/>
      <c r="C43" s="256"/>
      <c r="D43" s="263"/>
      <c r="E43" s="261"/>
      <c r="F43" s="263"/>
      <c r="G43" s="261"/>
      <c r="H43" s="263"/>
      <c r="I43" s="261"/>
      <c r="J43" s="263"/>
      <c r="K43" s="261"/>
      <c r="L43" s="263"/>
      <c r="M43" s="1859"/>
    </row>
    <row r="44" spans="1:13" ht="18" customHeight="1">
      <c r="A44" s="3145"/>
      <c r="B44" s="3149" t="s">
        <v>1187</v>
      </c>
      <c r="C44" s="238"/>
      <c r="D44" s="238"/>
      <c r="E44" s="238"/>
      <c r="F44" s="238"/>
      <c r="G44" s="238"/>
      <c r="H44" s="238"/>
      <c r="I44" s="238"/>
      <c r="J44" s="238"/>
      <c r="K44" s="238"/>
      <c r="L44" s="214"/>
      <c r="M44" s="215"/>
    </row>
    <row r="45" spans="1:13">
      <c r="A45" s="3145"/>
      <c r="B45" s="3150"/>
      <c r="C45" s="214"/>
      <c r="D45" s="264" t="s">
        <v>482</v>
      </c>
      <c r="E45" s="265" t="s">
        <v>60</v>
      </c>
      <c r="F45" s="3155" t="s">
        <v>1188</v>
      </c>
      <c r="G45" s="3169"/>
      <c r="H45" s="3169"/>
      <c r="I45" s="3169"/>
      <c r="J45" s="3169"/>
      <c r="K45" s="266"/>
      <c r="L45" s="214"/>
      <c r="M45" s="215"/>
    </row>
    <row r="46" spans="1:13">
      <c r="A46" s="3145"/>
      <c r="B46" s="3150"/>
      <c r="C46" s="214"/>
      <c r="D46" s="1858"/>
      <c r="E46" s="1846" t="s">
        <v>1167</v>
      </c>
      <c r="F46" s="3155"/>
      <c r="G46" s="3169"/>
      <c r="H46" s="3169"/>
      <c r="I46" s="3169"/>
      <c r="J46" s="3169"/>
      <c r="K46" s="241"/>
      <c r="L46" s="214"/>
      <c r="M46" s="215"/>
    </row>
    <row r="47" spans="1:13">
      <c r="A47" s="3145"/>
      <c r="B47" s="3151"/>
      <c r="C47" s="267"/>
      <c r="D47" s="267"/>
      <c r="E47" s="267"/>
      <c r="F47" s="267"/>
      <c r="G47" s="267"/>
      <c r="H47" s="267"/>
      <c r="I47" s="267"/>
      <c r="J47" s="267"/>
      <c r="K47" s="267"/>
      <c r="L47" s="214"/>
      <c r="M47" s="215"/>
    </row>
    <row r="48" spans="1:13" ht="150.75" customHeight="1">
      <c r="A48" s="3145"/>
      <c r="B48" s="268" t="s">
        <v>1189</v>
      </c>
      <c r="C48" s="3140" t="s">
        <v>1227</v>
      </c>
      <c r="D48" s="3141"/>
      <c r="E48" s="3141"/>
      <c r="F48" s="3141"/>
      <c r="G48" s="3141"/>
      <c r="H48" s="3141"/>
      <c r="I48" s="3141"/>
      <c r="J48" s="3141"/>
      <c r="K48" s="3141"/>
      <c r="L48" s="3141"/>
      <c r="M48" s="3142"/>
    </row>
    <row r="49" spans="1:13" ht="22.5" customHeight="1">
      <c r="A49" s="3145"/>
      <c r="B49" s="268" t="s">
        <v>1191</v>
      </c>
      <c r="C49" s="1872" t="s">
        <v>1228</v>
      </c>
      <c r="D49" s="1829"/>
      <c r="E49" s="1829"/>
      <c r="F49" s="1829"/>
      <c r="G49" s="1829"/>
      <c r="H49" s="1829"/>
      <c r="I49" s="1829"/>
      <c r="J49" s="1829"/>
      <c r="K49" s="1829"/>
      <c r="L49" s="1829"/>
      <c r="M49" s="1830"/>
    </row>
    <row r="50" spans="1:13">
      <c r="A50" s="3145"/>
      <c r="B50" s="268" t="s">
        <v>1193</v>
      </c>
      <c r="C50" s="1829" t="s">
        <v>1194</v>
      </c>
      <c r="D50" s="1829"/>
      <c r="E50" s="1829"/>
      <c r="F50" s="1829"/>
      <c r="G50" s="1829"/>
      <c r="H50" s="1829"/>
      <c r="I50" s="1829"/>
      <c r="J50" s="1829"/>
      <c r="K50" s="1829"/>
      <c r="L50" s="1829"/>
      <c r="M50" s="1830"/>
    </row>
    <row r="51" spans="1:13">
      <c r="A51" s="3145"/>
      <c r="B51" s="268" t="s">
        <v>1195</v>
      </c>
      <c r="C51" s="1829">
        <v>2020</v>
      </c>
      <c r="D51" s="1829"/>
      <c r="E51" s="1829"/>
      <c r="F51" s="1829"/>
      <c r="G51" s="1829"/>
      <c r="H51" s="1829"/>
      <c r="I51" s="1829"/>
      <c r="J51" s="1829"/>
      <c r="K51" s="1829"/>
      <c r="L51" s="1829"/>
      <c r="M51" s="1830"/>
    </row>
    <row r="52" spans="1:13" ht="15.75" customHeight="1">
      <c r="A52" s="3135" t="s">
        <v>1197</v>
      </c>
      <c r="B52" s="269" t="s">
        <v>1198</v>
      </c>
      <c r="C52" s="3103" t="s">
        <v>790</v>
      </c>
      <c r="D52" s="3103"/>
      <c r="E52" s="3103"/>
      <c r="F52" s="3103"/>
      <c r="G52" s="3103"/>
      <c r="H52" s="3103"/>
      <c r="I52" s="3103"/>
      <c r="J52" s="3103"/>
      <c r="K52" s="3103"/>
      <c r="L52" s="3103"/>
      <c r="M52" s="3104"/>
    </row>
    <row r="53" spans="1:13" ht="15.75" customHeight="1">
      <c r="A53" s="3136"/>
      <c r="B53" s="269" t="s">
        <v>1199</v>
      </c>
      <c r="C53" s="3103" t="s">
        <v>1229</v>
      </c>
      <c r="D53" s="3103"/>
      <c r="E53" s="3103"/>
      <c r="F53" s="3103"/>
      <c r="G53" s="3103"/>
      <c r="H53" s="3103"/>
      <c r="I53" s="3103"/>
      <c r="J53" s="3103"/>
      <c r="K53" s="3103"/>
      <c r="L53" s="3103"/>
      <c r="M53" s="3104"/>
    </row>
    <row r="54" spans="1:13" ht="15.75" customHeight="1">
      <c r="A54" s="3136"/>
      <c r="B54" s="269" t="s">
        <v>1201</v>
      </c>
      <c r="C54" s="3103" t="s">
        <v>677</v>
      </c>
      <c r="D54" s="3103"/>
      <c r="E54" s="3103"/>
      <c r="F54" s="3103"/>
      <c r="G54" s="3103"/>
      <c r="H54" s="3103"/>
      <c r="I54" s="3103"/>
      <c r="J54" s="3103"/>
      <c r="K54" s="3103"/>
      <c r="L54" s="3103"/>
      <c r="M54" s="3104"/>
    </row>
    <row r="55" spans="1:13" ht="15.75" customHeight="1">
      <c r="A55" s="3136"/>
      <c r="B55" s="270" t="s">
        <v>1202</v>
      </c>
      <c r="C55" s="3103" t="s">
        <v>73</v>
      </c>
      <c r="D55" s="3103"/>
      <c r="E55" s="3103"/>
      <c r="F55" s="3103"/>
      <c r="G55" s="3103"/>
      <c r="H55" s="3103"/>
      <c r="I55" s="3103"/>
      <c r="J55" s="3103"/>
      <c r="K55" s="3103"/>
      <c r="L55" s="3103"/>
      <c r="M55" s="3104"/>
    </row>
    <row r="56" spans="1:13" ht="15.75" customHeight="1">
      <c r="A56" s="3136"/>
      <c r="B56" s="269" t="s">
        <v>1204</v>
      </c>
      <c r="C56" s="3102" t="s">
        <v>791</v>
      </c>
      <c r="D56" s="3103"/>
      <c r="E56" s="3103"/>
      <c r="F56" s="3103"/>
      <c r="G56" s="3103"/>
      <c r="H56" s="3103"/>
      <c r="I56" s="3103"/>
      <c r="J56" s="3103"/>
      <c r="K56" s="3103"/>
      <c r="L56" s="3103"/>
      <c r="M56" s="3104"/>
    </row>
    <row r="57" spans="1:13" ht="16.5" thickBot="1">
      <c r="A57" s="3143"/>
      <c r="B57" s="269" t="s">
        <v>1205</v>
      </c>
      <c r="C57" s="3103">
        <v>3387000</v>
      </c>
      <c r="D57" s="3103"/>
      <c r="E57" s="3103"/>
      <c r="F57" s="3103"/>
      <c r="G57" s="3103"/>
      <c r="H57" s="3103"/>
      <c r="I57" s="3103"/>
      <c r="J57" s="3103"/>
      <c r="K57" s="3103"/>
      <c r="L57" s="3103"/>
      <c r="M57" s="3104"/>
    </row>
    <row r="58" spans="1:13" ht="15.75" customHeight="1">
      <c r="A58" s="3135" t="s">
        <v>1206</v>
      </c>
      <c r="B58" s="271" t="s">
        <v>1207</v>
      </c>
      <c r="C58" s="3103" t="s">
        <v>1208</v>
      </c>
      <c r="D58" s="3103"/>
      <c r="E58" s="3103"/>
      <c r="F58" s="3103"/>
      <c r="G58" s="3103"/>
      <c r="H58" s="3103"/>
      <c r="I58" s="3103"/>
      <c r="J58" s="3103"/>
      <c r="K58" s="3103"/>
      <c r="L58" s="3103"/>
      <c r="M58" s="3104"/>
    </row>
    <row r="59" spans="1:13" ht="30" customHeight="1">
      <c r="A59" s="3136"/>
      <c r="B59" s="271" t="s">
        <v>1209</v>
      </c>
      <c r="C59" s="3103" t="s">
        <v>1210</v>
      </c>
      <c r="D59" s="3103"/>
      <c r="E59" s="3103"/>
      <c r="F59" s="3103"/>
      <c r="G59" s="3103"/>
      <c r="H59" s="3103"/>
      <c r="I59" s="3103"/>
      <c r="J59" s="3103"/>
      <c r="K59" s="3103"/>
      <c r="L59" s="3103"/>
      <c r="M59" s="3104"/>
    </row>
    <row r="60" spans="1:13" ht="30" customHeight="1" thickBot="1">
      <c r="A60" s="3136"/>
      <c r="B60" s="272" t="s">
        <v>28</v>
      </c>
      <c r="C60" s="3103" t="s">
        <v>72</v>
      </c>
      <c r="D60" s="3103"/>
      <c r="E60" s="3103"/>
      <c r="F60" s="3103"/>
      <c r="G60" s="3103"/>
      <c r="H60" s="3103"/>
      <c r="I60" s="3103"/>
      <c r="J60" s="3103"/>
      <c r="K60" s="3103"/>
      <c r="L60" s="3103"/>
      <c r="M60" s="3104"/>
    </row>
    <row r="61" spans="1:13" s="995" customFormat="1" ht="249" customHeight="1" thickBot="1">
      <c r="A61" s="273" t="s">
        <v>1211</v>
      </c>
      <c r="B61" s="2471"/>
      <c r="C61" s="3137" t="s">
        <v>1230</v>
      </c>
      <c r="D61" s="3138"/>
      <c r="E61" s="3138"/>
      <c r="F61" s="3138"/>
      <c r="G61" s="3138"/>
      <c r="H61" s="3138"/>
      <c r="I61" s="3138"/>
      <c r="J61" s="3138"/>
      <c r="K61" s="3138"/>
      <c r="L61" s="3138"/>
      <c r="M61" s="3139"/>
    </row>
  </sheetData>
  <mergeCells count="41">
    <mergeCell ref="A2:A14"/>
    <mergeCell ref="C2:M2"/>
    <mergeCell ref="C3:M3"/>
    <mergeCell ref="D4:M4"/>
    <mergeCell ref="C5:M5"/>
    <mergeCell ref="C6:M6"/>
    <mergeCell ref="B8:B10"/>
    <mergeCell ref="C9:D9"/>
    <mergeCell ref="F9:G9"/>
    <mergeCell ref="C10:D10"/>
    <mergeCell ref="B44:B47"/>
    <mergeCell ref="F45:F46"/>
    <mergeCell ref="F10:G10"/>
    <mergeCell ref="I10:J10"/>
    <mergeCell ref="C11:M11"/>
    <mergeCell ref="C12:M12"/>
    <mergeCell ref="C13:M13"/>
    <mergeCell ref="C14:D14"/>
    <mergeCell ref="F14:M14"/>
    <mergeCell ref="G45:J46"/>
    <mergeCell ref="C48:M48"/>
    <mergeCell ref="A52:A57"/>
    <mergeCell ref="C52:M52"/>
    <mergeCell ref="C53:M53"/>
    <mergeCell ref="C54:M54"/>
    <mergeCell ref="C55:M55"/>
    <mergeCell ref="C56:M56"/>
    <mergeCell ref="C57:M57"/>
    <mergeCell ref="A15:A51"/>
    <mergeCell ref="C16:M16"/>
    <mergeCell ref="B17:B23"/>
    <mergeCell ref="B24:B27"/>
    <mergeCell ref="B31:B33"/>
    <mergeCell ref="B34:B43"/>
    <mergeCell ref="F42:G42"/>
    <mergeCell ref="H42:I42"/>
    <mergeCell ref="A58:A60"/>
    <mergeCell ref="C58:M58"/>
    <mergeCell ref="C59:M59"/>
    <mergeCell ref="C60:M60"/>
    <mergeCell ref="C61:M61"/>
  </mergeCells>
  <dataValidations count="6">
    <dataValidation allowBlank="1" showInputMessage="1" showErrorMessage="1" prompt="Determine si el indicador responde a un enfoque (Derechos Humanos, Género, Diferencial, Poblacional, Ambiental y Territorial). Si responde a más de enfoque separelos por ;" sqref="B15" xr:uid="{00000000-0002-0000-0300-000000000000}"/>
    <dataValidation allowBlank="1" showInputMessage="1" showErrorMessage="1" prompt="Identifique el ODS a que le apunta el indicador de producto. Seleccione de la lista desplegable._x000a_" sqref="B14" xr:uid="{00000000-0002-0000-0300-000001000000}"/>
    <dataValidation allowBlank="1" showInputMessage="1" showErrorMessage="1" prompt="Identifique la meta ODS a que le apunta el indicador de producto. Seleccione de la lista desplegable." sqref="E14" xr:uid="{00000000-0002-0000-0300-000002000000}"/>
    <dataValidation type="list" allowBlank="1" showInputMessage="1" showErrorMessage="1" sqref="I7" xr:uid="{00000000-0002-0000-0300-000003000000}">
      <formula1>INDIRECT(C7)</formula1>
    </dataValidation>
    <dataValidation allowBlank="1" showInputMessage="1" showErrorMessage="1" prompt="Seleccione de la lista desplegable" sqref="B4 B7 H7" xr:uid="{00000000-0002-0000-0300-000004000000}"/>
    <dataValidation allowBlank="1" showInputMessage="1" showErrorMessage="1" prompt="Incluir una ficha por cada indicador, ya sea de producto o de resultado" sqref="A1" xr:uid="{00000000-0002-0000-0300-000005000000}"/>
  </dataValidations>
  <hyperlinks>
    <hyperlink ref="C56" r:id="rId1" xr:uid="{00000000-0004-0000-0300-000000000000}"/>
  </hyperlink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sheetPr>
  <dimension ref="A1:M60"/>
  <sheetViews>
    <sheetView topLeftCell="B1" workbookViewId="0">
      <selection activeCell="C58" sqref="C58"/>
    </sheetView>
  </sheetViews>
  <sheetFormatPr baseColWidth="10" defaultColWidth="11.28515625" defaultRowHeight="15.75"/>
  <cols>
    <col min="1" max="1" width="25.140625" style="4" customWidth="1"/>
    <col min="2" max="2" width="39.140625" style="57" customWidth="1"/>
    <col min="3" max="6" width="11.28515625" style="4"/>
    <col min="7" max="7" width="16" style="4" customWidth="1"/>
    <col min="8" max="16384" width="11.28515625" style="4"/>
  </cols>
  <sheetData>
    <row r="1" spans="1:13" ht="16.5" thickBot="1">
      <c r="A1" s="153"/>
      <c r="B1" s="1940" t="s">
        <v>1697</v>
      </c>
      <c r="C1" s="152" t="s">
        <v>1697</v>
      </c>
      <c r="D1" s="152"/>
      <c r="E1" s="152"/>
      <c r="F1" s="152"/>
      <c r="G1" s="152"/>
      <c r="H1" s="152"/>
      <c r="I1" s="152"/>
      <c r="J1" s="152"/>
      <c r="K1" s="152"/>
      <c r="L1" s="152"/>
      <c r="M1" s="151"/>
    </row>
    <row r="2" spans="1:13" ht="63" customHeight="1">
      <c r="A2" s="3326" t="s">
        <v>1134</v>
      </c>
      <c r="B2" s="150" t="s">
        <v>1135</v>
      </c>
      <c r="C2" s="3723" t="s">
        <v>1698</v>
      </c>
      <c r="D2" s="3359"/>
      <c r="E2" s="3359"/>
      <c r="F2" s="3359"/>
      <c r="G2" s="3359"/>
      <c r="H2" s="3359"/>
      <c r="I2" s="3359"/>
      <c r="J2" s="3359"/>
      <c r="K2" s="3359"/>
      <c r="L2" s="3359"/>
      <c r="M2" s="3724"/>
    </row>
    <row r="3" spans="1:13" ht="31.5">
      <c r="A3" s="3327"/>
      <c r="B3" s="100" t="s">
        <v>1213</v>
      </c>
      <c r="C3" s="3956" t="s">
        <v>1665</v>
      </c>
      <c r="D3" s="3957"/>
      <c r="E3" s="3957"/>
      <c r="F3" s="3957"/>
      <c r="G3" s="3957"/>
      <c r="H3" s="3957"/>
      <c r="I3" s="3957"/>
      <c r="J3" s="3957"/>
      <c r="K3" s="3957"/>
      <c r="L3" s="3957"/>
      <c r="M3" s="3958"/>
    </row>
    <row r="4" spans="1:13">
      <c r="A4" s="3327"/>
      <c r="B4" s="1865" t="s">
        <v>1139</v>
      </c>
      <c r="C4" s="1870" t="s">
        <v>482</v>
      </c>
      <c r="D4" s="1870"/>
      <c r="E4" s="1870"/>
      <c r="F4" s="1870"/>
      <c r="G4" s="1870"/>
      <c r="H4" s="1870"/>
      <c r="I4" s="1870"/>
      <c r="J4" s="1870"/>
      <c r="K4" s="1870"/>
      <c r="L4" s="1870"/>
      <c r="M4" s="1871"/>
    </row>
    <row r="5" spans="1:13">
      <c r="A5" s="3327"/>
      <c r="B5" s="2061" t="s">
        <v>1140</v>
      </c>
      <c r="C5" s="1870">
        <v>5</v>
      </c>
      <c r="D5" s="3957" t="s">
        <v>1666</v>
      </c>
      <c r="E5" s="3957"/>
      <c r="F5" s="3957"/>
      <c r="G5" s="3957"/>
      <c r="H5" s="3957"/>
      <c r="I5" s="3957"/>
      <c r="J5" s="3957"/>
      <c r="K5" s="3957"/>
      <c r="L5" s="3957"/>
      <c r="M5" s="3958"/>
    </row>
    <row r="6" spans="1:13">
      <c r="A6" s="3327"/>
      <c r="B6" s="1865" t="s">
        <v>1142</v>
      </c>
      <c r="C6" s="1870">
        <v>31</v>
      </c>
      <c r="D6" s="3957" t="s">
        <v>1667</v>
      </c>
      <c r="E6" s="3957"/>
      <c r="F6" s="3957"/>
      <c r="G6" s="3957"/>
      <c r="H6" s="3957"/>
      <c r="I6" s="3957"/>
      <c r="J6" s="3957"/>
      <c r="K6" s="3957"/>
      <c r="L6" s="3957"/>
      <c r="M6" s="3958"/>
    </row>
    <row r="7" spans="1:13" ht="54" customHeight="1">
      <c r="A7" s="3327"/>
      <c r="B7" s="100" t="s">
        <v>1143</v>
      </c>
      <c r="C7" s="3956" t="s">
        <v>1668</v>
      </c>
      <c r="D7" s="3957"/>
      <c r="E7" s="3957"/>
      <c r="F7" s="1870"/>
      <c r="G7" s="1934"/>
      <c r="H7" s="1897" t="s">
        <v>28</v>
      </c>
      <c r="I7" s="3754" t="s">
        <v>1657</v>
      </c>
      <c r="J7" s="3957"/>
      <c r="K7" s="1870"/>
      <c r="L7" s="449"/>
      <c r="M7" s="504"/>
    </row>
    <row r="8" spans="1:13">
      <c r="A8" s="3327"/>
      <c r="B8" s="3337" t="s">
        <v>1144</v>
      </c>
      <c r="C8" s="146"/>
      <c r="D8" s="145"/>
      <c r="E8" s="145"/>
      <c r="F8" s="145"/>
      <c r="G8" s="145"/>
      <c r="H8" s="145"/>
      <c r="I8" s="145"/>
      <c r="J8" s="145"/>
      <c r="K8" s="145"/>
      <c r="L8" s="81"/>
      <c r="M8" s="144"/>
    </row>
    <row r="9" spans="1:13" ht="35.1" customHeight="1">
      <c r="A9" s="3327"/>
      <c r="B9" s="3338"/>
      <c r="C9" s="3332"/>
      <c r="D9" s="3332"/>
      <c r="E9" s="1863"/>
      <c r="F9" s="3960"/>
      <c r="G9" s="3960"/>
      <c r="H9" s="1863"/>
      <c r="I9" s="3960"/>
      <c r="J9" s="3960"/>
      <c r="K9" s="1863"/>
      <c r="M9" s="101"/>
    </row>
    <row r="10" spans="1:13">
      <c r="A10" s="3327"/>
      <c r="B10" s="3339"/>
      <c r="C10" s="3333" t="s">
        <v>1147</v>
      </c>
      <c r="D10" s="3333"/>
      <c r="E10" s="1863"/>
      <c r="F10" s="3333" t="s">
        <v>1147</v>
      </c>
      <c r="G10" s="3333"/>
      <c r="H10" s="1863"/>
      <c r="I10" s="3333" t="s">
        <v>1147</v>
      </c>
      <c r="J10" s="3333"/>
      <c r="K10" s="1863"/>
      <c r="M10" s="101"/>
    </row>
    <row r="11" spans="1:13" ht="91.5" customHeight="1">
      <c r="A11" s="3327"/>
      <c r="B11" s="154" t="s">
        <v>1219</v>
      </c>
      <c r="C11" s="3961" t="s">
        <v>1699</v>
      </c>
      <c r="D11" s="3962"/>
      <c r="E11" s="3962"/>
      <c r="F11" s="3962"/>
      <c r="G11" s="3962"/>
      <c r="H11" s="3962"/>
      <c r="I11" s="3962"/>
      <c r="J11" s="3962"/>
      <c r="K11" s="3962"/>
      <c r="L11" s="3962"/>
      <c r="M11" s="3963"/>
    </row>
    <row r="12" spans="1:13" ht="37.5" customHeight="1">
      <c r="A12" s="3327"/>
      <c r="B12" s="154" t="s">
        <v>1221</v>
      </c>
      <c r="C12" s="3939" t="s">
        <v>1687</v>
      </c>
      <c r="D12" s="3939"/>
      <c r="E12" s="3939"/>
      <c r="F12" s="3939"/>
      <c r="G12" s="3939"/>
      <c r="H12" s="3939"/>
      <c r="I12" s="3939"/>
      <c r="J12" s="3939"/>
      <c r="K12" s="3939"/>
      <c r="L12" s="3939"/>
      <c r="M12" s="3939"/>
    </row>
    <row r="13" spans="1:13" ht="31.5">
      <c r="A13" s="3328"/>
      <c r="B13" s="100" t="s">
        <v>1495</v>
      </c>
      <c r="C13" s="120"/>
      <c r="D13" s="120"/>
      <c r="E13" s="120"/>
      <c r="F13" s="120"/>
      <c r="G13" s="120"/>
      <c r="H13" s="120"/>
      <c r="I13" s="120"/>
      <c r="J13" s="120"/>
      <c r="K13" s="120"/>
      <c r="M13" s="101"/>
    </row>
    <row r="14" spans="1:13" ht="86.25" customHeight="1">
      <c r="A14" s="1860"/>
      <c r="B14" s="443" t="s">
        <v>1223</v>
      </c>
      <c r="C14" s="3697" t="s">
        <v>1700</v>
      </c>
      <c r="D14" s="3697"/>
      <c r="E14" s="3697"/>
      <c r="F14" s="3697"/>
      <c r="G14" s="3697"/>
      <c r="H14" s="444" t="s">
        <v>1224</v>
      </c>
      <c r="I14" s="3697" t="s">
        <v>1689</v>
      </c>
      <c r="J14" s="3697"/>
      <c r="K14" s="3697"/>
      <c r="L14" s="3697"/>
      <c r="M14" s="3697"/>
    </row>
    <row r="15" spans="1:13" ht="31.5">
      <c r="A15" s="3355" t="s">
        <v>1150</v>
      </c>
      <c r="B15" s="100" t="s">
        <v>1672</v>
      </c>
      <c r="C15" s="1892" t="s">
        <v>300</v>
      </c>
      <c r="D15" s="1892"/>
      <c r="E15" s="1892"/>
      <c r="F15" s="1892"/>
      <c r="G15" s="1892"/>
      <c r="H15" s="1892"/>
      <c r="I15" s="1892"/>
      <c r="J15" s="1892"/>
      <c r="K15" s="1892"/>
      <c r="M15" s="101"/>
    </row>
    <row r="16" spans="1:13" ht="63.75" customHeight="1">
      <c r="A16" s="3356"/>
      <c r="B16" s="100" t="s">
        <v>1151</v>
      </c>
      <c r="C16" s="3723" t="s">
        <v>319</v>
      </c>
      <c r="D16" s="3359"/>
      <c r="E16" s="3359"/>
      <c r="F16" s="3359"/>
      <c r="G16" s="3359"/>
      <c r="H16" s="3359"/>
      <c r="I16" s="3359"/>
      <c r="J16" s="3359"/>
      <c r="K16" s="3359"/>
      <c r="L16" s="3359"/>
      <c r="M16" s="3724"/>
    </row>
    <row r="17" spans="1:13" ht="8.25" customHeight="1">
      <c r="A17" s="3356"/>
      <c r="B17" s="3337" t="s">
        <v>1153</v>
      </c>
      <c r="C17" s="143"/>
      <c r="D17" s="142"/>
      <c r="E17" s="142"/>
      <c r="F17" s="142"/>
      <c r="G17" s="142"/>
      <c r="H17" s="142"/>
      <c r="I17" s="142"/>
      <c r="J17" s="142"/>
      <c r="K17" s="142"/>
      <c r="L17" s="142"/>
      <c r="M17" s="141"/>
    </row>
    <row r="18" spans="1:13" ht="9" customHeight="1">
      <c r="A18" s="3356"/>
      <c r="B18" s="3338"/>
      <c r="C18" s="140"/>
      <c r="D18" s="139"/>
      <c r="E18" s="138"/>
      <c r="F18" s="139"/>
      <c r="G18" s="138"/>
      <c r="H18" s="139"/>
      <c r="I18" s="138"/>
      <c r="J18" s="139"/>
      <c r="K18" s="138"/>
      <c r="L18" s="138"/>
      <c r="M18" s="110"/>
    </row>
    <row r="19" spans="1:13">
      <c r="A19" s="3356"/>
      <c r="B19" s="3338"/>
      <c r="C19" s="128" t="s">
        <v>1154</v>
      </c>
      <c r="D19" s="137"/>
      <c r="E19" s="128" t="s">
        <v>1155</v>
      </c>
      <c r="F19" s="137"/>
      <c r="G19" s="128" t="s">
        <v>1156</v>
      </c>
      <c r="H19" s="137"/>
      <c r="I19" s="128" t="s">
        <v>1157</v>
      </c>
      <c r="J19" s="137"/>
      <c r="K19" s="128" t="s">
        <v>1158</v>
      </c>
      <c r="L19" s="136"/>
      <c r="M19" s="135"/>
    </row>
    <row r="20" spans="1:13">
      <c r="A20" s="3356"/>
      <c r="B20" s="3338"/>
      <c r="C20" s="128" t="s">
        <v>1159</v>
      </c>
      <c r="D20" s="1891"/>
      <c r="E20" s="128" t="s">
        <v>1160</v>
      </c>
      <c r="F20" s="123"/>
      <c r="G20" s="128" t="s">
        <v>1161</v>
      </c>
      <c r="H20" s="123"/>
      <c r="I20" s="128" t="s">
        <v>1162</v>
      </c>
      <c r="J20" s="123"/>
      <c r="K20" s="128" t="s">
        <v>1163</v>
      </c>
      <c r="L20" s="136"/>
      <c r="M20" s="135"/>
    </row>
    <row r="21" spans="1:13">
      <c r="A21" s="3356"/>
      <c r="B21" s="3338"/>
      <c r="C21" s="128" t="s">
        <v>1166</v>
      </c>
      <c r="D21" s="123" t="s">
        <v>1167</v>
      </c>
      <c r="E21" s="128" t="s">
        <v>1168</v>
      </c>
      <c r="F21" s="3964" t="s">
        <v>1674</v>
      </c>
      <c r="G21" s="3964"/>
      <c r="H21" s="1939"/>
      <c r="I21" s="1939"/>
      <c r="J21" s="1939"/>
      <c r="K21" s="1939"/>
      <c r="L21" s="1939"/>
      <c r="M21" s="132"/>
    </row>
    <row r="22" spans="1:13" ht="9.75" customHeight="1">
      <c r="A22" s="3356"/>
      <c r="B22" s="3339"/>
      <c r="C22" s="1894"/>
      <c r="D22" s="1894"/>
      <c r="E22" s="1894"/>
      <c r="F22" s="1894"/>
      <c r="G22" s="1894"/>
      <c r="H22" s="1894"/>
      <c r="I22" s="1894"/>
      <c r="J22" s="1894"/>
      <c r="K22" s="1894"/>
      <c r="L22" s="1894"/>
      <c r="M22" s="1895"/>
    </row>
    <row r="23" spans="1:13">
      <c r="A23" s="3356"/>
      <c r="B23" s="3337" t="s">
        <v>1170</v>
      </c>
      <c r="C23" s="131"/>
      <c r="D23" s="131"/>
      <c r="E23" s="131"/>
      <c r="F23" s="131"/>
      <c r="G23" s="131"/>
      <c r="H23" s="131"/>
      <c r="I23" s="131"/>
      <c r="J23" s="131"/>
      <c r="K23" s="131"/>
      <c r="M23" s="101"/>
    </row>
    <row r="24" spans="1:13">
      <c r="A24" s="3356"/>
      <c r="B24" s="3338"/>
      <c r="C24" s="128" t="s">
        <v>1171</v>
      </c>
      <c r="D24" s="123"/>
      <c r="E24" s="120"/>
      <c r="F24" s="128" t="s">
        <v>1172</v>
      </c>
      <c r="G24" s="1891" t="s">
        <v>1167</v>
      </c>
      <c r="H24" s="120"/>
      <c r="I24" s="128" t="s">
        <v>1173</v>
      </c>
      <c r="J24" s="1891"/>
      <c r="K24" s="120"/>
      <c r="M24" s="101"/>
    </row>
    <row r="25" spans="1:13">
      <c r="A25" s="3356"/>
      <c r="B25" s="3338"/>
      <c r="C25" s="128" t="s">
        <v>1174</v>
      </c>
      <c r="D25" s="130"/>
      <c r="E25" s="129"/>
      <c r="F25" s="128" t="s">
        <v>1175</v>
      </c>
      <c r="G25" s="123"/>
      <c r="H25" s="126"/>
      <c r="I25" s="127"/>
      <c r="J25" s="126"/>
      <c r="K25" s="1945"/>
      <c r="M25" s="101"/>
    </row>
    <row r="26" spans="1:13">
      <c r="A26" s="3356"/>
      <c r="B26" s="3338"/>
      <c r="C26" s="125"/>
      <c r="D26" s="125"/>
      <c r="E26" s="125"/>
      <c r="F26" s="125"/>
      <c r="G26" s="125"/>
      <c r="H26" s="125"/>
      <c r="I26" s="125"/>
      <c r="J26" s="125"/>
      <c r="K26" s="125"/>
      <c r="M26" s="101"/>
    </row>
    <row r="27" spans="1:13">
      <c r="A27" s="3356"/>
      <c r="B27" s="1864" t="s">
        <v>1176</v>
      </c>
      <c r="C27" s="120"/>
      <c r="D27" s="120"/>
      <c r="E27" s="120"/>
      <c r="F27" s="120"/>
      <c r="G27" s="120"/>
      <c r="H27" s="120"/>
      <c r="I27" s="120"/>
      <c r="J27" s="120"/>
      <c r="K27" s="120"/>
      <c r="L27" s="120"/>
      <c r="M27" s="122"/>
    </row>
    <row r="28" spans="1:13" ht="72" customHeight="1">
      <c r="A28" s="3356"/>
      <c r="B28" s="1864"/>
      <c r="C28" s="124" t="s">
        <v>1177</v>
      </c>
      <c r="D28" s="184">
        <v>2518</v>
      </c>
      <c r="E28" s="506"/>
      <c r="F28" s="507" t="s">
        <v>1178</v>
      </c>
      <c r="G28" s="123">
        <v>2018</v>
      </c>
      <c r="H28" s="120"/>
      <c r="I28" s="118" t="s">
        <v>1179</v>
      </c>
      <c r="J28" s="3358" t="s">
        <v>1701</v>
      </c>
      <c r="K28" s="3359"/>
      <c r="L28" s="1907"/>
      <c r="M28" s="122"/>
    </row>
    <row r="29" spans="1:13">
      <c r="A29" s="3356"/>
      <c r="B29" s="1865"/>
      <c r="C29" s="1894"/>
      <c r="D29" s="1894"/>
      <c r="E29" s="1894"/>
      <c r="F29" s="1894"/>
      <c r="G29" s="1894"/>
      <c r="H29" s="1894"/>
      <c r="I29" s="1894"/>
      <c r="J29" s="1894"/>
      <c r="K29" s="1894"/>
      <c r="L29" s="1894"/>
      <c r="M29" s="1895"/>
    </row>
    <row r="30" spans="1:13">
      <c r="A30" s="3356"/>
      <c r="B30" s="3337" t="s">
        <v>1181</v>
      </c>
      <c r="C30" s="2034"/>
      <c r="D30" s="2034"/>
      <c r="E30" s="2034"/>
      <c r="F30" s="2034"/>
      <c r="G30" s="2034"/>
      <c r="H30" s="2034"/>
      <c r="I30" s="2034"/>
      <c r="J30" s="2034"/>
      <c r="K30" s="2034"/>
      <c r="M30" s="101"/>
    </row>
    <row r="31" spans="1:13">
      <c r="A31" s="3356"/>
      <c r="B31" s="3338"/>
      <c r="C31" s="120" t="s">
        <v>1182</v>
      </c>
      <c r="D31" s="121">
        <v>2019</v>
      </c>
      <c r="E31" s="117"/>
      <c r="F31" s="120" t="s">
        <v>1183</v>
      </c>
      <c r="G31" s="119" t="s">
        <v>1184</v>
      </c>
      <c r="H31" s="117"/>
      <c r="I31" s="118"/>
      <c r="J31" s="117"/>
      <c r="K31" s="117"/>
      <c r="M31" s="101"/>
    </row>
    <row r="32" spans="1:13">
      <c r="A32" s="3356"/>
      <c r="B32" s="3339"/>
      <c r="C32" s="1894"/>
      <c r="D32" s="116"/>
      <c r="E32" s="2035"/>
      <c r="F32" s="1894"/>
      <c r="G32" s="2035"/>
      <c r="H32" s="2035"/>
      <c r="I32" s="115"/>
      <c r="J32" s="2035"/>
      <c r="K32" s="2035"/>
      <c r="M32" s="101"/>
    </row>
    <row r="33" spans="1:13">
      <c r="A33" s="3356"/>
      <c r="B33" s="3337" t="s">
        <v>1185</v>
      </c>
      <c r="C33" s="114"/>
      <c r="D33" s="114"/>
      <c r="E33" s="114"/>
      <c r="F33" s="114"/>
      <c r="G33" s="114"/>
      <c r="H33" s="114"/>
      <c r="I33" s="114"/>
      <c r="J33" s="114"/>
      <c r="K33" s="114"/>
      <c r="L33" s="114"/>
      <c r="M33" s="113"/>
    </row>
    <row r="34" spans="1:13">
      <c r="A34" s="3356"/>
      <c r="B34" s="3338"/>
      <c r="C34" s="109"/>
      <c r="D34" s="46">
        <v>2019</v>
      </c>
      <c r="E34" s="46"/>
      <c r="F34" s="46">
        <v>2020</v>
      </c>
      <c r="G34" s="46"/>
      <c r="H34" s="47">
        <v>2021</v>
      </c>
      <c r="I34" s="47"/>
      <c r="J34" s="47">
        <v>2022</v>
      </c>
      <c r="K34" s="46"/>
      <c r="L34" s="46">
        <v>2023</v>
      </c>
      <c r="M34" s="113"/>
    </row>
    <row r="35" spans="1:13">
      <c r="A35" s="3356"/>
      <c r="B35" s="3338"/>
      <c r="C35" s="109"/>
      <c r="D35" s="1941">
        <v>2500</v>
      </c>
      <c r="E35" s="1942"/>
      <c r="F35" s="1941">
        <v>1000</v>
      </c>
      <c r="G35" s="1942"/>
      <c r="H35" s="1941">
        <v>1000</v>
      </c>
      <c r="I35" s="1942"/>
      <c r="J35" s="1941">
        <v>1000</v>
      </c>
      <c r="K35" s="1942"/>
      <c r="L35" s="1941">
        <v>1000</v>
      </c>
      <c r="M35" s="518"/>
    </row>
    <row r="36" spans="1:13">
      <c r="A36" s="3356"/>
      <c r="B36" s="3338"/>
      <c r="C36" s="109"/>
      <c r="D36" s="46">
        <v>2024</v>
      </c>
      <c r="E36" s="46"/>
      <c r="F36" s="46">
        <v>2025</v>
      </c>
      <c r="G36" s="46"/>
      <c r="H36" s="47">
        <v>2026</v>
      </c>
      <c r="I36" s="47"/>
      <c r="J36" s="47">
        <v>2027</v>
      </c>
      <c r="K36" s="46"/>
      <c r="L36" s="46">
        <v>2028</v>
      </c>
      <c r="M36" s="519"/>
    </row>
    <row r="37" spans="1:13">
      <c r="A37" s="3356"/>
      <c r="B37" s="3338"/>
      <c r="C37" s="109"/>
      <c r="D37" s="1942">
        <v>1000</v>
      </c>
      <c r="E37" s="103"/>
      <c r="F37" s="1941">
        <v>1000</v>
      </c>
      <c r="G37" s="1942"/>
      <c r="H37" s="1941">
        <v>1000</v>
      </c>
      <c r="I37" s="1942"/>
      <c r="J37" s="1941">
        <v>1000</v>
      </c>
      <c r="K37" s="1942"/>
      <c r="L37" s="1941">
        <v>1000</v>
      </c>
      <c r="M37" s="518"/>
    </row>
    <row r="38" spans="1:13">
      <c r="A38" s="3356"/>
      <c r="B38" s="3338"/>
      <c r="C38" s="109"/>
      <c r="D38" s="46">
        <v>2029</v>
      </c>
      <c r="E38" s="46"/>
      <c r="F38" s="46">
        <v>2030</v>
      </c>
      <c r="G38" s="46"/>
      <c r="H38" s="47">
        <v>2031</v>
      </c>
      <c r="I38" s="47"/>
      <c r="J38" s="47">
        <v>2032</v>
      </c>
      <c r="K38" s="46"/>
      <c r="L38" s="46">
        <v>2033</v>
      </c>
      <c r="M38" s="519"/>
    </row>
    <row r="39" spans="1:13">
      <c r="A39" s="3356"/>
      <c r="B39" s="3338"/>
      <c r="C39" s="109"/>
      <c r="D39" s="1942">
        <v>1000</v>
      </c>
      <c r="E39" s="129"/>
      <c r="F39" s="1941">
        <v>1000</v>
      </c>
      <c r="G39" s="1942"/>
      <c r="H39" s="1941">
        <v>1000</v>
      </c>
      <c r="I39" s="1942"/>
      <c r="J39" s="1941">
        <v>1000</v>
      </c>
      <c r="K39" s="1942"/>
      <c r="L39" s="1941">
        <v>1000</v>
      </c>
      <c r="M39" s="518"/>
    </row>
    <row r="40" spans="1:13">
      <c r="A40" s="3356"/>
      <c r="B40" s="3338"/>
      <c r="C40" s="109"/>
      <c r="D40" s="46">
        <v>2034</v>
      </c>
      <c r="E40" s="1910"/>
      <c r="F40" s="62" t="s">
        <v>1186</v>
      </c>
      <c r="G40" s="520"/>
      <c r="H40" s="520"/>
      <c r="I40" s="520"/>
      <c r="J40" s="520"/>
      <c r="K40" s="520"/>
      <c r="L40" s="520"/>
      <c r="M40" s="518"/>
    </row>
    <row r="41" spans="1:13">
      <c r="A41" s="3356"/>
      <c r="B41" s="3338"/>
      <c r="C41" s="109"/>
      <c r="D41" s="1941">
        <v>1000</v>
      </c>
      <c r="E41" s="1942"/>
      <c r="F41" s="3965">
        <v>17500</v>
      </c>
      <c r="G41" s="3966"/>
      <c r="H41" s="3947"/>
      <c r="I41" s="3947"/>
      <c r="J41" s="520"/>
      <c r="K41" s="520"/>
      <c r="L41" s="520"/>
      <c r="M41" s="518"/>
    </row>
    <row r="42" spans="1:13">
      <c r="A42" s="3356"/>
      <c r="B42" s="3338"/>
      <c r="C42" s="109"/>
      <c r="D42" s="520"/>
      <c r="E42" s="520"/>
      <c r="F42" s="520"/>
      <c r="G42" s="520"/>
      <c r="H42" s="520"/>
      <c r="I42" s="520"/>
      <c r="J42" s="520"/>
      <c r="K42" s="520"/>
      <c r="L42" s="520"/>
      <c r="M42" s="518"/>
    </row>
    <row r="43" spans="1:13" ht="18" customHeight="1">
      <c r="A43" s="3356"/>
      <c r="B43" s="3337" t="s">
        <v>1187</v>
      </c>
      <c r="C43" s="107"/>
      <c r="D43" s="107"/>
      <c r="E43" s="107"/>
      <c r="F43" s="107"/>
      <c r="G43" s="107"/>
      <c r="H43" s="107"/>
      <c r="I43" s="107"/>
      <c r="J43" s="107"/>
      <c r="K43" s="107"/>
      <c r="M43" s="101"/>
    </row>
    <row r="44" spans="1:13">
      <c r="A44" s="3356"/>
      <c r="B44" s="3338"/>
      <c r="D44" s="106" t="s">
        <v>69</v>
      </c>
      <c r="E44" s="105" t="s">
        <v>60</v>
      </c>
      <c r="F44" s="3360" t="s">
        <v>1188</v>
      </c>
      <c r="G44" s="3967" t="s">
        <v>1645</v>
      </c>
      <c r="H44" s="111"/>
      <c r="I44" s="1999" t="s">
        <v>1168</v>
      </c>
      <c r="J44" s="104"/>
      <c r="K44" s="104"/>
      <c r="M44" s="101"/>
    </row>
    <row r="45" spans="1:13">
      <c r="A45" s="3356"/>
      <c r="B45" s="3338"/>
      <c r="D45" s="1998"/>
      <c r="E45" s="1891" t="s">
        <v>1167</v>
      </c>
      <c r="F45" s="3360"/>
      <c r="G45" s="3968"/>
      <c r="H45" s="120"/>
      <c r="I45" s="3540" t="s">
        <v>1645</v>
      </c>
      <c r="J45" s="3540"/>
      <c r="K45" s="103"/>
      <c r="M45" s="101"/>
    </row>
    <row r="46" spans="1:13">
      <c r="A46" s="3356"/>
      <c r="B46" s="3339"/>
      <c r="C46" s="102"/>
      <c r="D46" s="102"/>
      <c r="E46" s="102"/>
      <c r="F46" s="102"/>
      <c r="G46" s="102"/>
      <c r="H46" s="102"/>
      <c r="I46" s="102"/>
      <c r="J46" s="102"/>
      <c r="K46" s="102"/>
      <c r="M46" s="101"/>
    </row>
    <row r="47" spans="1:13" ht="41.25" customHeight="1">
      <c r="A47" s="3356"/>
      <c r="B47" s="100" t="s">
        <v>1189</v>
      </c>
      <c r="C47" s="3329" t="s">
        <v>1702</v>
      </c>
      <c r="D47" s="3330"/>
      <c r="E47" s="3330"/>
      <c r="F47" s="3330"/>
      <c r="G47" s="3330"/>
      <c r="H47" s="3330"/>
      <c r="I47" s="3330"/>
      <c r="J47" s="3330"/>
      <c r="K47" s="3330"/>
      <c r="L47" s="3330"/>
      <c r="M47" s="3331"/>
    </row>
    <row r="48" spans="1:13" ht="24.75" customHeight="1">
      <c r="A48" s="3356"/>
      <c r="B48" s="100" t="s">
        <v>1191</v>
      </c>
      <c r="C48" s="3723" t="s">
        <v>1694</v>
      </c>
      <c r="D48" s="3359"/>
      <c r="E48" s="3359"/>
      <c r="F48" s="3359"/>
      <c r="G48" s="3359"/>
      <c r="H48" s="3359"/>
      <c r="I48" s="3359"/>
      <c r="J48" s="3359"/>
      <c r="K48" s="3359"/>
      <c r="L48" s="3359"/>
      <c r="M48" s="3724"/>
    </row>
    <row r="49" spans="1:13">
      <c r="A49" s="3356"/>
      <c r="B49" s="100" t="s">
        <v>1193</v>
      </c>
      <c r="C49" s="3723">
        <v>10</v>
      </c>
      <c r="D49" s="3359"/>
      <c r="E49" s="3359"/>
      <c r="F49" s="3359"/>
      <c r="G49" s="3359"/>
      <c r="H49" s="3359"/>
      <c r="I49" s="3359"/>
      <c r="J49" s="3359"/>
      <c r="K49" s="3359"/>
      <c r="L49" s="3359"/>
      <c r="M49" s="3724"/>
    </row>
    <row r="50" spans="1:13">
      <c r="A50" s="3356"/>
      <c r="B50" s="100" t="s">
        <v>1195</v>
      </c>
      <c r="C50" s="3723" t="s">
        <v>60</v>
      </c>
      <c r="D50" s="3359"/>
      <c r="E50" s="3359"/>
      <c r="F50" s="3359"/>
      <c r="G50" s="3359"/>
      <c r="H50" s="3359"/>
      <c r="I50" s="3359"/>
      <c r="J50" s="3359"/>
      <c r="K50" s="3359"/>
      <c r="L50" s="3359"/>
      <c r="M50" s="3724"/>
    </row>
    <row r="51" spans="1:13" ht="15.75" customHeight="1">
      <c r="A51" s="3323" t="s">
        <v>1197</v>
      </c>
      <c r="B51" s="98" t="s">
        <v>1198</v>
      </c>
      <c r="C51" s="3957" t="s">
        <v>1703</v>
      </c>
      <c r="D51" s="3957"/>
      <c r="E51" s="3957"/>
      <c r="F51" s="3957"/>
      <c r="G51" s="3957"/>
      <c r="H51" s="3957"/>
      <c r="I51" s="3957"/>
      <c r="J51" s="3957"/>
      <c r="K51" s="3957"/>
      <c r="L51" s="3957"/>
      <c r="M51" s="3958"/>
    </row>
    <row r="52" spans="1:13">
      <c r="A52" s="3324"/>
      <c r="B52" s="98" t="s">
        <v>1199</v>
      </c>
      <c r="C52" s="3957" t="s">
        <v>1704</v>
      </c>
      <c r="D52" s="3957"/>
      <c r="E52" s="3957"/>
      <c r="F52" s="3957"/>
      <c r="G52" s="3957"/>
      <c r="H52" s="3957"/>
      <c r="I52" s="3957"/>
      <c r="J52" s="3957"/>
      <c r="K52" s="3957"/>
      <c r="L52" s="3957"/>
      <c r="M52" s="3958"/>
    </row>
    <row r="53" spans="1:13">
      <c r="A53" s="3324"/>
      <c r="B53" s="98" t="s">
        <v>1201</v>
      </c>
      <c r="C53" s="3957" t="s">
        <v>1695</v>
      </c>
      <c r="D53" s="3957"/>
      <c r="E53" s="3957"/>
      <c r="F53" s="3957"/>
      <c r="G53" s="3957"/>
      <c r="H53" s="3957"/>
      <c r="I53" s="3957"/>
      <c r="J53" s="3957"/>
      <c r="K53" s="3957"/>
      <c r="L53" s="3957"/>
      <c r="M53" s="3958"/>
    </row>
    <row r="54" spans="1:13" ht="15.75" customHeight="1">
      <c r="A54" s="3324"/>
      <c r="B54" s="99" t="s">
        <v>1202</v>
      </c>
      <c r="C54" s="3957" t="s">
        <v>1680</v>
      </c>
      <c r="D54" s="3957"/>
      <c r="E54" s="3957"/>
      <c r="F54" s="3957"/>
      <c r="G54" s="3957"/>
      <c r="H54" s="3957"/>
      <c r="I54" s="3957"/>
      <c r="J54" s="3957"/>
      <c r="K54" s="3957"/>
      <c r="L54" s="3957"/>
      <c r="M54" s="3958"/>
    </row>
    <row r="55" spans="1:13" ht="15.75" customHeight="1">
      <c r="A55" s="3324"/>
      <c r="B55" s="98" t="s">
        <v>1204</v>
      </c>
      <c r="C55" s="3971" t="s">
        <v>928</v>
      </c>
      <c r="D55" s="3957"/>
      <c r="E55" s="3957"/>
      <c r="F55" s="3957"/>
      <c r="G55" s="3957"/>
      <c r="H55" s="3957"/>
      <c r="I55" s="3957"/>
      <c r="J55" s="3957"/>
      <c r="K55" s="3957"/>
      <c r="L55" s="3957"/>
      <c r="M55" s="3958"/>
    </row>
    <row r="56" spans="1:13" ht="16.5" thickBot="1">
      <c r="A56" s="3325"/>
      <c r="B56" s="98" t="s">
        <v>1205</v>
      </c>
      <c r="C56" s="3957">
        <v>3693777</v>
      </c>
      <c r="D56" s="3957"/>
      <c r="E56" s="3957"/>
      <c r="F56" s="3957"/>
      <c r="G56" s="3957"/>
      <c r="H56" s="3957"/>
      <c r="I56" s="3957"/>
      <c r="J56" s="3957"/>
      <c r="K56" s="3957"/>
      <c r="L56" s="3957"/>
      <c r="M56" s="3958"/>
    </row>
    <row r="57" spans="1:13" ht="15.75" customHeight="1">
      <c r="A57" s="3323" t="s">
        <v>1206</v>
      </c>
      <c r="B57" s="97" t="s">
        <v>1207</v>
      </c>
      <c r="C57" s="3957" t="s">
        <v>1681</v>
      </c>
      <c r="D57" s="3957"/>
      <c r="E57" s="3957"/>
      <c r="F57" s="3957"/>
      <c r="G57" s="3957"/>
      <c r="H57" s="3957"/>
      <c r="I57" s="3957"/>
      <c r="J57" s="3957"/>
      <c r="K57" s="3957"/>
      <c r="L57" s="3957"/>
      <c r="M57" s="3958"/>
    </row>
    <row r="58" spans="1:13" ht="30" customHeight="1">
      <c r="A58" s="3324"/>
      <c r="B58" s="97" t="s">
        <v>1209</v>
      </c>
      <c r="C58" s="3957" t="s">
        <v>1696</v>
      </c>
      <c r="D58" s="3957"/>
      <c r="E58" s="3957"/>
      <c r="F58" s="3957"/>
      <c r="G58" s="3957"/>
      <c r="H58" s="3957"/>
      <c r="I58" s="3957"/>
      <c r="J58" s="3957"/>
      <c r="K58" s="3957"/>
      <c r="L58" s="3957"/>
      <c r="M58" s="3958"/>
    </row>
    <row r="59" spans="1:13" ht="30" customHeight="1" thickBot="1">
      <c r="A59" s="3324"/>
      <c r="B59" s="96" t="s">
        <v>28</v>
      </c>
      <c r="C59" s="3957" t="s">
        <v>1679</v>
      </c>
      <c r="D59" s="3957"/>
      <c r="E59" s="3957"/>
      <c r="F59" s="3957"/>
      <c r="G59" s="3957"/>
      <c r="H59" s="3957"/>
      <c r="I59" s="3957"/>
      <c r="J59" s="3957"/>
      <c r="K59" s="3957"/>
      <c r="L59" s="3957"/>
      <c r="M59" s="3958"/>
    </row>
    <row r="60" spans="1:13" ht="59.25" customHeight="1" thickBot="1">
      <c r="A60" s="77" t="s">
        <v>1211</v>
      </c>
      <c r="B60" s="78"/>
      <c r="C60" s="3367"/>
      <c r="D60" s="3969"/>
      <c r="E60" s="3969"/>
      <c r="F60" s="3969"/>
      <c r="G60" s="3969"/>
      <c r="H60" s="3969"/>
      <c r="I60" s="3969"/>
      <c r="J60" s="3969"/>
      <c r="K60" s="3969"/>
      <c r="L60" s="3969"/>
      <c r="M60" s="3970"/>
    </row>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C14:G14"/>
    <mergeCell ref="I14:M14"/>
    <mergeCell ref="A15:A50"/>
    <mergeCell ref="C16:M16"/>
    <mergeCell ref="B17:B22"/>
    <mergeCell ref="F21:G21"/>
    <mergeCell ref="B23:B26"/>
    <mergeCell ref="J28:K28"/>
    <mergeCell ref="B30:B32"/>
    <mergeCell ref="B33:B42"/>
    <mergeCell ref="F41:G41"/>
    <mergeCell ref="H41:I41"/>
    <mergeCell ref="B43:B46"/>
    <mergeCell ref="F44:F45"/>
    <mergeCell ref="G44:G45"/>
    <mergeCell ref="I45:J45"/>
    <mergeCell ref="C12:M12"/>
    <mergeCell ref="A2:A13"/>
    <mergeCell ref="C2:M2"/>
    <mergeCell ref="C3:M3"/>
    <mergeCell ref="D5:M5"/>
    <mergeCell ref="D6:M6"/>
    <mergeCell ref="C7:E7"/>
    <mergeCell ref="I7:J7"/>
    <mergeCell ref="B8:B10"/>
    <mergeCell ref="C9:D9"/>
    <mergeCell ref="F9:G9"/>
    <mergeCell ref="I9:J9"/>
    <mergeCell ref="C10:D10"/>
    <mergeCell ref="F10:G10"/>
    <mergeCell ref="I10:J10"/>
    <mergeCell ref="C11:M11"/>
  </mergeCells>
  <dataValidations count="5">
    <dataValidation type="whole" allowBlank="1" showInputMessage="1" showErrorMessage="1" sqref="D28" xr:uid="{00000000-0002-0000-2700-000000000000}">
      <formula1>1</formula1>
      <formula2>500000000</formula2>
    </dataValidation>
    <dataValidation allowBlank="1" showInputMessage="1" showErrorMessage="1" prompt="Seleccione de la lista desplegable" sqref="B4 B7 H7" xr:uid="{00000000-0002-0000-2700-000001000000}"/>
    <dataValidation allowBlank="1" showInputMessage="1" showErrorMessage="1" prompt="Selecciones de la lista desplegable" sqref="B15" xr:uid="{00000000-0002-0000-2700-000002000000}"/>
    <dataValidation allowBlank="1" showInputMessage="1" showErrorMessage="1" prompt="Incluir una ficha por cada indicador, ya sea de producto o de resultado" sqref="B1" xr:uid="{00000000-0002-0000-2700-000003000000}"/>
    <dataValidation type="list" allowBlank="1" showInputMessage="1" showErrorMessage="1" sqref="C4 C7 G44" xr:uid="{00000000-0002-0000-2700-000004000000}"/>
  </dataValidations>
  <hyperlinks>
    <hyperlink ref="C55" r:id="rId1"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sheetPr>
  <dimension ref="A1:M60"/>
  <sheetViews>
    <sheetView topLeftCell="B19" workbookViewId="0">
      <selection activeCell="D35" sqref="D35"/>
    </sheetView>
  </sheetViews>
  <sheetFormatPr baseColWidth="10" defaultColWidth="11.28515625" defaultRowHeight="15.75"/>
  <cols>
    <col min="1" max="1" width="25.140625" style="4" customWidth="1"/>
    <col min="2" max="2" width="39.140625" style="57" customWidth="1"/>
    <col min="3" max="16384" width="11.28515625" style="4"/>
  </cols>
  <sheetData>
    <row r="1" spans="1:13" ht="16.5" thickBot="1">
      <c r="A1" s="153"/>
      <c r="B1" s="1940" t="s">
        <v>1705</v>
      </c>
      <c r="C1" s="152"/>
      <c r="D1" s="152" t="s">
        <v>1706</v>
      </c>
      <c r="E1" s="152"/>
      <c r="F1" s="152"/>
      <c r="G1" s="152"/>
      <c r="H1" s="152"/>
      <c r="I1" s="152"/>
      <c r="J1" s="152"/>
      <c r="K1" s="152"/>
      <c r="L1" s="152"/>
      <c r="M1" s="151"/>
    </row>
    <row r="2" spans="1:13" ht="29.45" customHeight="1">
      <c r="A2" s="3326" t="s">
        <v>1134</v>
      </c>
      <c r="B2" s="150" t="s">
        <v>1135</v>
      </c>
      <c r="C2" s="3723" t="s">
        <v>1707</v>
      </c>
      <c r="D2" s="3359"/>
      <c r="E2" s="3359"/>
      <c r="F2" s="3359"/>
      <c r="G2" s="3359"/>
      <c r="H2" s="3359"/>
      <c r="I2" s="3359"/>
      <c r="J2" s="3359"/>
      <c r="K2" s="3359"/>
      <c r="L2" s="3359"/>
      <c r="M2" s="3724"/>
    </row>
    <row r="3" spans="1:13" ht="31.5">
      <c r="A3" s="3327"/>
      <c r="B3" s="100" t="s">
        <v>1213</v>
      </c>
      <c r="C3" s="3956" t="s">
        <v>1708</v>
      </c>
      <c r="D3" s="3957"/>
      <c r="E3" s="3957"/>
      <c r="F3" s="3957"/>
      <c r="G3" s="3957"/>
      <c r="H3" s="3957"/>
      <c r="I3" s="3957"/>
      <c r="J3" s="3957"/>
      <c r="K3" s="3957"/>
      <c r="L3" s="3957"/>
      <c r="M3" s="3958"/>
    </row>
    <row r="4" spans="1:13">
      <c r="A4" s="3327"/>
      <c r="B4" s="1865" t="s">
        <v>1139</v>
      </c>
      <c r="C4" s="1870" t="s">
        <v>482</v>
      </c>
      <c r="D4" s="1870"/>
      <c r="E4" s="1870"/>
      <c r="F4" s="1870"/>
      <c r="G4" s="1870"/>
      <c r="H4" s="1870"/>
      <c r="I4" s="1870"/>
      <c r="J4" s="1870"/>
      <c r="K4" s="1870"/>
      <c r="L4" s="1870"/>
      <c r="M4" s="1871"/>
    </row>
    <row r="5" spans="1:13">
      <c r="A5" s="3327"/>
      <c r="B5" s="2061" t="s">
        <v>1140</v>
      </c>
      <c r="C5" s="1943">
        <v>5</v>
      </c>
      <c r="D5" s="3972" t="s">
        <v>1666</v>
      </c>
      <c r="E5" s="3972"/>
      <c r="F5" s="3972"/>
      <c r="G5" s="3972"/>
      <c r="H5" s="3972"/>
      <c r="I5" s="3972"/>
      <c r="J5" s="3972"/>
      <c r="K5" s="3972"/>
      <c r="L5" s="3972"/>
      <c r="M5" s="3973"/>
    </row>
    <row r="6" spans="1:13">
      <c r="A6" s="3327"/>
      <c r="B6" s="1865" t="s">
        <v>1142</v>
      </c>
      <c r="C6" s="1943">
        <v>32</v>
      </c>
      <c r="D6" s="3972" t="s">
        <v>1685</v>
      </c>
      <c r="E6" s="3972"/>
      <c r="F6" s="3972"/>
      <c r="G6" s="3972"/>
      <c r="H6" s="3972"/>
      <c r="I6" s="3972"/>
      <c r="J6" s="3972"/>
      <c r="K6" s="3972"/>
      <c r="L6" s="3972"/>
      <c r="M6" s="3973"/>
    </row>
    <row r="7" spans="1:13" ht="42" customHeight="1">
      <c r="A7" s="3327"/>
      <c r="B7" s="100" t="s">
        <v>1143</v>
      </c>
      <c r="C7" s="3956" t="s">
        <v>1668</v>
      </c>
      <c r="D7" s="3957"/>
      <c r="E7" s="449"/>
      <c r="F7" s="449"/>
      <c r="G7" s="450"/>
      <c r="H7" s="1897" t="s">
        <v>28</v>
      </c>
      <c r="I7" s="3754" t="s">
        <v>1657</v>
      </c>
      <c r="J7" s="3957"/>
      <c r="K7" s="449"/>
      <c r="L7" s="449"/>
      <c r="M7" s="504"/>
    </row>
    <row r="8" spans="1:13">
      <c r="A8" s="3327"/>
      <c r="B8" s="3337" t="s">
        <v>1144</v>
      </c>
      <c r="C8" s="451"/>
      <c r="D8" s="2054"/>
      <c r="E8" s="2054"/>
      <c r="F8" s="2054"/>
      <c r="G8" s="2054"/>
      <c r="H8" s="2054"/>
      <c r="I8" s="2054"/>
      <c r="J8" s="2054"/>
      <c r="K8" s="2054"/>
      <c r="L8" s="452"/>
      <c r="M8" s="453"/>
    </row>
    <row r="9" spans="1:13" ht="37.35" customHeight="1">
      <c r="A9" s="3327"/>
      <c r="B9" s="3338"/>
      <c r="C9" s="3974"/>
      <c r="D9" s="3345"/>
      <c r="E9" s="1945"/>
      <c r="F9" s="3744"/>
      <c r="G9" s="3744"/>
      <c r="H9" s="1945"/>
      <c r="I9" s="3744"/>
      <c r="J9" s="3744"/>
      <c r="K9" s="1945"/>
      <c r="L9" s="126"/>
      <c r="M9" s="454"/>
    </row>
    <row r="10" spans="1:13">
      <c r="A10" s="3327"/>
      <c r="B10" s="3339"/>
      <c r="C10" s="3975" t="s">
        <v>1147</v>
      </c>
      <c r="D10" s="3975"/>
      <c r="E10" s="1945"/>
      <c r="F10" s="3975" t="s">
        <v>1147</v>
      </c>
      <c r="G10" s="3975"/>
      <c r="H10" s="1945"/>
      <c r="I10" s="3975" t="s">
        <v>1147</v>
      </c>
      <c r="J10" s="3975"/>
      <c r="K10" s="1945"/>
      <c r="L10" s="126"/>
      <c r="M10" s="454"/>
    </row>
    <row r="11" spans="1:13" ht="150.75" customHeight="1">
      <c r="A11" s="3327"/>
      <c r="B11" s="154" t="s">
        <v>1219</v>
      </c>
      <c r="C11" s="3976" t="s">
        <v>1709</v>
      </c>
      <c r="D11" s="3977"/>
      <c r="E11" s="3977"/>
      <c r="F11" s="3977"/>
      <c r="G11" s="3977"/>
      <c r="H11" s="3977"/>
      <c r="I11" s="3977"/>
      <c r="J11" s="3977"/>
      <c r="K11" s="3977"/>
      <c r="L11" s="3977"/>
      <c r="M11" s="3978"/>
    </row>
    <row r="12" spans="1:13" ht="41.25" customHeight="1">
      <c r="A12" s="3327"/>
      <c r="B12" s="154" t="s">
        <v>1221</v>
      </c>
      <c r="C12" s="3939" t="s">
        <v>1687</v>
      </c>
      <c r="D12" s="3939"/>
      <c r="E12" s="3939"/>
      <c r="F12" s="3939"/>
      <c r="G12" s="3939"/>
      <c r="H12" s="3939"/>
      <c r="I12" s="3939"/>
      <c r="J12" s="3939"/>
      <c r="K12" s="3939"/>
      <c r="L12" s="3939"/>
      <c r="M12" s="3939"/>
    </row>
    <row r="13" spans="1:13" ht="31.5">
      <c r="A13" s="3328"/>
      <c r="B13" s="100" t="s">
        <v>1495</v>
      </c>
      <c r="C13" s="3979"/>
      <c r="D13" s="3502"/>
      <c r="E13" s="3502"/>
      <c r="F13" s="3502"/>
      <c r="G13" s="3502"/>
      <c r="H13" s="3502"/>
      <c r="I13" s="3502"/>
      <c r="J13" s="3502"/>
      <c r="K13" s="3502"/>
      <c r="L13" s="3502"/>
      <c r="M13" s="3503"/>
    </row>
    <row r="14" spans="1:13" ht="96.75" customHeight="1">
      <c r="A14" s="1860"/>
      <c r="B14" s="521" t="s">
        <v>1223</v>
      </c>
      <c r="C14" s="3697" t="s">
        <v>1671</v>
      </c>
      <c r="D14" s="3697"/>
      <c r="E14" s="3697"/>
      <c r="F14" s="3697"/>
      <c r="G14" s="3697"/>
      <c r="H14" s="203" t="s">
        <v>1224</v>
      </c>
      <c r="I14" s="3697" t="s">
        <v>926</v>
      </c>
      <c r="J14" s="3697"/>
      <c r="K14" s="3697"/>
      <c r="L14" s="3697"/>
      <c r="M14" s="3697"/>
    </row>
    <row r="15" spans="1:13" ht="31.5">
      <c r="A15" s="3355" t="s">
        <v>1150</v>
      </c>
      <c r="B15" s="100" t="s">
        <v>1672</v>
      </c>
      <c r="C15" s="1892" t="s">
        <v>300</v>
      </c>
      <c r="D15" s="1892"/>
      <c r="E15" s="1892"/>
      <c r="F15" s="1892"/>
      <c r="G15" s="1892"/>
      <c r="H15" s="1892"/>
      <c r="I15" s="1892"/>
      <c r="J15" s="1892"/>
      <c r="K15" s="1892"/>
      <c r="L15" s="126"/>
      <c r="M15" s="454"/>
    </row>
    <row r="16" spans="1:13" ht="63.75" customHeight="1">
      <c r="A16" s="3356"/>
      <c r="B16" s="100" t="s">
        <v>1151</v>
      </c>
      <c r="C16" s="3723" t="s">
        <v>1710</v>
      </c>
      <c r="D16" s="3359"/>
      <c r="E16" s="3359"/>
      <c r="F16" s="3359"/>
      <c r="G16" s="3359"/>
      <c r="H16" s="3359"/>
      <c r="I16" s="3359"/>
      <c r="J16" s="3359"/>
      <c r="K16" s="3359"/>
      <c r="L16" s="3359"/>
      <c r="M16" s="3724"/>
    </row>
    <row r="17" spans="1:13" ht="8.25" customHeight="1">
      <c r="A17" s="3356"/>
      <c r="B17" s="3337" t="s">
        <v>1153</v>
      </c>
      <c r="C17" s="143"/>
      <c r="D17" s="142"/>
      <c r="E17" s="142"/>
      <c r="F17" s="142"/>
      <c r="G17" s="142"/>
      <c r="H17" s="142"/>
      <c r="I17" s="142"/>
      <c r="J17" s="142"/>
      <c r="K17" s="142"/>
      <c r="L17" s="142"/>
      <c r="M17" s="141"/>
    </row>
    <row r="18" spans="1:13" ht="9" customHeight="1">
      <c r="A18" s="3356"/>
      <c r="B18" s="3338"/>
      <c r="C18" s="140"/>
      <c r="D18" s="139"/>
      <c r="E18" s="138"/>
      <c r="F18" s="139"/>
      <c r="G18" s="138"/>
      <c r="H18" s="139"/>
      <c r="I18" s="138"/>
      <c r="J18" s="139"/>
      <c r="K18" s="138"/>
      <c r="L18" s="138"/>
      <c r="M18" s="110"/>
    </row>
    <row r="19" spans="1:13">
      <c r="A19" s="3356"/>
      <c r="B19" s="3338"/>
      <c r="C19" s="128" t="s">
        <v>1154</v>
      </c>
      <c r="D19" s="137"/>
      <c r="E19" s="128" t="s">
        <v>1155</v>
      </c>
      <c r="F19" s="137"/>
      <c r="G19" s="128" t="s">
        <v>1156</v>
      </c>
      <c r="H19" s="137"/>
      <c r="I19" s="128" t="s">
        <v>1157</v>
      </c>
      <c r="J19" s="137"/>
      <c r="K19" s="128" t="s">
        <v>1158</v>
      </c>
      <c r="L19" s="136"/>
      <c r="M19" s="135"/>
    </row>
    <row r="20" spans="1:13">
      <c r="A20" s="3356"/>
      <c r="B20" s="3338"/>
      <c r="C20" s="128" t="s">
        <v>1159</v>
      </c>
      <c r="D20" s="1891"/>
      <c r="E20" s="128" t="s">
        <v>1160</v>
      </c>
      <c r="F20" s="123"/>
      <c r="G20" s="128" t="s">
        <v>1161</v>
      </c>
      <c r="H20" s="123"/>
      <c r="I20" s="128" t="s">
        <v>1162</v>
      </c>
      <c r="J20" s="123" t="s">
        <v>1167</v>
      </c>
      <c r="K20" s="128" t="s">
        <v>1163</v>
      </c>
      <c r="L20" s="136"/>
      <c r="M20" s="135"/>
    </row>
    <row r="21" spans="1:13">
      <c r="A21" s="3356"/>
      <c r="B21" s="3338"/>
      <c r="C21" s="128" t="s">
        <v>1166</v>
      </c>
      <c r="D21" s="123"/>
      <c r="E21" s="128" t="s">
        <v>1168</v>
      </c>
      <c r="F21" s="1939" t="s">
        <v>1711</v>
      </c>
      <c r="G21" s="1939"/>
      <c r="H21" s="1939"/>
      <c r="I21" s="1939"/>
      <c r="J21" s="1939"/>
      <c r="K21" s="1939"/>
      <c r="L21" s="1939"/>
      <c r="M21" s="132"/>
    </row>
    <row r="22" spans="1:13" ht="9.75" customHeight="1">
      <c r="A22" s="3356"/>
      <c r="B22" s="3339"/>
      <c r="C22" s="1894"/>
      <c r="D22" s="1894"/>
      <c r="E22" s="1894"/>
      <c r="F22" s="1894"/>
      <c r="G22" s="1894"/>
      <c r="H22" s="1894"/>
      <c r="I22" s="1894"/>
      <c r="J22" s="1894"/>
      <c r="K22" s="1894"/>
      <c r="L22" s="1894"/>
      <c r="M22" s="1895"/>
    </row>
    <row r="23" spans="1:13">
      <c r="A23" s="3356"/>
      <c r="B23" s="3337" t="s">
        <v>1170</v>
      </c>
      <c r="C23" s="131"/>
      <c r="D23" s="131"/>
      <c r="E23" s="131"/>
      <c r="F23" s="131"/>
      <c r="G23" s="131"/>
      <c r="H23" s="131"/>
      <c r="I23" s="131"/>
      <c r="J23" s="131"/>
      <c r="K23" s="131"/>
      <c r="M23" s="101"/>
    </row>
    <row r="24" spans="1:13">
      <c r="A24" s="3356"/>
      <c r="B24" s="3338"/>
      <c r="C24" s="128" t="s">
        <v>1171</v>
      </c>
      <c r="D24" s="123"/>
      <c r="E24" s="120"/>
      <c r="F24" s="128" t="s">
        <v>1172</v>
      </c>
      <c r="G24" s="1891" t="s">
        <v>1167</v>
      </c>
      <c r="H24" s="120"/>
      <c r="I24" s="128" t="s">
        <v>1173</v>
      </c>
      <c r="J24" s="1891"/>
      <c r="K24" s="120"/>
      <c r="M24" s="101"/>
    </row>
    <row r="25" spans="1:13">
      <c r="A25" s="3356"/>
      <c r="B25" s="3338"/>
      <c r="C25" s="128" t="s">
        <v>1174</v>
      </c>
      <c r="D25" s="130"/>
      <c r="E25" s="129"/>
      <c r="F25" s="128" t="s">
        <v>1175</v>
      </c>
      <c r="G25" s="123"/>
      <c r="H25" s="126"/>
      <c r="I25" s="127"/>
      <c r="J25" s="126"/>
      <c r="K25" s="1945"/>
      <c r="M25" s="101"/>
    </row>
    <row r="26" spans="1:13">
      <c r="A26" s="3356"/>
      <c r="B26" s="3338"/>
      <c r="C26" s="125"/>
      <c r="D26" s="125"/>
      <c r="E26" s="125"/>
      <c r="F26" s="125"/>
      <c r="G26" s="125"/>
      <c r="H26" s="125"/>
      <c r="I26" s="125"/>
      <c r="J26" s="125"/>
      <c r="K26" s="125"/>
      <c r="M26" s="101"/>
    </row>
    <row r="27" spans="1:13">
      <c r="A27" s="3356"/>
      <c r="B27" s="1864" t="s">
        <v>1176</v>
      </c>
      <c r="C27" s="120"/>
      <c r="D27" s="120"/>
      <c r="E27" s="120"/>
      <c r="F27" s="120"/>
      <c r="G27" s="120"/>
      <c r="H27" s="120"/>
      <c r="I27" s="120"/>
      <c r="J27" s="120"/>
      <c r="K27" s="120"/>
      <c r="L27" s="120"/>
      <c r="M27" s="122"/>
    </row>
    <row r="28" spans="1:13" ht="67.5" customHeight="1">
      <c r="A28" s="3356"/>
      <c r="B28" s="1864"/>
      <c r="C28" s="124" t="s">
        <v>1177</v>
      </c>
      <c r="D28" s="522">
        <v>0.25</v>
      </c>
      <c r="F28" s="507" t="s">
        <v>1178</v>
      </c>
      <c r="G28" s="508">
        <v>2018</v>
      </c>
      <c r="H28" s="120"/>
      <c r="I28" s="118" t="s">
        <v>1179</v>
      </c>
      <c r="J28" s="3358" t="s">
        <v>1712</v>
      </c>
      <c r="K28" s="3359"/>
      <c r="L28" s="1907"/>
      <c r="M28" s="122"/>
    </row>
    <row r="29" spans="1:13">
      <c r="A29" s="3356"/>
      <c r="B29" s="1865"/>
      <c r="C29" s="1894"/>
      <c r="D29" s="1894"/>
      <c r="E29" s="1894"/>
      <c r="F29" s="1894"/>
      <c r="G29" s="1894"/>
      <c r="H29" s="1894"/>
      <c r="I29" s="1894"/>
      <c r="J29" s="1894"/>
      <c r="K29" s="1894"/>
      <c r="L29" s="1894"/>
      <c r="M29" s="1895"/>
    </row>
    <row r="30" spans="1:13">
      <c r="A30" s="3356"/>
      <c r="B30" s="3337" t="s">
        <v>1181</v>
      </c>
      <c r="C30" s="2034"/>
      <c r="D30" s="2034"/>
      <c r="E30" s="2034"/>
      <c r="F30" s="2034"/>
      <c r="G30" s="2034"/>
      <c r="H30" s="2034"/>
      <c r="I30" s="2034"/>
      <c r="J30" s="2034"/>
      <c r="K30" s="2034"/>
      <c r="M30" s="101"/>
    </row>
    <row r="31" spans="1:13">
      <c r="A31" s="3356"/>
      <c r="B31" s="3338"/>
      <c r="C31" s="120" t="s">
        <v>1182</v>
      </c>
      <c r="D31" s="121">
        <v>2019</v>
      </c>
      <c r="E31" s="117"/>
      <c r="F31" s="120" t="s">
        <v>1183</v>
      </c>
      <c r="G31" s="509" t="s">
        <v>1238</v>
      </c>
      <c r="H31" s="117"/>
      <c r="I31" s="118"/>
      <c r="J31" s="117"/>
      <c r="K31" s="117"/>
      <c r="M31" s="101"/>
    </row>
    <row r="32" spans="1:13">
      <c r="A32" s="3356"/>
      <c r="B32" s="3339"/>
      <c r="C32" s="1894"/>
      <c r="D32" s="116"/>
      <c r="E32" s="2035"/>
      <c r="F32" s="1894"/>
      <c r="G32" s="2035"/>
      <c r="H32" s="2035"/>
      <c r="I32" s="115"/>
      <c r="J32" s="2035"/>
      <c r="K32" s="2035"/>
      <c r="M32" s="101"/>
    </row>
    <row r="33" spans="1:13">
      <c r="A33" s="3356"/>
      <c r="B33" s="3337" t="s">
        <v>1185</v>
      </c>
      <c r="C33" s="114"/>
      <c r="D33" s="114"/>
      <c r="E33" s="114"/>
      <c r="F33" s="114"/>
      <c r="G33" s="114"/>
      <c r="H33" s="114"/>
      <c r="I33" s="114"/>
      <c r="J33" s="114"/>
      <c r="K33" s="114"/>
      <c r="L33" s="114"/>
      <c r="M33" s="113"/>
    </row>
    <row r="34" spans="1:13">
      <c r="A34" s="3356"/>
      <c r="B34" s="3338"/>
      <c r="C34" s="109"/>
      <c r="D34" s="46">
        <v>2019</v>
      </c>
      <c r="E34" s="46"/>
      <c r="F34" s="46">
        <v>2020</v>
      </c>
      <c r="G34" s="46"/>
      <c r="H34" s="47">
        <v>2021</v>
      </c>
      <c r="I34" s="47"/>
      <c r="J34" s="47"/>
      <c r="K34" s="46"/>
      <c r="L34" s="46"/>
      <c r="M34" s="113"/>
    </row>
    <row r="35" spans="1:13">
      <c r="A35" s="3356"/>
      <c r="B35" s="3338"/>
      <c r="C35" s="109"/>
      <c r="D35" s="1867">
        <v>0.5</v>
      </c>
      <c r="E35" s="1997"/>
      <c r="F35" s="1867">
        <v>1</v>
      </c>
      <c r="G35" s="1997"/>
      <c r="H35" s="1867"/>
      <c r="I35" s="1997"/>
      <c r="J35" s="1867"/>
      <c r="K35" s="1997"/>
      <c r="L35" s="1867"/>
      <c r="M35" s="518"/>
    </row>
    <row r="36" spans="1:13">
      <c r="A36" s="3356"/>
      <c r="B36" s="3338"/>
      <c r="C36" s="109"/>
      <c r="D36" s="46"/>
      <c r="E36" s="46"/>
      <c r="F36" s="46"/>
      <c r="G36" s="46"/>
      <c r="H36" s="47"/>
      <c r="I36" s="47"/>
      <c r="J36" s="47"/>
      <c r="K36" s="46"/>
      <c r="L36" s="46"/>
      <c r="M36" s="519"/>
    </row>
    <row r="37" spans="1:13">
      <c r="A37" s="3356"/>
      <c r="B37" s="3338"/>
      <c r="C37" s="109"/>
      <c r="D37" s="1867"/>
      <c r="E37" s="1997"/>
      <c r="F37" s="1867"/>
      <c r="G37" s="1997"/>
      <c r="H37" s="1867"/>
      <c r="I37" s="1997"/>
      <c r="J37" s="1867"/>
      <c r="K37" s="1997"/>
      <c r="L37" s="1867"/>
      <c r="M37" s="518"/>
    </row>
    <row r="38" spans="1:13">
      <c r="A38" s="3356"/>
      <c r="B38" s="3338"/>
      <c r="C38" s="109"/>
      <c r="D38" s="46"/>
      <c r="E38" s="46"/>
      <c r="F38" s="46"/>
      <c r="G38" s="46"/>
      <c r="H38" s="47"/>
      <c r="I38" s="47"/>
      <c r="J38" s="47"/>
      <c r="K38" s="46"/>
      <c r="L38" s="46"/>
      <c r="M38" s="519"/>
    </row>
    <row r="39" spans="1:13">
      <c r="A39" s="3356"/>
      <c r="B39" s="3338"/>
      <c r="C39" s="109"/>
      <c r="D39" s="1867"/>
      <c r="E39" s="1997"/>
      <c r="F39" s="1867"/>
      <c r="G39" s="1997"/>
      <c r="H39" s="1867"/>
      <c r="I39" s="1997"/>
      <c r="J39" s="1867"/>
      <c r="K39" s="1997"/>
      <c r="L39" s="1867"/>
      <c r="M39" s="518"/>
    </row>
    <row r="40" spans="1:13">
      <c r="A40" s="3356"/>
      <c r="B40" s="3338"/>
      <c r="C40" s="109"/>
      <c r="D40" s="46"/>
      <c r="E40" s="1910"/>
      <c r="F40" s="62" t="s">
        <v>1186</v>
      </c>
      <c r="G40" s="1935"/>
      <c r="H40" s="1935"/>
      <c r="I40" s="1935"/>
      <c r="J40" s="1935"/>
      <c r="K40" s="1935"/>
      <c r="L40" s="1935"/>
      <c r="M40" s="518"/>
    </row>
    <row r="41" spans="1:13">
      <c r="A41" s="3356"/>
      <c r="B41" s="3338"/>
      <c r="C41" s="109"/>
      <c r="D41" s="1867"/>
      <c r="E41" s="1997"/>
      <c r="F41" s="3354">
        <v>1</v>
      </c>
      <c r="G41" s="3743"/>
      <c r="H41" s="3743"/>
      <c r="I41" s="3743"/>
      <c r="J41" s="1935"/>
      <c r="K41" s="1935"/>
      <c r="L41" s="1935"/>
      <c r="M41" s="518"/>
    </row>
    <row r="42" spans="1:13" ht="7.5" customHeight="1">
      <c r="A42" s="3356"/>
      <c r="B42" s="3338"/>
      <c r="C42" s="109"/>
      <c r="D42" s="520"/>
      <c r="E42" s="520"/>
      <c r="F42" s="520"/>
      <c r="G42" s="520"/>
      <c r="H42" s="520"/>
      <c r="I42" s="520"/>
      <c r="J42" s="520"/>
      <c r="K42" s="520"/>
      <c r="L42" s="520"/>
      <c r="M42" s="518"/>
    </row>
    <row r="43" spans="1:13" ht="18" customHeight="1">
      <c r="A43" s="3356"/>
      <c r="B43" s="3337" t="s">
        <v>1187</v>
      </c>
      <c r="C43" s="107"/>
      <c r="D43" s="107"/>
      <c r="E43" s="107"/>
      <c r="F43" s="107"/>
      <c r="G43" s="107"/>
      <c r="H43" s="107"/>
      <c r="I43" s="107"/>
      <c r="J43" s="107"/>
      <c r="K43" s="107"/>
      <c r="M43" s="101"/>
    </row>
    <row r="44" spans="1:13">
      <c r="A44" s="3356"/>
      <c r="B44" s="3338"/>
      <c r="C44" s="126"/>
      <c r="D44" s="106" t="s">
        <v>69</v>
      </c>
      <c r="E44" s="105" t="s">
        <v>60</v>
      </c>
      <c r="F44" s="3742"/>
      <c r="G44" s="3967"/>
      <c r="H44" s="111"/>
      <c r="I44" s="1999" t="s">
        <v>1168</v>
      </c>
      <c r="J44" s="1999"/>
      <c r="K44" s="1999"/>
      <c r="L44" s="126"/>
      <c r="M44" s="454"/>
    </row>
    <row r="45" spans="1:13">
      <c r="A45" s="3356"/>
      <c r="B45" s="3338"/>
      <c r="C45" s="126"/>
      <c r="D45" s="2053"/>
      <c r="E45" s="1891" t="s">
        <v>1226</v>
      </c>
      <c r="F45" s="3742"/>
      <c r="G45" s="3968"/>
      <c r="H45" s="120"/>
      <c r="I45" s="3540" t="s">
        <v>1645</v>
      </c>
      <c r="J45" s="3540"/>
      <c r="K45" s="129"/>
      <c r="L45" s="126"/>
      <c r="M45" s="454"/>
    </row>
    <row r="46" spans="1:13">
      <c r="A46" s="3356"/>
      <c r="B46" s="3339"/>
      <c r="C46" s="457"/>
      <c r="D46" s="457"/>
      <c r="E46" s="457"/>
      <c r="F46" s="457"/>
      <c r="G46" s="457"/>
      <c r="H46" s="457"/>
      <c r="I46" s="457"/>
      <c r="J46" s="457"/>
      <c r="K46" s="457"/>
      <c r="L46" s="126"/>
      <c r="M46" s="454"/>
    </row>
    <row r="47" spans="1:13" ht="60" customHeight="1">
      <c r="A47" s="3356"/>
      <c r="B47" s="100" t="s">
        <v>1189</v>
      </c>
      <c r="C47" s="3329" t="s">
        <v>1713</v>
      </c>
      <c r="D47" s="3330"/>
      <c r="E47" s="3330"/>
      <c r="F47" s="3330"/>
      <c r="G47" s="3330"/>
      <c r="H47" s="3330"/>
      <c r="I47" s="3330"/>
      <c r="J47" s="3330"/>
      <c r="K47" s="3330"/>
      <c r="L47" s="3330"/>
      <c r="M47" s="3331"/>
    </row>
    <row r="48" spans="1:13" ht="24.75" customHeight="1">
      <c r="A48" s="3356"/>
      <c r="B48" s="100" t="s">
        <v>1191</v>
      </c>
      <c r="C48" s="3329" t="s">
        <v>1714</v>
      </c>
      <c r="D48" s="3330"/>
      <c r="E48" s="3330"/>
      <c r="F48" s="3330"/>
      <c r="G48" s="3330"/>
      <c r="H48" s="3330"/>
      <c r="I48" s="3330"/>
      <c r="J48" s="3330"/>
      <c r="K48" s="3330"/>
      <c r="L48" s="3330"/>
      <c r="M48" s="3331"/>
    </row>
    <row r="49" spans="1:13">
      <c r="A49" s="3356"/>
      <c r="B49" s="100" t="s">
        <v>1193</v>
      </c>
      <c r="C49" s="3329">
        <v>10</v>
      </c>
      <c r="D49" s="3330"/>
      <c r="E49" s="3330"/>
      <c r="F49" s="3330"/>
      <c r="G49" s="3330"/>
      <c r="H49" s="3330"/>
      <c r="I49" s="3330"/>
      <c r="J49" s="3330"/>
      <c r="K49" s="3330"/>
      <c r="L49" s="3330"/>
      <c r="M49" s="3331"/>
    </row>
    <row r="50" spans="1:13">
      <c r="A50" s="3356"/>
      <c r="B50" s="100" t="s">
        <v>1195</v>
      </c>
      <c r="C50" s="3980" t="s">
        <v>61</v>
      </c>
      <c r="D50" s="3981"/>
      <c r="E50" s="3981"/>
      <c r="F50" s="3981"/>
      <c r="G50" s="3981"/>
      <c r="H50" s="3981"/>
      <c r="I50" s="3981"/>
      <c r="J50" s="3981"/>
      <c r="K50" s="3981"/>
      <c r="L50" s="3981"/>
      <c r="M50" s="3982"/>
    </row>
    <row r="51" spans="1:13" ht="15.75" customHeight="1">
      <c r="A51" s="3323" t="s">
        <v>1197</v>
      </c>
      <c r="B51" s="98" t="s">
        <v>1198</v>
      </c>
      <c r="C51" s="3370" t="s">
        <v>1703</v>
      </c>
      <c r="D51" s="3370"/>
      <c r="E51" s="3370"/>
      <c r="F51" s="3370"/>
      <c r="G51" s="3370"/>
      <c r="H51" s="3370"/>
      <c r="I51" s="3370"/>
      <c r="J51" s="3370"/>
      <c r="K51" s="3370"/>
      <c r="L51" s="3370"/>
      <c r="M51" s="3371"/>
    </row>
    <row r="52" spans="1:13">
      <c r="A52" s="3324"/>
      <c r="B52" s="98" t="s">
        <v>1199</v>
      </c>
      <c r="C52" s="3370" t="s">
        <v>1704</v>
      </c>
      <c r="D52" s="3370"/>
      <c r="E52" s="3370"/>
      <c r="F52" s="3370"/>
      <c r="G52" s="3370"/>
      <c r="H52" s="3370"/>
      <c r="I52" s="3370"/>
      <c r="J52" s="3370"/>
      <c r="K52" s="3370"/>
      <c r="L52" s="3370"/>
      <c r="M52" s="3371"/>
    </row>
    <row r="53" spans="1:13">
      <c r="A53" s="3324"/>
      <c r="B53" s="98" t="s">
        <v>1201</v>
      </c>
      <c r="C53" s="3370" t="s">
        <v>1695</v>
      </c>
      <c r="D53" s="3370"/>
      <c r="E53" s="3370"/>
      <c r="F53" s="3370"/>
      <c r="G53" s="3370"/>
      <c r="H53" s="3370"/>
      <c r="I53" s="3370"/>
      <c r="J53" s="3370"/>
      <c r="K53" s="3370"/>
      <c r="L53" s="3370"/>
      <c r="M53" s="3371"/>
    </row>
    <row r="54" spans="1:13" ht="15.75" customHeight="1">
      <c r="A54" s="3324"/>
      <c r="B54" s="99" t="s">
        <v>1202</v>
      </c>
      <c r="C54" s="3370" t="s">
        <v>1680</v>
      </c>
      <c r="D54" s="3370"/>
      <c r="E54" s="3370"/>
      <c r="F54" s="3370"/>
      <c r="G54" s="3370"/>
      <c r="H54" s="3370"/>
      <c r="I54" s="3370"/>
      <c r="J54" s="3370"/>
      <c r="K54" s="3370"/>
      <c r="L54" s="3370"/>
      <c r="M54" s="3371"/>
    </row>
    <row r="55" spans="1:13" ht="15.75" customHeight="1">
      <c r="A55" s="3324"/>
      <c r="B55" s="98" t="s">
        <v>1204</v>
      </c>
      <c r="C55" s="3909" t="s">
        <v>928</v>
      </c>
      <c r="D55" s="3370"/>
      <c r="E55" s="3370"/>
      <c r="F55" s="3370"/>
      <c r="G55" s="3370"/>
      <c r="H55" s="3370"/>
      <c r="I55" s="3370"/>
      <c r="J55" s="3370"/>
      <c r="K55" s="3370"/>
      <c r="L55" s="3370"/>
      <c r="M55" s="3371"/>
    </row>
    <row r="56" spans="1:13" ht="16.5" thickBot="1">
      <c r="A56" s="3325"/>
      <c r="B56" s="98" t="s">
        <v>1205</v>
      </c>
      <c r="C56" s="3370">
        <v>3693777</v>
      </c>
      <c r="D56" s="3370"/>
      <c r="E56" s="3370"/>
      <c r="F56" s="3370"/>
      <c r="G56" s="3370"/>
      <c r="H56" s="3370"/>
      <c r="I56" s="3370"/>
      <c r="J56" s="3370"/>
      <c r="K56" s="3370"/>
      <c r="L56" s="3370"/>
      <c r="M56" s="3371"/>
    </row>
    <row r="57" spans="1:13" ht="15.75" customHeight="1">
      <c r="A57" s="3323" t="s">
        <v>1206</v>
      </c>
      <c r="B57" s="97" t="s">
        <v>1207</v>
      </c>
      <c r="C57" s="3370" t="s">
        <v>1681</v>
      </c>
      <c r="D57" s="3370"/>
      <c r="E57" s="3370"/>
      <c r="F57" s="3370"/>
      <c r="G57" s="3370"/>
      <c r="H57" s="3370"/>
      <c r="I57" s="3370"/>
      <c r="J57" s="3370"/>
      <c r="K57" s="3370"/>
      <c r="L57" s="3370"/>
      <c r="M57" s="3371"/>
    </row>
    <row r="58" spans="1:13" ht="30" customHeight="1">
      <c r="A58" s="3324"/>
      <c r="B58" s="97" t="s">
        <v>1209</v>
      </c>
      <c r="C58" s="3370" t="s">
        <v>1696</v>
      </c>
      <c r="D58" s="3370"/>
      <c r="E58" s="3370"/>
      <c r="F58" s="3370"/>
      <c r="G58" s="3370"/>
      <c r="H58" s="3370"/>
      <c r="I58" s="3370"/>
      <c r="J58" s="3370"/>
      <c r="K58" s="3370"/>
      <c r="L58" s="3370"/>
      <c r="M58" s="3371"/>
    </row>
    <row r="59" spans="1:13" ht="30" customHeight="1" thickBot="1">
      <c r="A59" s="3324"/>
      <c r="B59" s="96" t="s">
        <v>28</v>
      </c>
      <c r="C59" s="3370" t="s">
        <v>1679</v>
      </c>
      <c r="D59" s="3370"/>
      <c r="E59" s="3370"/>
      <c r="F59" s="3370"/>
      <c r="G59" s="3370"/>
      <c r="H59" s="3370"/>
      <c r="I59" s="3370"/>
      <c r="J59" s="3370"/>
      <c r="K59" s="3370"/>
      <c r="L59" s="3370"/>
      <c r="M59" s="3371"/>
    </row>
    <row r="60" spans="1:13" ht="27.75" customHeight="1" thickBot="1">
      <c r="A60" s="77" t="s">
        <v>1211</v>
      </c>
      <c r="B60" s="78"/>
      <c r="C60" s="3367"/>
      <c r="D60" s="3969"/>
      <c r="E60" s="3969"/>
      <c r="F60" s="3969"/>
      <c r="G60" s="3969"/>
      <c r="H60" s="3969"/>
      <c r="I60" s="3969"/>
      <c r="J60" s="3969"/>
      <c r="K60" s="3969"/>
      <c r="L60" s="3969"/>
      <c r="M60" s="3970"/>
    </row>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C13:M13"/>
    <mergeCell ref="C14:G14"/>
    <mergeCell ref="I14:M14"/>
    <mergeCell ref="A15:A50"/>
    <mergeCell ref="C16:M16"/>
    <mergeCell ref="B17:B22"/>
    <mergeCell ref="B23:B26"/>
    <mergeCell ref="J28:K28"/>
    <mergeCell ref="B30:B32"/>
    <mergeCell ref="B33:B42"/>
    <mergeCell ref="F41:G41"/>
    <mergeCell ref="H41:I41"/>
    <mergeCell ref="B43:B46"/>
    <mergeCell ref="F44:F45"/>
    <mergeCell ref="G44:G45"/>
    <mergeCell ref="I45:J45"/>
    <mergeCell ref="C12:M12"/>
    <mergeCell ref="A2:A13"/>
    <mergeCell ref="C2:M2"/>
    <mergeCell ref="C3:M3"/>
    <mergeCell ref="D5:M5"/>
    <mergeCell ref="D6:M6"/>
    <mergeCell ref="C7:D7"/>
    <mergeCell ref="I7:J7"/>
    <mergeCell ref="B8:B10"/>
    <mergeCell ref="C9:D9"/>
    <mergeCell ref="F9:G9"/>
    <mergeCell ref="I9:J9"/>
    <mergeCell ref="C10:D10"/>
    <mergeCell ref="F10:G10"/>
    <mergeCell ref="I10:J10"/>
    <mergeCell ref="C11:M11"/>
  </mergeCells>
  <dataValidations count="4">
    <dataValidation allowBlank="1" showInputMessage="1" showErrorMessage="1" prompt="Seleccione de la lista desplegable" sqref="B4 B7 H7" xr:uid="{00000000-0002-0000-2800-000000000000}"/>
    <dataValidation allowBlank="1" showInputMessage="1" showErrorMessage="1" prompt="Selecciones de la lista desplegable" sqref="B15" xr:uid="{00000000-0002-0000-2800-000001000000}"/>
    <dataValidation allowBlank="1" showInputMessage="1" showErrorMessage="1" prompt="Incluir una ficha por cada indicador, ya sea de producto o de resultado" sqref="B1" xr:uid="{00000000-0002-0000-2800-000002000000}"/>
    <dataValidation type="list" allowBlank="1" showInputMessage="1" showErrorMessage="1" sqref="C4 C7 G44" xr:uid="{00000000-0002-0000-2800-000003000000}"/>
  </dataValidations>
  <hyperlinks>
    <hyperlink ref="C55" r:id="rId1"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sheetPr>
  <dimension ref="A1:M61"/>
  <sheetViews>
    <sheetView zoomScale="85" zoomScaleNormal="85" workbookViewId="0">
      <selection activeCell="C59" sqref="C59"/>
    </sheetView>
  </sheetViews>
  <sheetFormatPr baseColWidth="10" defaultColWidth="11.28515625" defaultRowHeight="15.75"/>
  <cols>
    <col min="1" max="1" width="25.140625" style="4" customWidth="1"/>
    <col min="2" max="2" width="39.140625" style="57" customWidth="1"/>
    <col min="3" max="6" width="11.28515625" style="4"/>
    <col min="7" max="7" width="12.7109375" style="4" customWidth="1"/>
    <col min="8" max="16384" width="11.28515625" style="4"/>
  </cols>
  <sheetData>
    <row r="1" spans="1:13" ht="16.5" thickBot="1">
      <c r="A1" s="153"/>
      <c r="B1" s="1940" t="s">
        <v>1715</v>
      </c>
      <c r="C1" s="152"/>
      <c r="D1" s="152"/>
      <c r="E1" s="152"/>
      <c r="F1" s="152"/>
      <c r="G1" s="152"/>
      <c r="H1" s="152"/>
      <c r="I1" s="152"/>
      <c r="J1" s="152"/>
      <c r="K1" s="152"/>
      <c r="L1" s="152"/>
      <c r="M1" s="151"/>
    </row>
    <row r="2" spans="1:13" ht="25.5" customHeight="1">
      <c r="A2" s="3326" t="s">
        <v>1134</v>
      </c>
      <c r="B2" s="150" t="s">
        <v>1135</v>
      </c>
      <c r="C2" s="3723" t="s">
        <v>1716</v>
      </c>
      <c r="D2" s="3359"/>
      <c r="E2" s="3359"/>
      <c r="F2" s="3359"/>
      <c r="G2" s="3359"/>
      <c r="H2" s="3359"/>
      <c r="I2" s="3359"/>
      <c r="J2" s="3359"/>
      <c r="K2" s="3359"/>
      <c r="L2" s="3359"/>
      <c r="M2" s="3724"/>
    </row>
    <row r="3" spans="1:13" ht="31.5">
      <c r="A3" s="3327"/>
      <c r="B3" s="100" t="s">
        <v>1213</v>
      </c>
      <c r="C3" s="3956" t="s">
        <v>1665</v>
      </c>
      <c r="D3" s="3957"/>
      <c r="E3" s="3957"/>
      <c r="F3" s="3957"/>
      <c r="G3" s="3957"/>
      <c r="H3" s="3957"/>
      <c r="I3" s="3957"/>
      <c r="J3" s="3957"/>
      <c r="K3" s="3957"/>
      <c r="L3" s="3957"/>
      <c r="M3" s="3958"/>
    </row>
    <row r="4" spans="1:13">
      <c r="A4" s="3327"/>
      <c r="B4" s="1865" t="s">
        <v>1139</v>
      </c>
      <c r="C4" s="1870" t="s">
        <v>482</v>
      </c>
      <c r="D4" s="1870"/>
      <c r="E4" s="1870"/>
      <c r="F4" s="1870"/>
      <c r="G4" s="1870"/>
      <c r="H4" s="1870"/>
      <c r="I4" s="1870"/>
      <c r="J4" s="1870"/>
      <c r="K4" s="1870"/>
      <c r="L4" s="1870"/>
      <c r="M4" s="1871"/>
    </row>
    <row r="5" spans="1:13">
      <c r="A5" s="3327"/>
      <c r="B5" s="2061" t="s">
        <v>1140</v>
      </c>
      <c r="C5" s="1943">
        <v>5</v>
      </c>
      <c r="D5" s="3972" t="s">
        <v>1666</v>
      </c>
      <c r="E5" s="3972"/>
      <c r="F5" s="3972"/>
      <c r="G5" s="3972"/>
      <c r="H5" s="3972"/>
      <c r="I5" s="3972"/>
      <c r="J5" s="3972"/>
      <c r="K5" s="3972"/>
      <c r="L5" s="3972"/>
      <c r="M5" s="3973"/>
    </row>
    <row r="6" spans="1:13" ht="20.25" customHeight="1">
      <c r="A6" s="3327"/>
      <c r="B6" s="1865" t="s">
        <v>1142</v>
      </c>
      <c r="C6" s="1943">
        <v>32</v>
      </c>
      <c r="D6" s="3972" t="s">
        <v>1717</v>
      </c>
      <c r="E6" s="3972"/>
      <c r="F6" s="3972"/>
      <c r="G6" s="3972"/>
      <c r="H6" s="3972"/>
      <c r="I6" s="3972"/>
      <c r="J6" s="3972"/>
      <c r="K6" s="3972"/>
      <c r="L6" s="3972"/>
      <c r="M6" s="3973"/>
    </row>
    <row r="7" spans="1:13" ht="32.450000000000003" customHeight="1">
      <c r="A7" s="3327"/>
      <c r="B7" s="100" t="s">
        <v>1143</v>
      </c>
      <c r="C7" s="3956" t="s">
        <v>1668</v>
      </c>
      <c r="D7" s="3957"/>
      <c r="E7" s="3957"/>
      <c r="F7" s="449"/>
      <c r="G7" s="450"/>
      <c r="H7" s="1897" t="s">
        <v>28</v>
      </c>
      <c r="I7" s="3754" t="s">
        <v>1657</v>
      </c>
      <c r="J7" s="3957"/>
      <c r="K7" s="449"/>
      <c r="L7" s="449"/>
      <c r="M7" s="504"/>
    </row>
    <row r="8" spans="1:13">
      <c r="A8" s="3327"/>
      <c r="B8" s="3337" t="s">
        <v>1144</v>
      </c>
      <c r="C8" s="451"/>
      <c r="D8" s="2054"/>
      <c r="E8" s="2054"/>
      <c r="F8" s="2054"/>
      <c r="G8" s="2054"/>
      <c r="H8" s="2054"/>
      <c r="I8" s="2054"/>
      <c r="J8" s="2054"/>
      <c r="K8" s="2054"/>
      <c r="L8" s="452"/>
      <c r="M8" s="453"/>
    </row>
    <row r="9" spans="1:13" ht="38.450000000000003" customHeight="1">
      <c r="A9" s="3327"/>
      <c r="B9" s="3338"/>
      <c r="C9" s="3959"/>
      <c r="D9" s="3959"/>
      <c r="E9" s="1863"/>
      <c r="F9" s="3960"/>
      <c r="G9" s="3960"/>
      <c r="H9" s="1863"/>
      <c r="I9" s="3960"/>
      <c r="J9" s="3960"/>
      <c r="K9" s="1863"/>
      <c r="M9" s="101"/>
    </row>
    <row r="10" spans="1:13">
      <c r="A10" s="3327"/>
      <c r="B10" s="3339"/>
      <c r="C10" s="3333"/>
      <c r="D10" s="3333"/>
      <c r="E10" s="1863"/>
      <c r="F10" s="3333"/>
      <c r="G10" s="3333"/>
      <c r="H10" s="1863"/>
      <c r="I10" s="3333"/>
      <c r="J10" s="3333"/>
      <c r="K10" s="1863"/>
      <c r="M10" s="101"/>
    </row>
    <row r="11" spans="1:13" ht="71.25" customHeight="1">
      <c r="A11" s="3327"/>
      <c r="B11" s="154" t="s">
        <v>1219</v>
      </c>
      <c r="C11" s="3961" t="s">
        <v>1718</v>
      </c>
      <c r="D11" s="3962"/>
      <c r="E11" s="3962"/>
      <c r="F11" s="3962"/>
      <c r="G11" s="3962"/>
      <c r="H11" s="3962"/>
      <c r="I11" s="3962"/>
      <c r="J11" s="3962"/>
      <c r="K11" s="3962"/>
      <c r="L11" s="3962"/>
      <c r="M11" s="3963"/>
    </row>
    <row r="12" spans="1:13" ht="37.5" customHeight="1">
      <c r="A12" s="3327"/>
      <c r="B12" s="154" t="s">
        <v>1221</v>
      </c>
      <c r="C12" s="3939" t="s">
        <v>1687</v>
      </c>
      <c r="D12" s="3939"/>
      <c r="E12" s="3939"/>
      <c r="F12" s="3939"/>
      <c r="G12" s="3939"/>
      <c r="H12" s="3939"/>
      <c r="I12" s="3939"/>
      <c r="J12" s="3939"/>
      <c r="K12" s="3939"/>
      <c r="L12" s="3939"/>
      <c r="M12" s="3939"/>
    </row>
    <row r="13" spans="1:13" ht="31.5">
      <c r="A13" s="3328"/>
      <c r="B13" s="100" t="s">
        <v>1495</v>
      </c>
      <c r="C13" s="120"/>
      <c r="D13" s="120"/>
      <c r="E13" s="120"/>
      <c r="F13" s="120"/>
      <c r="G13" s="120"/>
      <c r="H13" s="120"/>
      <c r="I13" s="120"/>
      <c r="J13" s="120"/>
      <c r="K13" s="120"/>
      <c r="M13" s="101"/>
    </row>
    <row r="14" spans="1:13" ht="75.75" customHeight="1">
      <c r="A14" s="1860"/>
      <c r="B14" s="443" t="s">
        <v>1223</v>
      </c>
      <c r="C14" s="3697" t="s">
        <v>1671</v>
      </c>
      <c r="D14" s="3697"/>
      <c r="E14" s="3697"/>
      <c r="F14" s="3697"/>
      <c r="G14" s="3697"/>
      <c r="H14" s="444" t="s">
        <v>1224</v>
      </c>
      <c r="I14" s="3697" t="s">
        <v>1689</v>
      </c>
      <c r="J14" s="3697"/>
      <c r="K14" s="3697"/>
      <c r="L14" s="3697"/>
      <c r="M14" s="3697"/>
    </row>
    <row r="15" spans="1:13" ht="33.75" customHeight="1">
      <c r="A15" s="1860"/>
      <c r="B15" s="3983" t="s">
        <v>1672</v>
      </c>
      <c r="C15" s="3984" t="s">
        <v>58</v>
      </c>
      <c r="D15" s="3794"/>
      <c r="E15" s="3794"/>
      <c r="F15" s="3794"/>
      <c r="G15" s="3794"/>
      <c r="H15" s="3794"/>
      <c r="I15" s="3794"/>
      <c r="J15" s="3794"/>
      <c r="K15" s="3794"/>
      <c r="L15" s="3794"/>
      <c r="M15" s="3985"/>
    </row>
    <row r="16" spans="1:13" hidden="1">
      <c r="A16" s="3355" t="s">
        <v>1150</v>
      </c>
      <c r="B16" s="3983"/>
      <c r="C16" s="1891"/>
      <c r="D16" s="1891"/>
      <c r="E16" s="1891"/>
      <c r="F16" s="1891"/>
      <c r="G16" s="1891"/>
      <c r="H16" s="1891"/>
      <c r="I16" s="1891"/>
      <c r="J16" s="1891"/>
      <c r="K16" s="1891"/>
      <c r="L16" s="1011"/>
      <c r="M16" s="1011"/>
    </row>
    <row r="17" spans="1:13" ht="45" customHeight="1">
      <c r="A17" s="3356"/>
      <c r="B17" s="100" t="s">
        <v>1151</v>
      </c>
      <c r="C17" s="3986" t="s">
        <v>1719</v>
      </c>
      <c r="D17" s="3962"/>
      <c r="E17" s="3962"/>
      <c r="F17" s="3962"/>
      <c r="G17" s="3962"/>
      <c r="H17" s="3962"/>
      <c r="I17" s="3962"/>
      <c r="J17" s="3962"/>
      <c r="K17" s="3962"/>
      <c r="L17" s="3962"/>
      <c r="M17" s="3987"/>
    </row>
    <row r="18" spans="1:13" ht="8.25" customHeight="1">
      <c r="A18" s="3356"/>
      <c r="B18" s="3337" t="s">
        <v>1153</v>
      </c>
      <c r="C18" s="143"/>
      <c r="D18" s="142"/>
      <c r="E18" s="142"/>
      <c r="F18" s="142"/>
      <c r="G18" s="142"/>
      <c r="H18" s="142"/>
      <c r="I18" s="142"/>
      <c r="J18" s="142"/>
      <c r="K18" s="142"/>
      <c r="L18" s="142"/>
      <c r="M18" s="141"/>
    </row>
    <row r="19" spans="1:13" ht="9" customHeight="1">
      <c r="A19" s="3356"/>
      <c r="B19" s="3338"/>
      <c r="C19" s="140"/>
      <c r="D19" s="139"/>
      <c r="E19" s="138"/>
      <c r="F19" s="139"/>
      <c r="G19" s="138"/>
      <c r="H19" s="139"/>
      <c r="I19" s="138"/>
      <c r="J19" s="139"/>
      <c r="K19" s="138"/>
      <c r="L19" s="138"/>
      <c r="M19" s="110"/>
    </row>
    <row r="20" spans="1:13">
      <c r="A20" s="3356"/>
      <c r="B20" s="3338"/>
      <c r="C20" s="128" t="s">
        <v>1154</v>
      </c>
      <c r="D20" s="137"/>
      <c r="E20" s="128" t="s">
        <v>1155</v>
      </c>
      <c r="F20" s="137"/>
      <c r="G20" s="128" t="s">
        <v>1156</v>
      </c>
      <c r="H20" s="137"/>
      <c r="I20" s="128" t="s">
        <v>1157</v>
      </c>
      <c r="J20" s="137"/>
      <c r="K20" s="128" t="s">
        <v>1158</v>
      </c>
      <c r="L20" s="136"/>
      <c r="M20" s="135"/>
    </row>
    <row r="21" spans="1:13">
      <c r="A21" s="3356"/>
      <c r="B21" s="3338"/>
      <c r="C21" s="128" t="s">
        <v>1159</v>
      </c>
      <c r="D21" s="1891"/>
      <c r="E21" s="128" t="s">
        <v>1160</v>
      </c>
      <c r="F21" s="123"/>
      <c r="G21" s="128" t="s">
        <v>1161</v>
      </c>
      <c r="H21" s="123"/>
      <c r="I21" s="128" t="s">
        <v>1162</v>
      </c>
      <c r="J21" s="123"/>
      <c r="K21" s="128" t="s">
        <v>1163</v>
      </c>
      <c r="L21" s="136"/>
      <c r="M21" s="135"/>
    </row>
    <row r="22" spans="1:13">
      <c r="A22" s="3356"/>
      <c r="B22" s="3338"/>
      <c r="C22" s="128" t="s">
        <v>1166</v>
      </c>
      <c r="D22" s="123" t="s">
        <v>1226</v>
      </c>
      <c r="E22" s="128" t="s">
        <v>1168</v>
      </c>
      <c r="F22" s="1939" t="s">
        <v>1720</v>
      </c>
      <c r="G22" s="1939"/>
      <c r="H22" s="1939"/>
      <c r="I22" s="1939"/>
      <c r="J22" s="1939"/>
      <c r="K22" s="1939"/>
      <c r="L22" s="1939"/>
      <c r="M22" s="132"/>
    </row>
    <row r="23" spans="1:13" ht="9.75" customHeight="1">
      <c r="A23" s="3356"/>
      <c r="B23" s="3339"/>
      <c r="C23" s="1894"/>
      <c r="D23" s="1894"/>
      <c r="E23" s="1894"/>
      <c r="F23" s="1894"/>
      <c r="G23" s="1894"/>
      <c r="H23" s="1894"/>
      <c r="I23" s="1894"/>
      <c r="J23" s="1894"/>
      <c r="K23" s="1894"/>
      <c r="L23" s="1894"/>
      <c r="M23" s="1895"/>
    </row>
    <row r="24" spans="1:13">
      <c r="A24" s="3356"/>
      <c r="B24" s="3337" t="s">
        <v>1170</v>
      </c>
      <c r="C24" s="131"/>
      <c r="D24" s="131"/>
      <c r="E24" s="131"/>
      <c r="F24" s="131"/>
      <c r="G24" s="131"/>
      <c r="H24" s="131"/>
      <c r="I24" s="131"/>
      <c r="J24" s="131"/>
      <c r="K24" s="131"/>
      <c r="M24" s="101"/>
    </row>
    <row r="25" spans="1:13">
      <c r="A25" s="3356"/>
      <c r="B25" s="3338"/>
      <c r="C25" s="128" t="s">
        <v>1171</v>
      </c>
      <c r="D25" s="123"/>
      <c r="E25" s="120"/>
      <c r="F25" s="128" t="s">
        <v>1172</v>
      </c>
      <c r="G25" s="1891"/>
      <c r="H25" s="120"/>
      <c r="I25" s="128" t="s">
        <v>1173</v>
      </c>
      <c r="J25" s="1891" t="s">
        <v>1226</v>
      </c>
      <c r="K25" s="120"/>
      <c r="M25" s="101"/>
    </row>
    <row r="26" spans="1:13">
      <c r="A26" s="3356"/>
      <c r="B26" s="3338"/>
      <c r="C26" s="128" t="s">
        <v>1174</v>
      </c>
      <c r="D26" s="130"/>
      <c r="E26" s="129"/>
      <c r="F26" s="128" t="s">
        <v>1175</v>
      </c>
      <c r="G26" s="123"/>
      <c r="H26" s="126"/>
      <c r="I26" s="127"/>
      <c r="J26" s="126"/>
      <c r="K26" s="1945"/>
      <c r="M26" s="101"/>
    </row>
    <row r="27" spans="1:13">
      <c r="A27" s="3356"/>
      <c r="B27" s="3338"/>
      <c r="C27" s="125"/>
      <c r="D27" s="125"/>
      <c r="E27" s="125"/>
      <c r="F27" s="125"/>
      <c r="G27" s="125"/>
      <c r="H27" s="125"/>
      <c r="I27" s="125"/>
      <c r="J27" s="125"/>
      <c r="K27" s="125"/>
      <c r="M27" s="101"/>
    </row>
    <row r="28" spans="1:13">
      <c r="A28" s="3356"/>
      <c r="B28" s="1864" t="s">
        <v>1176</v>
      </c>
      <c r="C28" s="120"/>
      <c r="D28" s="120"/>
      <c r="E28" s="120"/>
      <c r="F28" s="120"/>
      <c r="G28" s="120"/>
      <c r="H28" s="120"/>
      <c r="I28" s="120"/>
      <c r="J28" s="120"/>
      <c r="K28" s="120"/>
      <c r="L28" s="120"/>
      <c r="M28" s="122"/>
    </row>
    <row r="29" spans="1:13" ht="28.5" customHeight="1">
      <c r="A29" s="3356"/>
      <c r="B29" s="1864"/>
      <c r="C29" s="124"/>
      <c r="D29" s="165" t="s">
        <v>61</v>
      </c>
      <c r="E29" s="120"/>
      <c r="F29" s="118"/>
      <c r="G29" s="123" t="s">
        <v>61</v>
      </c>
      <c r="H29" s="120"/>
      <c r="I29" s="118"/>
      <c r="J29" s="3358"/>
      <c r="K29" s="3359"/>
      <c r="L29" s="1907"/>
      <c r="M29" s="122"/>
    </row>
    <row r="30" spans="1:13">
      <c r="A30" s="3356"/>
      <c r="B30" s="1865"/>
      <c r="C30" s="1894"/>
      <c r="D30" s="1894"/>
      <c r="E30" s="1894"/>
      <c r="F30" s="1894"/>
      <c r="G30" s="1894"/>
      <c r="H30" s="1894"/>
      <c r="I30" s="1894"/>
      <c r="J30" s="1894"/>
      <c r="K30" s="1894"/>
      <c r="L30" s="1894"/>
      <c r="M30" s="1895"/>
    </row>
    <row r="31" spans="1:13">
      <c r="A31" s="3356"/>
      <c r="B31" s="3337" t="s">
        <v>1181</v>
      </c>
      <c r="C31" s="2034"/>
      <c r="D31" s="2034"/>
      <c r="E31" s="2034"/>
      <c r="F31" s="2034"/>
      <c r="G31" s="2034"/>
      <c r="H31" s="2034"/>
      <c r="I31" s="2034"/>
      <c r="J31" s="2034"/>
      <c r="K31" s="2034"/>
      <c r="M31" s="101"/>
    </row>
    <row r="32" spans="1:13">
      <c r="A32" s="3356"/>
      <c r="B32" s="3338"/>
      <c r="C32" s="120"/>
      <c r="D32" s="121">
        <v>2021</v>
      </c>
      <c r="E32" s="117"/>
      <c r="F32" s="120"/>
      <c r="G32" s="119" t="s">
        <v>1184</v>
      </c>
      <c r="H32" s="117"/>
      <c r="I32" s="118"/>
      <c r="J32" s="117"/>
      <c r="K32" s="117"/>
      <c r="M32" s="101"/>
    </row>
    <row r="33" spans="1:13">
      <c r="A33" s="3356"/>
      <c r="B33" s="3339"/>
      <c r="C33" s="1894"/>
      <c r="D33" s="116"/>
      <c r="E33" s="2035"/>
      <c r="F33" s="1894"/>
      <c r="G33" s="2035"/>
      <c r="H33" s="2035"/>
      <c r="I33" s="115"/>
      <c r="J33" s="2035"/>
      <c r="K33" s="2035"/>
      <c r="M33" s="101"/>
    </row>
    <row r="34" spans="1:13">
      <c r="A34" s="3356"/>
      <c r="B34" s="3337" t="s">
        <v>1185</v>
      </c>
      <c r="C34" s="114"/>
      <c r="D34" s="114"/>
      <c r="E34" s="114"/>
      <c r="F34" s="114"/>
      <c r="G34" s="114"/>
      <c r="H34" s="114"/>
      <c r="I34" s="114"/>
      <c r="J34" s="114"/>
      <c r="K34" s="114"/>
      <c r="L34" s="114"/>
      <c r="M34" s="113"/>
    </row>
    <row r="35" spans="1:13">
      <c r="A35" s="3356"/>
      <c r="B35" s="3338"/>
      <c r="C35" s="109"/>
      <c r="D35" s="46">
        <v>2019</v>
      </c>
      <c r="E35" s="46"/>
      <c r="F35" s="46">
        <v>2020</v>
      </c>
      <c r="G35" s="46"/>
      <c r="H35" s="47">
        <v>2021</v>
      </c>
      <c r="I35" s="47"/>
      <c r="J35" s="47">
        <v>2022</v>
      </c>
      <c r="K35" s="46"/>
      <c r="L35" s="46">
        <v>2023</v>
      </c>
      <c r="M35" s="113"/>
    </row>
    <row r="36" spans="1:13">
      <c r="A36" s="3356"/>
      <c r="B36" s="3338"/>
      <c r="C36" s="109"/>
      <c r="D36" s="1867"/>
      <c r="E36" s="1997"/>
      <c r="F36" s="1937"/>
      <c r="G36" s="1997"/>
      <c r="H36" s="1937">
        <v>5</v>
      </c>
      <c r="I36" s="1997"/>
      <c r="J36" s="1937">
        <v>5</v>
      </c>
      <c r="K36" s="1997"/>
      <c r="L36" s="1937">
        <v>5</v>
      </c>
      <c r="M36" s="518"/>
    </row>
    <row r="37" spans="1:13">
      <c r="A37" s="3356"/>
      <c r="B37" s="3338"/>
      <c r="C37" s="109"/>
      <c r="D37" s="46">
        <v>2024</v>
      </c>
      <c r="E37" s="46"/>
      <c r="F37" s="46">
        <v>2025</v>
      </c>
      <c r="G37" s="46"/>
      <c r="H37" s="47">
        <v>2026</v>
      </c>
      <c r="I37" s="47"/>
      <c r="J37" s="47">
        <v>2027</v>
      </c>
      <c r="K37" s="46"/>
      <c r="L37" s="46">
        <v>2028</v>
      </c>
      <c r="M37" s="519"/>
    </row>
    <row r="38" spans="1:13">
      <c r="A38" s="3356"/>
      <c r="B38" s="3338"/>
      <c r="C38" s="109"/>
      <c r="D38" s="1937">
        <v>5</v>
      </c>
      <c r="E38" s="1997"/>
      <c r="F38" s="1937">
        <v>5</v>
      </c>
      <c r="G38" s="1997"/>
      <c r="H38" s="1937">
        <v>5</v>
      </c>
      <c r="I38" s="1997"/>
      <c r="J38" s="1937">
        <v>5</v>
      </c>
      <c r="K38" s="1997"/>
      <c r="L38" s="1937">
        <v>5</v>
      </c>
      <c r="M38" s="518"/>
    </row>
    <row r="39" spans="1:13">
      <c r="A39" s="3356"/>
      <c r="B39" s="3338"/>
      <c r="C39" s="109"/>
      <c r="D39" s="46">
        <v>2029</v>
      </c>
      <c r="E39" s="46"/>
      <c r="F39" s="46">
        <v>2030</v>
      </c>
      <c r="G39" s="46"/>
      <c r="H39" s="47">
        <v>2031</v>
      </c>
      <c r="I39" s="47"/>
      <c r="J39" s="47">
        <v>2032</v>
      </c>
      <c r="K39" s="46"/>
      <c r="L39" s="46">
        <v>2033</v>
      </c>
      <c r="M39" s="519"/>
    </row>
    <row r="40" spans="1:13">
      <c r="A40" s="3356"/>
      <c r="B40" s="3338"/>
      <c r="C40" s="109"/>
      <c r="D40" s="1937">
        <v>5</v>
      </c>
      <c r="E40" s="1997"/>
      <c r="F40" s="1937">
        <v>5</v>
      </c>
      <c r="G40" s="1997"/>
      <c r="H40" s="1937">
        <v>5</v>
      </c>
      <c r="I40" s="1997"/>
      <c r="J40" s="1937">
        <v>5</v>
      </c>
      <c r="K40" s="1997"/>
      <c r="L40" s="1937">
        <v>5</v>
      </c>
      <c r="M40" s="518"/>
    </row>
    <row r="41" spans="1:13">
      <c r="A41" s="3356"/>
      <c r="B41" s="3338"/>
      <c r="C41" s="109"/>
      <c r="D41" s="1935" t="s">
        <v>1381</v>
      </c>
      <c r="E41" s="1935"/>
      <c r="F41" s="1935" t="s">
        <v>1186</v>
      </c>
      <c r="G41" s="1935"/>
      <c r="H41" s="1935"/>
      <c r="I41" s="1935"/>
      <c r="J41" s="1935"/>
      <c r="K41" s="1935"/>
      <c r="L41" s="1935"/>
      <c r="M41" s="518"/>
    </row>
    <row r="42" spans="1:13">
      <c r="A42" s="3356"/>
      <c r="B42" s="3338"/>
      <c r="C42" s="109"/>
      <c r="D42" s="1937">
        <v>5</v>
      </c>
      <c r="E42" s="1997"/>
      <c r="F42" s="3743">
        <v>5</v>
      </c>
      <c r="G42" s="3743"/>
      <c r="H42" s="3743"/>
      <c r="I42" s="3743"/>
      <c r="J42" s="1935"/>
      <c r="K42" s="1935"/>
      <c r="L42" s="1935"/>
      <c r="M42" s="518"/>
    </row>
    <row r="43" spans="1:13">
      <c r="A43" s="3356"/>
      <c r="B43" s="3338"/>
      <c r="C43" s="109"/>
      <c r="D43" s="520"/>
      <c r="E43" s="520"/>
      <c r="F43" s="520"/>
      <c r="G43" s="520"/>
      <c r="H43" s="520"/>
      <c r="I43" s="520"/>
      <c r="J43" s="520"/>
      <c r="K43" s="520"/>
      <c r="L43" s="520"/>
      <c r="M43" s="518"/>
    </row>
    <row r="44" spans="1:13" ht="18" customHeight="1">
      <c r="A44" s="3356"/>
      <c r="B44" s="3337" t="s">
        <v>1187</v>
      </c>
      <c r="C44" s="523"/>
      <c r="D44" s="523"/>
      <c r="E44" s="523"/>
      <c r="F44" s="523"/>
      <c r="G44" s="523"/>
      <c r="H44" s="523"/>
      <c r="I44" s="523"/>
      <c r="J44" s="523"/>
      <c r="K44" s="523"/>
      <c r="M44" s="101"/>
    </row>
    <row r="45" spans="1:13">
      <c r="A45" s="3356"/>
      <c r="B45" s="3338"/>
      <c r="C45" s="126"/>
      <c r="D45" s="524" t="s">
        <v>69</v>
      </c>
      <c r="E45" s="525" t="s">
        <v>60</v>
      </c>
      <c r="F45" s="3988" t="s">
        <v>1188</v>
      </c>
      <c r="G45" s="3989" t="s">
        <v>1267</v>
      </c>
      <c r="H45" s="526"/>
      <c r="I45" s="527" t="s">
        <v>1168</v>
      </c>
      <c r="J45" s="527"/>
      <c r="K45" s="527"/>
      <c r="L45" s="126"/>
      <c r="M45" s="454"/>
    </row>
    <row r="46" spans="1:13" ht="45.75" customHeight="1">
      <c r="A46" s="3356"/>
      <c r="B46" s="3338"/>
      <c r="C46" s="126"/>
      <c r="D46" s="528" t="s">
        <v>1167</v>
      </c>
      <c r="E46" s="1946"/>
      <c r="F46" s="3988"/>
      <c r="G46" s="3990"/>
      <c r="H46" s="506"/>
      <c r="I46" s="3991" t="s">
        <v>1721</v>
      </c>
      <c r="J46" s="3991"/>
      <c r="K46" s="126"/>
      <c r="L46" s="126"/>
      <c r="M46" s="454"/>
    </row>
    <row r="47" spans="1:13">
      <c r="A47" s="3356"/>
      <c r="B47" s="3339"/>
      <c r="C47" s="529"/>
      <c r="D47" s="529"/>
      <c r="E47" s="529"/>
      <c r="F47" s="529"/>
      <c r="G47" s="529"/>
      <c r="H47" s="529"/>
      <c r="I47" s="529"/>
      <c r="J47" s="529"/>
      <c r="K47" s="529"/>
      <c r="L47" s="126"/>
      <c r="M47" s="454"/>
    </row>
    <row r="48" spans="1:13" ht="31.5" customHeight="1">
      <c r="A48" s="3356"/>
      <c r="B48" s="100" t="s">
        <v>1189</v>
      </c>
      <c r="C48" s="3728" t="s">
        <v>1722</v>
      </c>
      <c r="D48" s="3729"/>
      <c r="E48" s="3729"/>
      <c r="F48" s="3729"/>
      <c r="G48" s="3729"/>
      <c r="H48" s="3729"/>
      <c r="I48" s="3729"/>
      <c r="J48" s="3729"/>
      <c r="K48" s="3729"/>
      <c r="L48" s="3729"/>
      <c r="M48" s="3730"/>
    </row>
    <row r="49" spans="1:13" ht="24.75" customHeight="1">
      <c r="A49" s="3356"/>
      <c r="B49" s="100" t="s">
        <v>1191</v>
      </c>
      <c r="C49" s="3329" t="s">
        <v>1723</v>
      </c>
      <c r="D49" s="3330"/>
      <c r="E49" s="3330"/>
      <c r="F49" s="3330"/>
      <c r="G49" s="3330"/>
      <c r="H49" s="3330"/>
      <c r="I49" s="3330"/>
      <c r="J49" s="3330"/>
      <c r="K49" s="3330"/>
      <c r="L49" s="3330"/>
      <c r="M49" s="3331"/>
    </row>
    <row r="50" spans="1:13">
      <c r="A50" s="3356"/>
      <c r="B50" s="100" t="s">
        <v>1193</v>
      </c>
      <c r="C50" s="3329">
        <v>10</v>
      </c>
      <c r="D50" s="3330"/>
      <c r="E50" s="3330"/>
      <c r="F50" s="3330"/>
      <c r="G50" s="3330"/>
      <c r="H50" s="3330"/>
      <c r="I50" s="3330"/>
      <c r="J50" s="3330"/>
      <c r="K50" s="3330"/>
      <c r="L50" s="3330"/>
      <c r="M50" s="3331"/>
    </row>
    <row r="51" spans="1:13">
      <c r="A51" s="3356"/>
      <c r="B51" s="100" t="s">
        <v>1195</v>
      </c>
      <c r="C51" s="3980" t="s">
        <v>61</v>
      </c>
      <c r="D51" s="3981"/>
      <c r="E51" s="3981"/>
      <c r="F51" s="3981"/>
      <c r="G51" s="3981"/>
      <c r="H51" s="3981"/>
      <c r="I51" s="3981"/>
      <c r="J51" s="3981"/>
      <c r="K51" s="3981"/>
      <c r="L51" s="3981"/>
      <c r="M51" s="3982"/>
    </row>
    <row r="52" spans="1:13" ht="15.75" customHeight="1">
      <c r="A52" s="3323" t="s">
        <v>1197</v>
      </c>
      <c r="B52" s="98" t="s">
        <v>1198</v>
      </c>
      <c r="C52" s="3370" t="s">
        <v>1703</v>
      </c>
      <c r="D52" s="3370"/>
      <c r="E52" s="3370"/>
      <c r="F52" s="3370"/>
      <c r="G52" s="3370"/>
      <c r="H52" s="3370"/>
      <c r="I52" s="3370"/>
      <c r="J52" s="3370"/>
      <c r="K52" s="3370"/>
      <c r="L52" s="3370"/>
      <c r="M52" s="3371"/>
    </row>
    <row r="53" spans="1:13">
      <c r="A53" s="3324"/>
      <c r="B53" s="98" t="s">
        <v>1199</v>
      </c>
      <c r="C53" s="3370" t="s">
        <v>1704</v>
      </c>
      <c r="D53" s="3370"/>
      <c r="E53" s="3370"/>
      <c r="F53" s="3370"/>
      <c r="G53" s="3370"/>
      <c r="H53" s="3370"/>
      <c r="I53" s="3370"/>
      <c r="J53" s="3370"/>
      <c r="K53" s="3370"/>
      <c r="L53" s="3370"/>
      <c r="M53" s="3371"/>
    </row>
    <row r="54" spans="1:13">
      <c r="A54" s="3324"/>
      <c r="B54" s="98" t="s">
        <v>1201</v>
      </c>
      <c r="C54" s="3370" t="s">
        <v>1695</v>
      </c>
      <c r="D54" s="3370"/>
      <c r="E54" s="3370"/>
      <c r="F54" s="3370"/>
      <c r="G54" s="3370"/>
      <c r="H54" s="3370"/>
      <c r="I54" s="3370"/>
      <c r="J54" s="3370"/>
      <c r="K54" s="3370"/>
      <c r="L54" s="3370"/>
      <c r="M54" s="3371"/>
    </row>
    <row r="55" spans="1:13" ht="15.75" customHeight="1">
      <c r="A55" s="3324"/>
      <c r="B55" s="99" t="s">
        <v>1202</v>
      </c>
      <c r="C55" s="3370" t="s">
        <v>1680</v>
      </c>
      <c r="D55" s="3370"/>
      <c r="E55" s="3370"/>
      <c r="F55" s="3370"/>
      <c r="G55" s="3370"/>
      <c r="H55" s="3370"/>
      <c r="I55" s="3370"/>
      <c r="J55" s="3370"/>
      <c r="K55" s="3370"/>
      <c r="L55" s="3370"/>
      <c r="M55" s="3371"/>
    </row>
    <row r="56" spans="1:13" ht="15.75" customHeight="1">
      <c r="A56" s="3324"/>
      <c r="B56" s="98" t="s">
        <v>1204</v>
      </c>
      <c r="C56" s="3909" t="s">
        <v>928</v>
      </c>
      <c r="D56" s="3370"/>
      <c r="E56" s="3370"/>
      <c r="F56" s="3370"/>
      <c r="G56" s="3370"/>
      <c r="H56" s="3370"/>
      <c r="I56" s="3370"/>
      <c r="J56" s="3370"/>
      <c r="K56" s="3370"/>
      <c r="L56" s="3370"/>
      <c r="M56" s="3371"/>
    </row>
    <row r="57" spans="1:13" ht="16.5" thickBot="1">
      <c r="A57" s="3325"/>
      <c r="B57" s="98" t="s">
        <v>1205</v>
      </c>
      <c r="C57" s="3370">
        <v>3693777</v>
      </c>
      <c r="D57" s="3370"/>
      <c r="E57" s="3370"/>
      <c r="F57" s="3370"/>
      <c r="G57" s="3370"/>
      <c r="H57" s="3370"/>
      <c r="I57" s="3370"/>
      <c r="J57" s="3370"/>
      <c r="K57" s="3370"/>
      <c r="L57" s="3370"/>
      <c r="M57" s="3371"/>
    </row>
    <row r="58" spans="1:13" ht="15.75" customHeight="1">
      <c r="A58" s="3323" t="s">
        <v>1206</v>
      </c>
      <c r="B58" s="97" t="s">
        <v>1207</v>
      </c>
      <c r="C58" s="3370" t="s">
        <v>1681</v>
      </c>
      <c r="D58" s="3370"/>
      <c r="E58" s="3370"/>
      <c r="F58" s="3370"/>
      <c r="G58" s="3370"/>
      <c r="H58" s="3370"/>
      <c r="I58" s="3370"/>
      <c r="J58" s="3370"/>
      <c r="K58" s="3370"/>
      <c r="L58" s="3370"/>
      <c r="M58" s="3371"/>
    </row>
    <row r="59" spans="1:13" ht="30" customHeight="1">
      <c r="A59" s="3324"/>
      <c r="B59" s="97" t="s">
        <v>1209</v>
      </c>
      <c r="C59" s="3370" t="s">
        <v>1696</v>
      </c>
      <c r="D59" s="3370"/>
      <c r="E59" s="3370"/>
      <c r="F59" s="3370"/>
      <c r="G59" s="3370"/>
      <c r="H59" s="3370"/>
      <c r="I59" s="3370"/>
      <c r="J59" s="3370"/>
      <c r="K59" s="3370"/>
      <c r="L59" s="3370"/>
      <c r="M59" s="3371"/>
    </row>
    <row r="60" spans="1:13" ht="30" customHeight="1" thickBot="1">
      <c r="A60" s="3324"/>
      <c r="B60" s="96" t="s">
        <v>28</v>
      </c>
      <c r="C60" s="3370" t="s">
        <v>1679</v>
      </c>
      <c r="D60" s="3370"/>
      <c r="E60" s="3370"/>
      <c r="F60" s="3370"/>
      <c r="G60" s="3370"/>
      <c r="H60" s="3370"/>
      <c r="I60" s="3370"/>
      <c r="J60" s="3370"/>
      <c r="K60" s="3370"/>
      <c r="L60" s="3370"/>
      <c r="M60" s="3371"/>
    </row>
    <row r="61" spans="1:13" ht="24.75" customHeight="1" thickBot="1">
      <c r="A61" s="77" t="s">
        <v>1211</v>
      </c>
      <c r="B61" s="78"/>
      <c r="C61" s="3367"/>
      <c r="D61" s="3969"/>
      <c r="E61" s="3969"/>
      <c r="F61" s="3969"/>
      <c r="G61" s="3969"/>
      <c r="H61" s="3969"/>
      <c r="I61" s="3969"/>
      <c r="J61" s="3969"/>
      <c r="K61" s="3969"/>
      <c r="L61" s="3969"/>
      <c r="M61" s="3970"/>
    </row>
  </sheetData>
  <mergeCells count="49">
    <mergeCell ref="A58:A60"/>
    <mergeCell ref="C58:M58"/>
    <mergeCell ref="C59:M59"/>
    <mergeCell ref="C60:M60"/>
    <mergeCell ref="C61:M61"/>
    <mergeCell ref="A52:A57"/>
    <mergeCell ref="C52:M52"/>
    <mergeCell ref="C53:M53"/>
    <mergeCell ref="C54:M54"/>
    <mergeCell ref="C55:M55"/>
    <mergeCell ref="C56:M56"/>
    <mergeCell ref="C57:M57"/>
    <mergeCell ref="A16:A51"/>
    <mergeCell ref="C17:M17"/>
    <mergeCell ref="B18:B23"/>
    <mergeCell ref="B24:B27"/>
    <mergeCell ref="J29:K29"/>
    <mergeCell ref="B31:B33"/>
    <mergeCell ref="B34:B43"/>
    <mergeCell ref="F42:G42"/>
    <mergeCell ref="H42:I42"/>
    <mergeCell ref="B44:B47"/>
    <mergeCell ref="F45:F46"/>
    <mergeCell ref="G45:G46"/>
    <mergeCell ref="I46:J46"/>
    <mergeCell ref="C49:M49"/>
    <mergeCell ref="C50:M50"/>
    <mergeCell ref="C51:M51"/>
    <mergeCell ref="I10:J10"/>
    <mergeCell ref="C11:M11"/>
    <mergeCell ref="C48:M48"/>
    <mergeCell ref="C14:G14"/>
    <mergeCell ref="I14:M14"/>
    <mergeCell ref="B15:B16"/>
    <mergeCell ref="C15:M15"/>
    <mergeCell ref="C12:M12"/>
    <mergeCell ref="A2:A13"/>
    <mergeCell ref="C2:M2"/>
    <mergeCell ref="C3:M3"/>
    <mergeCell ref="D5:M5"/>
    <mergeCell ref="D6:M6"/>
    <mergeCell ref="C7:E7"/>
    <mergeCell ref="I7:J7"/>
    <mergeCell ref="B8:B10"/>
    <mergeCell ref="C9:D9"/>
    <mergeCell ref="F9:G9"/>
    <mergeCell ref="I9:J9"/>
    <mergeCell ref="C10:D10"/>
    <mergeCell ref="F10:G10"/>
  </mergeCells>
  <dataValidations count="4">
    <dataValidation allowBlank="1" showInputMessage="1" showErrorMessage="1" prompt="Seleccione de la lista desplegable" sqref="B4 B7 H7" xr:uid="{00000000-0002-0000-2900-000000000000}"/>
    <dataValidation allowBlank="1" showInputMessage="1" showErrorMessage="1" prompt="Selecciones de la lista desplegable" sqref="B15" xr:uid="{00000000-0002-0000-2900-000001000000}"/>
    <dataValidation allowBlank="1" showInputMessage="1" showErrorMessage="1" prompt="Incluir una ficha por cada indicador, ya sea de producto o de resultado" sqref="B1" xr:uid="{00000000-0002-0000-2900-000002000000}"/>
    <dataValidation type="list" allowBlank="1" showInputMessage="1" showErrorMessage="1" sqref="G45 C16 C7 C4" xr:uid="{00000000-0002-0000-2900-000003000000}"/>
  </dataValidations>
  <hyperlinks>
    <hyperlink ref="C56" r:id="rId1"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sheetPr>
  <dimension ref="A1:M57"/>
  <sheetViews>
    <sheetView topLeftCell="A34" zoomScale="70" zoomScaleNormal="70" workbookViewId="0">
      <selection activeCell="C44" sqref="C44"/>
    </sheetView>
  </sheetViews>
  <sheetFormatPr baseColWidth="10" defaultColWidth="11.28515625" defaultRowHeight="15"/>
  <cols>
    <col min="1" max="1" width="20.85546875" customWidth="1"/>
    <col min="2" max="2" width="21.140625" customWidth="1"/>
    <col min="9" max="9" width="20.85546875" customWidth="1"/>
    <col min="14" max="14" width="35.7109375" customWidth="1"/>
  </cols>
  <sheetData>
    <row r="1" spans="1:13" ht="16.5" thickBot="1">
      <c r="A1" s="458"/>
      <c r="B1" s="1879" t="s">
        <v>1724</v>
      </c>
      <c r="C1" s="459"/>
      <c r="D1" s="459"/>
      <c r="E1" s="459"/>
      <c r="F1" s="459"/>
      <c r="G1" s="459"/>
      <c r="H1" s="459"/>
      <c r="I1" s="459"/>
      <c r="J1" s="459"/>
      <c r="K1" s="459"/>
      <c r="L1" s="459"/>
      <c r="M1" s="460"/>
    </row>
    <row r="2" spans="1:13" ht="21.75" customHeight="1">
      <c r="A2" s="4005" t="s">
        <v>1134</v>
      </c>
      <c r="B2" s="5" t="s">
        <v>1135</v>
      </c>
      <c r="C2" s="4007" t="s">
        <v>331</v>
      </c>
      <c r="D2" s="3286"/>
      <c r="E2" s="3286"/>
      <c r="F2" s="3286"/>
      <c r="G2" s="3286"/>
      <c r="H2" s="3286"/>
      <c r="I2" s="3286"/>
      <c r="J2" s="3286"/>
      <c r="K2" s="3286"/>
      <c r="L2" s="3286"/>
      <c r="M2" s="4008"/>
    </row>
    <row r="3" spans="1:13" ht="81" customHeight="1">
      <c r="A3" s="4006"/>
      <c r="B3" s="6" t="s">
        <v>1137</v>
      </c>
      <c r="C3" s="3840" t="s">
        <v>1725</v>
      </c>
      <c r="D3" s="3088"/>
      <c r="E3" s="3088"/>
      <c r="F3" s="3088"/>
      <c r="G3" s="3088"/>
      <c r="H3" s="3088"/>
      <c r="I3" s="3088"/>
      <c r="J3" s="3088"/>
      <c r="K3" s="3088"/>
      <c r="L3" s="3088"/>
      <c r="M3" s="3089"/>
    </row>
    <row r="4" spans="1:13" ht="30">
      <c r="A4" s="4006"/>
      <c r="B4" s="1853" t="s">
        <v>1139</v>
      </c>
      <c r="C4" s="1847" t="s">
        <v>69</v>
      </c>
      <c r="D4" s="1847"/>
      <c r="E4" s="497"/>
      <c r="F4" s="497"/>
      <c r="G4" s="497"/>
      <c r="H4" s="497"/>
      <c r="I4" s="497"/>
      <c r="J4" s="497"/>
      <c r="K4" s="497"/>
      <c r="L4" s="497"/>
      <c r="M4" s="498"/>
    </row>
    <row r="5" spans="1:13" ht="30">
      <c r="A5" s="4006"/>
      <c r="B5" s="1856" t="s">
        <v>1140</v>
      </c>
      <c r="C5" s="4009" t="s">
        <v>1726</v>
      </c>
      <c r="D5" s="3824"/>
      <c r="E5" s="3824"/>
      <c r="F5" s="3824"/>
      <c r="G5" s="3824"/>
      <c r="H5" s="3824"/>
      <c r="I5" s="3824"/>
      <c r="J5" s="3824"/>
      <c r="K5" s="3824"/>
      <c r="L5" s="3824"/>
      <c r="M5" s="4010"/>
    </row>
    <row r="6" spans="1:13">
      <c r="A6" s="4006"/>
      <c r="B6" s="1853" t="s">
        <v>1142</v>
      </c>
      <c r="C6" s="4009" t="s">
        <v>1727</v>
      </c>
      <c r="D6" s="3824"/>
      <c r="E6" s="3824"/>
      <c r="F6" s="3824"/>
      <c r="G6" s="3824"/>
      <c r="H6" s="3824"/>
      <c r="I6" s="3824"/>
      <c r="J6" s="3824"/>
      <c r="K6" s="3824"/>
      <c r="L6" s="3824"/>
      <c r="M6" s="4010"/>
    </row>
    <row r="7" spans="1:13" ht="30">
      <c r="A7" s="4006"/>
      <c r="B7" s="6" t="s">
        <v>1143</v>
      </c>
      <c r="C7" s="1985" t="s">
        <v>71</v>
      </c>
      <c r="D7" s="1985"/>
      <c r="E7" s="461"/>
      <c r="F7" s="461"/>
      <c r="G7" s="462"/>
      <c r="H7" s="7" t="s">
        <v>28</v>
      </c>
      <c r="I7" s="530" t="s">
        <v>1728</v>
      </c>
      <c r="J7" s="1985"/>
      <c r="K7" s="461"/>
      <c r="L7" s="461"/>
      <c r="M7" s="2573"/>
    </row>
    <row r="8" spans="1:13" ht="15.75">
      <c r="A8" s="4006"/>
      <c r="B8" s="3119" t="s">
        <v>1144</v>
      </c>
      <c r="C8" s="1967"/>
      <c r="D8" s="1966"/>
      <c r="E8" s="1966"/>
      <c r="F8" s="1966"/>
      <c r="G8" s="1966"/>
      <c r="H8" s="1966"/>
      <c r="I8" s="1966"/>
      <c r="J8" s="1966"/>
      <c r="K8" s="1966"/>
      <c r="L8" s="463"/>
      <c r="M8" s="464"/>
    </row>
    <row r="9" spans="1:13" ht="30.75" customHeight="1">
      <c r="A9" s="4006"/>
      <c r="B9" s="3120"/>
      <c r="C9" s="4011" t="s">
        <v>340</v>
      </c>
      <c r="D9" s="4011"/>
      <c r="E9" s="1954"/>
      <c r="F9" s="3776"/>
      <c r="G9" s="3776"/>
      <c r="H9" s="1954"/>
      <c r="I9" s="3776"/>
      <c r="J9" s="3776"/>
      <c r="K9" s="1954"/>
      <c r="L9" s="465"/>
      <c r="M9" s="466"/>
    </row>
    <row r="10" spans="1:13" ht="15.75">
      <c r="A10" s="4006"/>
      <c r="B10" s="3121"/>
      <c r="C10" s="3776" t="s">
        <v>1147</v>
      </c>
      <c r="D10" s="3776"/>
      <c r="E10" s="1919"/>
      <c r="F10" s="3776" t="s">
        <v>1147</v>
      </c>
      <c r="G10" s="3776"/>
      <c r="H10" s="1919"/>
      <c r="I10" s="3776" t="s">
        <v>1147</v>
      </c>
      <c r="J10" s="3776"/>
      <c r="K10" s="1919"/>
      <c r="L10" s="465"/>
      <c r="M10" s="466"/>
    </row>
    <row r="11" spans="1:13" ht="79.5" customHeight="1">
      <c r="A11" s="4006"/>
      <c r="B11" s="6" t="s">
        <v>1148</v>
      </c>
      <c r="C11" s="3934" t="s">
        <v>1729</v>
      </c>
      <c r="D11" s="3935"/>
      <c r="E11" s="3935"/>
      <c r="F11" s="3935"/>
      <c r="G11" s="3935"/>
      <c r="H11" s="3935"/>
      <c r="I11" s="3935"/>
      <c r="J11" s="3935"/>
      <c r="K11" s="3935"/>
      <c r="L11" s="3935"/>
      <c r="M11" s="3936"/>
    </row>
    <row r="12" spans="1:13" ht="30">
      <c r="A12" s="4002" t="s">
        <v>1150</v>
      </c>
      <c r="B12" s="6" t="s">
        <v>1256</v>
      </c>
      <c r="C12" s="1923" t="s">
        <v>58</v>
      </c>
      <c r="D12" s="1923"/>
      <c r="E12" s="1923"/>
      <c r="F12" s="1923"/>
      <c r="G12" s="1923"/>
      <c r="H12" s="1923"/>
      <c r="I12" s="1923"/>
      <c r="J12" s="1923"/>
      <c r="K12" s="1923"/>
      <c r="L12" s="465"/>
      <c r="M12" s="466"/>
    </row>
    <row r="13" spans="1:13" ht="64.5" customHeight="1">
      <c r="A13" s="3928"/>
      <c r="B13" s="6" t="s">
        <v>1151</v>
      </c>
      <c r="C13" s="3817" t="s">
        <v>933</v>
      </c>
      <c r="D13" s="3785"/>
      <c r="E13" s="3785"/>
      <c r="F13" s="3785"/>
      <c r="G13" s="3785"/>
      <c r="H13" s="3785"/>
      <c r="I13" s="3785"/>
      <c r="J13" s="3785"/>
      <c r="K13" s="3785"/>
      <c r="L13" s="3785"/>
      <c r="M13" s="3818"/>
    </row>
    <row r="14" spans="1:13">
      <c r="A14" s="3928"/>
      <c r="B14" s="3119" t="s">
        <v>1153</v>
      </c>
      <c r="C14" s="467"/>
      <c r="D14" s="14"/>
      <c r="E14" s="14"/>
      <c r="F14" s="14"/>
      <c r="G14" s="14"/>
      <c r="H14" s="14"/>
      <c r="I14" s="14"/>
      <c r="J14" s="14"/>
      <c r="K14" s="14"/>
      <c r="L14" s="14"/>
      <c r="M14" s="15"/>
    </row>
    <row r="15" spans="1:13">
      <c r="A15" s="3928"/>
      <c r="B15" s="3120"/>
      <c r="C15" s="16"/>
      <c r="D15" s="17"/>
      <c r="E15" s="18"/>
      <c r="F15" s="17"/>
      <c r="G15" s="18"/>
      <c r="H15" s="17"/>
      <c r="I15" s="18"/>
      <c r="J15" s="17"/>
      <c r="K15" s="18"/>
      <c r="L15" s="18"/>
      <c r="M15" s="19"/>
    </row>
    <row r="16" spans="1:13" ht="30">
      <c r="A16" s="3928"/>
      <c r="B16" s="3120"/>
      <c r="C16" s="191" t="s">
        <v>1154</v>
      </c>
      <c r="D16" s="192"/>
      <c r="E16" s="191" t="s">
        <v>1155</v>
      </c>
      <c r="F16" s="192"/>
      <c r="G16" s="191" t="s">
        <v>1156</v>
      </c>
      <c r="H16" s="192"/>
      <c r="I16" s="191" t="s">
        <v>1157</v>
      </c>
      <c r="J16" s="192"/>
      <c r="K16" s="191" t="s">
        <v>1158</v>
      </c>
      <c r="L16" s="193"/>
      <c r="M16" s="194"/>
    </row>
    <row r="17" spans="1:13" ht="30">
      <c r="A17" s="3928"/>
      <c r="B17" s="3120"/>
      <c r="C17" s="191" t="s">
        <v>1159</v>
      </c>
      <c r="D17" s="1909"/>
      <c r="E17" s="191" t="s">
        <v>1160</v>
      </c>
      <c r="F17" s="195"/>
      <c r="G17" s="191" t="s">
        <v>1161</v>
      </c>
      <c r="H17" s="195"/>
      <c r="I17" s="191" t="s">
        <v>1162</v>
      </c>
      <c r="J17" s="195" t="s">
        <v>1226</v>
      </c>
      <c r="K17" s="191" t="s">
        <v>1163</v>
      </c>
      <c r="L17" s="193"/>
      <c r="M17" s="194"/>
    </row>
    <row r="18" spans="1:13" ht="30">
      <c r="A18" s="3928"/>
      <c r="B18" s="3120"/>
      <c r="C18" s="191" t="s">
        <v>1164</v>
      </c>
      <c r="D18" s="1909"/>
      <c r="E18" s="191" t="s">
        <v>1165</v>
      </c>
      <c r="F18" s="1909"/>
      <c r="G18" s="191"/>
      <c r="H18" s="196"/>
      <c r="I18" s="191"/>
      <c r="J18" s="196"/>
      <c r="K18" s="191"/>
      <c r="L18" s="197"/>
      <c r="M18" s="198"/>
    </row>
    <row r="19" spans="1:13" ht="15.75">
      <c r="A19" s="3928"/>
      <c r="B19" s="3120"/>
      <c r="C19" s="191" t="s">
        <v>1166</v>
      </c>
      <c r="D19" s="195"/>
      <c r="E19" s="191" t="s">
        <v>1168</v>
      </c>
      <c r="F19" s="468"/>
      <c r="G19" s="468"/>
      <c r="H19" s="468"/>
      <c r="I19" s="468"/>
      <c r="J19" s="468"/>
      <c r="K19" s="468"/>
      <c r="L19" s="468"/>
      <c r="M19" s="469"/>
    </row>
    <row r="20" spans="1:13">
      <c r="A20" s="3928"/>
      <c r="B20" s="3121"/>
      <c r="C20" s="1932"/>
      <c r="D20" s="1932"/>
      <c r="E20" s="1932"/>
      <c r="F20" s="1932"/>
      <c r="G20" s="1932"/>
      <c r="H20" s="1932"/>
      <c r="I20" s="1932"/>
      <c r="J20" s="1932"/>
      <c r="K20" s="1932"/>
      <c r="L20" s="1932"/>
      <c r="M20" s="1933"/>
    </row>
    <row r="21" spans="1:13" ht="15.75">
      <c r="A21" s="3928"/>
      <c r="B21" s="3119" t="s">
        <v>1170</v>
      </c>
      <c r="C21" s="199"/>
      <c r="D21" s="199"/>
      <c r="E21" s="199"/>
      <c r="F21" s="199"/>
      <c r="G21" s="199"/>
      <c r="H21" s="199"/>
      <c r="I21" s="199"/>
      <c r="J21" s="199"/>
      <c r="K21" s="199"/>
      <c r="L21" s="465"/>
      <c r="M21" s="466"/>
    </row>
    <row r="22" spans="1:13" ht="15.75">
      <c r="A22" s="3928"/>
      <c r="B22" s="3120"/>
      <c r="C22" s="191" t="s">
        <v>1171</v>
      </c>
      <c r="D22" s="195"/>
      <c r="E22" s="1923"/>
      <c r="F22" s="191" t="s">
        <v>1172</v>
      </c>
      <c r="G22" s="1909"/>
      <c r="H22" s="1923"/>
      <c r="I22" s="191" t="s">
        <v>1173</v>
      </c>
      <c r="J22" s="1909" t="s">
        <v>1226</v>
      </c>
      <c r="K22" s="1923"/>
      <c r="L22" s="465"/>
      <c r="M22" s="466"/>
    </row>
    <row r="23" spans="1:13" ht="30">
      <c r="A23" s="3928"/>
      <c r="B23" s="3120"/>
      <c r="C23" s="191" t="s">
        <v>1174</v>
      </c>
      <c r="D23" s="30"/>
      <c r="E23" s="31"/>
      <c r="F23" s="191" t="s">
        <v>1175</v>
      </c>
      <c r="G23" s="195"/>
      <c r="H23" s="484"/>
      <c r="I23" s="32"/>
      <c r="J23" s="484"/>
      <c r="K23" s="1911"/>
      <c r="L23" s="465"/>
      <c r="M23" s="466"/>
    </row>
    <row r="24" spans="1:13" ht="15.75">
      <c r="A24" s="3928"/>
      <c r="B24" s="3120"/>
      <c r="C24" s="196"/>
      <c r="D24" s="196"/>
      <c r="E24" s="196"/>
      <c r="F24" s="196"/>
      <c r="G24" s="196"/>
      <c r="H24" s="196"/>
      <c r="I24" s="196"/>
      <c r="J24" s="196"/>
      <c r="K24" s="196"/>
      <c r="L24" s="465"/>
      <c r="M24" s="466"/>
    </row>
    <row r="25" spans="1:13">
      <c r="A25" s="3928"/>
      <c r="B25" s="1852" t="s">
        <v>1176</v>
      </c>
      <c r="C25" s="1545"/>
      <c r="D25" s="1545"/>
      <c r="E25" s="1545"/>
      <c r="F25" s="1545"/>
      <c r="G25" s="1545"/>
      <c r="H25" s="1545"/>
      <c r="I25" s="1545"/>
      <c r="J25" s="1545"/>
      <c r="K25" s="1545"/>
      <c r="L25" s="1545"/>
      <c r="M25" s="479"/>
    </row>
    <row r="26" spans="1:13">
      <c r="A26" s="3928"/>
      <c r="B26" s="1852"/>
      <c r="C26" s="480" t="s">
        <v>1177</v>
      </c>
      <c r="D26" s="2688">
        <v>0.14099999999999999</v>
      </c>
      <c r="E26" s="2689"/>
      <c r="F26" s="2690" t="s">
        <v>1178</v>
      </c>
      <c r="G26" s="2691">
        <v>2018</v>
      </c>
      <c r="H26" s="2689"/>
      <c r="I26" s="2690" t="s">
        <v>1179</v>
      </c>
      <c r="J26" s="4003" t="s">
        <v>1730</v>
      </c>
      <c r="K26" s="4000"/>
      <c r="L26" s="4004"/>
      <c r="M26" s="479"/>
    </row>
    <row r="27" spans="1:13">
      <c r="A27" s="3928"/>
      <c r="B27" s="1853"/>
      <c r="C27" s="1929"/>
      <c r="D27" s="1929"/>
      <c r="E27" s="1929"/>
      <c r="F27" s="1929"/>
      <c r="G27" s="1929"/>
      <c r="H27" s="1929"/>
      <c r="I27" s="1929"/>
      <c r="J27" s="1929"/>
      <c r="K27" s="1929"/>
      <c r="L27" s="1929"/>
      <c r="M27" s="1930"/>
    </row>
    <row r="28" spans="1:13" ht="15.75">
      <c r="A28" s="3928"/>
      <c r="B28" s="3119" t="s">
        <v>1181</v>
      </c>
      <c r="C28" s="1262"/>
      <c r="D28" s="1262"/>
      <c r="E28" s="1262"/>
      <c r="F28" s="1262"/>
      <c r="G28" s="1262"/>
      <c r="H28" s="1262"/>
      <c r="I28" s="1262"/>
      <c r="J28" s="1262"/>
      <c r="K28" s="1262"/>
      <c r="L28" s="465"/>
      <c r="M28" s="466"/>
    </row>
    <row r="29" spans="1:13" ht="15.75">
      <c r="A29" s="3928"/>
      <c r="B29" s="3120"/>
      <c r="C29" s="1545" t="s">
        <v>1182</v>
      </c>
      <c r="D29" s="499">
        <v>2020</v>
      </c>
      <c r="E29" s="1264"/>
      <c r="F29" s="1545" t="s">
        <v>1183</v>
      </c>
      <c r="G29" s="1246" t="s">
        <v>1731</v>
      </c>
      <c r="H29" s="1264"/>
      <c r="I29" s="482"/>
      <c r="J29" s="1264"/>
      <c r="K29" s="1264"/>
      <c r="L29" s="465"/>
      <c r="M29" s="466"/>
    </row>
    <row r="30" spans="1:13" ht="15.75">
      <c r="A30" s="3928"/>
      <c r="B30" s="3121"/>
      <c r="C30" s="1929"/>
      <c r="D30" s="485"/>
      <c r="E30" s="1266"/>
      <c r="F30" s="1929"/>
      <c r="G30" s="1266"/>
      <c r="H30" s="1266"/>
      <c r="I30" s="486"/>
      <c r="J30" s="1266"/>
      <c r="K30" s="1266"/>
      <c r="L30" s="465"/>
      <c r="M30" s="466"/>
    </row>
    <row r="31" spans="1:13">
      <c r="A31" s="3928"/>
      <c r="B31" s="3119" t="s">
        <v>1185</v>
      </c>
      <c r="C31" s="91"/>
      <c r="D31" s="91"/>
      <c r="E31" s="91"/>
      <c r="F31" s="91"/>
      <c r="G31" s="91"/>
      <c r="H31" s="91"/>
      <c r="I31" s="91"/>
      <c r="J31" s="91"/>
      <c r="K31" s="91"/>
      <c r="L31" s="91"/>
      <c r="M31" s="652"/>
    </row>
    <row r="32" spans="1:13" ht="15.75">
      <c r="A32" s="3928"/>
      <c r="B32" s="3120"/>
      <c r="C32" s="653"/>
      <c r="D32" s="84">
        <v>2019</v>
      </c>
      <c r="E32" s="84"/>
      <c r="F32" s="84">
        <v>2020</v>
      </c>
      <c r="G32" s="84"/>
      <c r="H32" s="85">
        <v>2021</v>
      </c>
      <c r="I32" s="85"/>
      <c r="J32" s="85">
        <v>2022</v>
      </c>
      <c r="K32" s="84"/>
      <c r="L32" s="84">
        <v>2023</v>
      </c>
      <c r="M32" s="652"/>
    </row>
    <row r="33" spans="1:13">
      <c r="A33" s="3928"/>
      <c r="B33" s="3120"/>
      <c r="C33" s="653"/>
      <c r="D33" s="2692"/>
      <c r="E33" s="2693"/>
      <c r="F33" s="2694">
        <v>0.13700000000000001</v>
      </c>
      <c r="G33" s="2693"/>
      <c r="H33" s="2694">
        <v>0.13354548271337571</v>
      </c>
      <c r="I33" s="2693"/>
      <c r="J33" s="2694">
        <v>0.13000002816792117</v>
      </c>
      <c r="K33" s="2693"/>
      <c r="L33" s="2694">
        <v>0.12645457362246662</v>
      </c>
      <c r="M33" s="2695"/>
    </row>
    <row r="34" spans="1:13" ht="15.75">
      <c r="A34" s="3928"/>
      <c r="B34" s="3120"/>
      <c r="C34" s="653"/>
      <c r="D34" s="2696">
        <v>2024</v>
      </c>
      <c r="E34" s="2696"/>
      <c r="F34" s="2696">
        <v>2025</v>
      </c>
      <c r="G34" s="2696"/>
      <c r="H34" s="2697">
        <v>2026</v>
      </c>
      <c r="I34" s="2697"/>
      <c r="J34" s="2697">
        <v>2027</v>
      </c>
      <c r="K34" s="2696"/>
      <c r="L34" s="2696">
        <v>2028</v>
      </c>
      <c r="M34" s="2698"/>
    </row>
    <row r="35" spans="1:13">
      <c r="A35" s="3928"/>
      <c r="B35" s="3120"/>
      <c r="C35" s="653"/>
      <c r="D35" s="2694">
        <v>0.12290911907701207</v>
      </c>
      <c r="E35" s="2693"/>
      <c r="F35" s="2694">
        <v>0.11936366453155753</v>
      </c>
      <c r="G35" s="2693"/>
      <c r="H35" s="2694">
        <v>0.11581820998610298</v>
      </c>
      <c r="I35" s="2693"/>
      <c r="J35" s="2694">
        <v>0.11227275544064844</v>
      </c>
      <c r="K35" s="2693"/>
      <c r="L35" s="2694">
        <v>0.10872730089519389</v>
      </c>
      <c r="M35" s="2695"/>
    </row>
    <row r="36" spans="1:13" ht="15.75">
      <c r="A36" s="3928"/>
      <c r="B36" s="3120"/>
      <c r="C36" s="653"/>
      <c r="D36" s="2696">
        <v>2029</v>
      </c>
      <c r="E36" s="2696"/>
      <c r="F36" s="2696">
        <v>2030</v>
      </c>
      <c r="G36" s="2696"/>
      <c r="H36" s="2697">
        <v>2031</v>
      </c>
      <c r="I36" s="2697"/>
      <c r="J36" s="2697">
        <v>2032</v>
      </c>
      <c r="K36" s="2696"/>
      <c r="L36" s="2696">
        <v>2033</v>
      </c>
      <c r="M36" s="2698"/>
    </row>
    <row r="37" spans="1:13">
      <c r="A37" s="3928"/>
      <c r="B37" s="3120"/>
      <c r="C37" s="653"/>
      <c r="D37" s="2694">
        <v>0.10518184634973934</v>
      </c>
      <c r="E37" s="2693"/>
      <c r="F37" s="2694">
        <v>0.1016</v>
      </c>
      <c r="G37" s="2693"/>
      <c r="H37" s="2692"/>
      <c r="I37" s="2693"/>
      <c r="J37" s="2692"/>
      <c r="K37" s="2693"/>
      <c r="L37" s="2692"/>
      <c r="M37" s="2695"/>
    </row>
    <row r="38" spans="1:13">
      <c r="A38" s="3928"/>
      <c r="B38" s="3120"/>
      <c r="C38" s="653"/>
      <c r="D38" s="2696">
        <v>2034</v>
      </c>
      <c r="E38" s="2699"/>
      <c r="F38" s="2700" t="s">
        <v>1186</v>
      </c>
      <c r="G38" s="2700">
        <v>0.1016363918042848</v>
      </c>
      <c r="H38" s="2700"/>
      <c r="I38" s="2699"/>
      <c r="J38" s="2700"/>
      <c r="K38" s="2699"/>
      <c r="L38" s="2700"/>
      <c r="M38" s="2695"/>
    </row>
    <row r="39" spans="1:13">
      <c r="A39" s="3928"/>
      <c r="B39" s="3120"/>
      <c r="C39" s="653"/>
      <c r="D39" s="2692"/>
      <c r="E39" s="2693"/>
      <c r="F39" s="3996"/>
      <c r="G39" s="3997"/>
      <c r="H39" s="3998"/>
      <c r="I39" s="3998"/>
      <c r="J39" s="2700"/>
      <c r="K39" s="2699"/>
      <c r="L39" s="2700"/>
      <c r="M39" s="2695"/>
    </row>
    <row r="40" spans="1:13" ht="15.75">
      <c r="A40" s="3928"/>
      <c r="B40" s="3119" t="s">
        <v>1187</v>
      </c>
      <c r="C40" s="501"/>
      <c r="D40" s="501"/>
      <c r="E40" s="501"/>
      <c r="F40" s="501"/>
      <c r="G40" s="501"/>
      <c r="H40" s="501"/>
      <c r="I40" s="501"/>
      <c r="J40" s="501"/>
      <c r="K40" s="501"/>
      <c r="L40" s="465"/>
      <c r="M40" s="466"/>
    </row>
    <row r="41" spans="1:13" ht="15.75">
      <c r="A41" s="3928"/>
      <c r="B41" s="3120"/>
      <c r="C41" s="465"/>
      <c r="D41" s="654" t="s">
        <v>482</v>
      </c>
      <c r="E41" s="655" t="s">
        <v>60</v>
      </c>
      <c r="F41" s="3921" t="s">
        <v>1188</v>
      </c>
      <c r="G41" s="3815" t="s">
        <v>1645</v>
      </c>
      <c r="H41" s="3815"/>
      <c r="I41" s="3815"/>
      <c r="J41" s="3815"/>
      <c r="K41" s="502"/>
      <c r="L41" s="465"/>
      <c r="M41" s="466"/>
    </row>
    <row r="42" spans="1:13" ht="15.75">
      <c r="A42" s="3928"/>
      <c r="B42" s="3120"/>
      <c r="C42" s="465"/>
      <c r="D42" s="2068"/>
      <c r="E42" s="1928" t="s">
        <v>1226</v>
      </c>
      <c r="F42" s="3921"/>
      <c r="G42" s="3815"/>
      <c r="H42" s="3815"/>
      <c r="I42" s="3815"/>
      <c r="J42" s="3815"/>
      <c r="K42" s="465"/>
      <c r="L42" s="465"/>
      <c r="M42" s="466"/>
    </row>
    <row r="43" spans="1:13" ht="15.75">
      <c r="A43" s="3928"/>
      <c r="B43" s="3121"/>
      <c r="C43" s="543"/>
      <c r="D43" s="543"/>
      <c r="E43" s="543"/>
      <c r="F43" s="543"/>
      <c r="G43" s="543"/>
      <c r="H43" s="543"/>
      <c r="I43" s="543"/>
      <c r="J43" s="543"/>
      <c r="K43" s="543"/>
      <c r="L43" s="465"/>
      <c r="M43" s="466"/>
    </row>
    <row r="44" spans="1:13" ht="60.75" customHeight="1">
      <c r="A44" s="3928"/>
      <c r="B44" s="6" t="s">
        <v>1189</v>
      </c>
      <c r="C44" s="3999" t="s">
        <v>1732</v>
      </c>
      <c r="D44" s="4000"/>
      <c r="E44" s="4000"/>
      <c r="F44" s="4000"/>
      <c r="G44" s="4000"/>
      <c r="H44" s="4000"/>
      <c r="I44" s="4000"/>
      <c r="J44" s="4000"/>
      <c r="K44" s="4000"/>
      <c r="L44" s="4000"/>
      <c r="M44" s="4001"/>
    </row>
    <row r="45" spans="1:13" ht="34.5" customHeight="1">
      <c r="A45" s="3928"/>
      <c r="B45" s="6" t="s">
        <v>1191</v>
      </c>
      <c r="C45" s="3992" t="s">
        <v>1733</v>
      </c>
      <c r="D45" s="3993"/>
      <c r="E45" s="3993"/>
      <c r="F45" s="3993"/>
      <c r="G45" s="3993"/>
      <c r="H45" s="3993"/>
      <c r="I45" s="3993"/>
      <c r="J45" s="3993"/>
      <c r="K45" s="3993"/>
      <c r="L45" s="3993"/>
      <c r="M45" s="3994"/>
    </row>
    <row r="46" spans="1:13" ht="15.75">
      <c r="A46" s="3928"/>
      <c r="B46" s="58" t="s">
        <v>1193</v>
      </c>
      <c r="C46" s="3995">
        <v>30</v>
      </c>
      <c r="D46" s="3995"/>
      <c r="E46" s="3995"/>
      <c r="F46" s="3995"/>
      <c r="G46" s="3995"/>
      <c r="H46" s="3995"/>
      <c r="I46" s="3995"/>
      <c r="J46" s="3995"/>
      <c r="K46" s="3995"/>
      <c r="L46" s="3995"/>
      <c r="M46" s="3995"/>
    </row>
    <row r="47" spans="1:13">
      <c r="A47" s="3928"/>
      <c r="B47" s="6" t="s">
        <v>1195</v>
      </c>
      <c r="C47" s="3693" t="s">
        <v>1645</v>
      </c>
      <c r="D47" s="3694"/>
      <c r="E47" s="3694"/>
      <c r="F47" s="3694"/>
      <c r="G47" s="3694"/>
      <c r="H47" s="3694"/>
      <c r="I47" s="3694"/>
      <c r="J47" s="3694"/>
      <c r="K47" s="3694"/>
      <c r="L47" s="3694"/>
      <c r="M47" s="3695"/>
    </row>
    <row r="48" spans="1:13" ht="15.75" customHeight="1">
      <c r="A48" s="3085" t="s">
        <v>1197</v>
      </c>
      <c r="B48" s="63" t="s">
        <v>1198</v>
      </c>
      <c r="C48" s="3100" t="s">
        <v>993</v>
      </c>
      <c r="D48" s="3100"/>
      <c r="E48" s="3100"/>
      <c r="F48" s="3100"/>
      <c r="G48" s="3100"/>
      <c r="H48" s="3100"/>
      <c r="I48" s="3100"/>
      <c r="J48" s="3100"/>
      <c r="K48" s="3100"/>
      <c r="L48" s="3100"/>
      <c r="M48" s="3101"/>
    </row>
    <row r="49" spans="1:13" ht="15" customHeight="1">
      <c r="A49" s="3086"/>
      <c r="B49" s="63" t="s">
        <v>1199</v>
      </c>
      <c r="C49" s="3100" t="s">
        <v>1200</v>
      </c>
      <c r="D49" s="3100"/>
      <c r="E49" s="3100"/>
      <c r="F49" s="3100"/>
      <c r="G49" s="3100"/>
      <c r="H49" s="3100"/>
      <c r="I49" s="3100"/>
      <c r="J49" s="3100"/>
      <c r="K49" s="3100"/>
      <c r="L49" s="3100"/>
      <c r="M49" s="3101"/>
    </row>
    <row r="50" spans="1:13" ht="15.75" customHeight="1">
      <c r="A50" s="3086"/>
      <c r="B50" s="63" t="s">
        <v>1201</v>
      </c>
      <c r="C50" s="3100" t="s">
        <v>72</v>
      </c>
      <c r="D50" s="3100"/>
      <c r="E50" s="3100"/>
      <c r="F50" s="3100"/>
      <c r="G50" s="3100"/>
      <c r="H50" s="3100"/>
      <c r="I50" s="3100"/>
      <c r="J50" s="3100"/>
      <c r="K50" s="3100"/>
      <c r="L50" s="3100"/>
      <c r="M50" s="3101"/>
    </row>
    <row r="51" spans="1:13" ht="15.75" customHeight="1">
      <c r="A51" s="3086"/>
      <c r="B51" s="64" t="s">
        <v>1202</v>
      </c>
      <c r="C51" s="3100" t="s">
        <v>1203</v>
      </c>
      <c r="D51" s="3100"/>
      <c r="E51" s="3100"/>
      <c r="F51" s="3100"/>
      <c r="G51" s="3100"/>
      <c r="H51" s="3100"/>
      <c r="I51" s="3100"/>
      <c r="J51" s="3100"/>
      <c r="K51" s="3100"/>
      <c r="L51" s="3100"/>
      <c r="M51" s="3101"/>
    </row>
    <row r="52" spans="1:13" ht="15.75" customHeight="1">
      <c r="A52" s="3086"/>
      <c r="B52" s="63" t="s">
        <v>1204</v>
      </c>
      <c r="C52" s="3102" t="s">
        <v>995</v>
      </c>
      <c r="D52" s="3103"/>
      <c r="E52" s="3103"/>
      <c r="F52" s="3103"/>
      <c r="G52" s="3103"/>
      <c r="H52" s="3103"/>
      <c r="I52" s="3103"/>
      <c r="J52" s="3103"/>
      <c r="K52" s="3103"/>
      <c r="L52" s="3103"/>
      <c r="M52" s="3104"/>
    </row>
    <row r="53" spans="1:13" ht="15.75" customHeight="1" thickBot="1">
      <c r="A53" s="3087"/>
      <c r="B53" s="63" t="s">
        <v>1205</v>
      </c>
      <c r="C53" s="3793" t="s">
        <v>1490</v>
      </c>
      <c r="D53" s="3794"/>
      <c r="E53" s="3794"/>
      <c r="F53" s="3794"/>
      <c r="G53" s="3794"/>
      <c r="H53" s="3794"/>
      <c r="I53" s="3794"/>
      <c r="J53" s="3794"/>
      <c r="K53" s="3794"/>
      <c r="L53" s="3794"/>
      <c r="M53" s="3795"/>
    </row>
    <row r="54" spans="1:13" ht="15" customHeight="1">
      <c r="A54" s="3085" t="s">
        <v>1206</v>
      </c>
      <c r="B54" s="65" t="s">
        <v>1207</v>
      </c>
      <c r="C54" s="3693" t="s">
        <v>1409</v>
      </c>
      <c r="D54" s="3694"/>
      <c r="E54" s="3694"/>
      <c r="F54" s="3694"/>
      <c r="G54" s="3694"/>
      <c r="H54" s="3694"/>
      <c r="I54" s="3694"/>
      <c r="J54" s="3694"/>
      <c r="K54" s="3694"/>
      <c r="L54" s="3694"/>
      <c r="M54" s="3695"/>
    </row>
    <row r="55" spans="1:13" ht="15" customHeight="1">
      <c r="A55" s="3086"/>
      <c r="B55" s="65" t="s">
        <v>1209</v>
      </c>
      <c r="C55" s="3693" t="s">
        <v>655</v>
      </c>
      <c r="D55" s="3694"/>
      <c r="E55" s="3694"/>
      <c r="F55" s="3694"/>
      <c r="G55" s="3694"/>
      <c r="H55" s="3694"/>
      <c r="I55" s="3694"/>
      <c r="J55" s="3694"/>
      <c r="K55" s="3694"/>
      <c r="L55" s="3694"/>
      <c r="M55" s="3695"/>
    </row>
    <row r="56" spans="1:13" ht="15.75" customHeight="1" thickBot="1">
      <c r="A56" s="3086"/>
      <c r="B56" s="66" t="s">
        <v>28</v>
      </c>
      <c r="C56" s="3693" t="s">
        <v>72</v>
      </c>
      <c r="D56" s="3694"/>
      <c r="E56" s="3694"/>
      <c r="F56" s="3694"/>
      <c r="G56" s="3694"/>
      <c r="H56" s="3694"/>
      <c r="I56" s="3694"/>
      <c r="J56" s="3694"/>
      <c r="K56" s="3694"/>
      <c r="L56" s="3694"/>
      <c r="M56" s="3695"/>
    </row>
    <row r="57" spans="1:13" ht="16.5" thickBot="1">
      <c r="A57" s="55" t="s">
        <v>1211</v>
      </c>
      <c r="B57" s="474"/>
      <c r="C57" s="3796"/>
      <c r="D57" s="3508"/>
      <c r="E57" s="3508"/>
      <c r="F57" s="3508"/>
      <c r="G57" s="3508"/>
      <c r="H57" s="3508"/>
      <c r="I57" s="3508"/>
      <c r="J57" s="3508"/>
      <c r="K57" s="3508"/>
      <c r="L57" s="3508"/>
      <c r="M57" s="3509"/>
    </row>
  </sheetData>
  <mergeCells count="41">
    <mergeCell ref="B8:B10"/>
    <mergeCell ref="C9:D9"/>
    <mergeCell ref="F9:G9"/>
    <mergeCell ref="I9:J9"/>
    <mergeCell ref="C10:D10"/>
    <mergeCell ref="C44:M44"/>
    <mergeCell ref="F10:G10"/>
    <mergeCell ref="I10:J10"/>
    <mergeCell ref="C11:M11"/>
    <mergeCell ref="A12:A47"/>
    <mergeCell ref="C13:M13"/>
    <mergeCell ref="B14:B20"/>
    <mergeCell ref="B21:B24"/>
    <mergeCell ref="J26:L26"/>
    <mergeCell ref="B28:B30"/>
    <mergeCell ref="B31:B39"/>
    <mergeCell ref="A2:A11"/>
    <mergeCell ref="C2:M2"/>
    <mergeCell ref="C3:M3"/>
    <mergeCell ref="C5:M5"/>
    <mergeCell ref="C6:M6"/>
    <mergeCell ref="F39:G39"/>
    <mergeCell ref="H39:I39"/>
    <mergeCell ref="B40:B43"/>
    <mergeCell ref="F41:F42"/>
    <mergeCell ref="G41:J42"/>
    <mergeCell ref="C45:M45"/>
    <mergeCell ref="C46:M46"/>
    <mergeCell ref="C47:M47"/>
    <mergeCell ref="A48:A53"/>
    <mergeCell ref="C48:M48"/>
    <mergeCell ref="C49:M49"/>
    <mergeCell ref="C50:M50"/>
    <mergeCell ref="C51:M51"/>
    <mergeCell ref="C52:M52"/>
    <mergeCell ref="C53:M53"/>
    <mergeCell ref="A54:A56"/>
    <mergeCell ref="C54:M54"/>
    <mergeCell ref="C55:M55"/>
    <mergeCell ref="C56:M56"/>
    <mergeCell ref="C57:M57"/>
  </mergeCells>
  <dataValidations count="4">
    <dataValidation type="list" allowBlank="1" showInputMessage="1" showErrorMessage="1" sqref="I7" xr:uid="{00000000-0002-0000-2A00-000000000000}">
      <formula1>INDIRECT(C7)</formula1>
    </dataValidation>
    <dataValidation allowBlank="1" showInputMessage="1" showErrorMessage="1" prompt="Seleccione de la lista desplegable" sqref="B4 B7 H7" xr:uid="{00000000-0002-0000-2A00-000001000000}"/>
    <dataValidation allowBlank="1" showInputMessage="1" showErrorMessage="1" prompt="Selecciones de la lista desplegable" sqref="B12" xr:uid="{00000000-0002-0000-2A00-000002000000}"/>
    <dataValidation allowBlank="1" showInputMessage="1" showErrorMessage="1" prompt="Incluir una ficha por cada indicador, ya sea de producto o de resultado" sqref="B1" xr:uid="{00000000-0002-0000-2A00-000003000000}"/>
  </dataValidations>
  <hyperlinks>
    <hyperlink ref="C52" r:id="rId1"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sheetPr>
  <dimension ref="A1:M61"/>
  <sheetViews>
    <sheetView zoomScale="70" zoomScaleNormal="70" workbookViewId="0">
      <selection activeCell="C11" sqref="C11"/>
    </sheetView>
  </sheetViews>
  <sheetFormatPr baseColWidth="10" defaultColWidth="11.42578125" defaultRowHeight="15"/>
  <cols>
    <col min="2" max="2" width="34" customWidth="1"/>
  </cols>
  <sheetData>
    <row r="1" spans="1:13" ht="16.5" thickBot="1">
      <c r="A1" s="1"/>
      <c r="B1" s="1990" t="s">
        <v>1734</v>
      </c>
      <c r="C1" s="2"/>
      <c r="D1" s="2"/>
      <c r="E1" s="2"/>
      <c r="F1" s="2"/>
      <c r="G1" s="2"/>
      <c r="H1" s="2"/>
      <c r="I1" s="2"/>
      <c r="J1" s="2"/>
      <c r="K1" s="2"/>
      <c r="L1" s="2"/>
      <c r="M1" s="3"/>
    </row>
    <row r="2" spans="1:13" ht="40.5" customHeight="1">
      <c r="A2" s="3280" t="s">
        <v>1134</v>
      </c>
      <c r="B2" s="5" t="s">
        <v>1135</v>
      </c>
      <c r="C2" s="3693" t="s">
        <v>1735</v>
      </c>
      <c r="D2" s="3694"/>
      <c r="E2" s="3694"/>
      <c r="F2" s="3694"/>
      <c r="G2" s="3694"/>
      <c r="H2" s="3694"/>
      <c r="I2" s="3694"/>
      <c r="J2" s="3694"/>
      <c r="K2" s="3694"/>
      <c r="L2" s="3694"/>
      <c r="M2" s="3695"/>
    </row>
    <row r="3" spans="1:13" ht="41.25" customHeight="1">
      <c r="A3" s="3281"/>
      <c r="B3" s="6" t="s">
        <v>1213</v>
      </c>
      <c r="C3" s="3897" t="s">
        <v>1736</v>
      </c>
      <c r="D3" s="3709"/>
      <c r="E3" s="3709"/>
      <c r="F3" s="3709"/>
      <c r="G3" s="3709"/>
      <c r="H3" s="3709"/>
      <c r="I3" s="3709"/>
      <c r="J3" s="3709"/>
      <c r="K3" s="3709"/>
      <c r="L3" s="3709"/>
      <c r="M3" s="3898"/>
    </row>
    <row r="4" spans="1:13">
      <c r="A4" s="3281"/>
      <c r="B4" s="1853" t="s">
        <v>1139</v>
      </c>
      <c r="C4" s="1847" t="s">
        <v>60</v>
      </c>
      <c r="D4" s="1847"/>
      <c r="E4" s="1847"/>
      <c r="F4" s="1847"/>
      <c r="G4" s="1847"/>
      <c r="H4" s="1847"/>
      <c r="I4" s="1847"/>
      <c r="J4" s="1847"/>
      <c r="K4" s="1847"/>
      <c r="L4" s="1847"/>
      <c r="M4" s="1848"/>
    </row>
    <row r="5" spans="1:13">
      <c r="A5" s="3281"/>
      <c r="B5" s="1856" t="s">
        <v>1140</v>
      </c>
      <c r="C5" s="4009"/>
      <c r="D5" s="3824"/>
      <c r="E5" s="3824"/>
      <c r="F5" s="3824"/>
      <c r="G5" s="3824"/>
      <c r="H5" s="3824"/>
      <c r="I5" s="3824"/>
      <c r="J5" s="3824"/>
      <c r="K5" s="3824"/>
      <c r="L5" s="3824"/>
      <c r="M5" s="4010"/>
    </row>
    <row r="6" spans="1:13">
      <c r="A6" s="3281"/>
      <c r="B6" s="1853" t="s">
        <v>1142</v>
      </c>
      <c r="C6" s="4009"/>
      <c r="D6" s="3824"/>
      <c r="E6" s="3824"/>
      <c r="F6" s="3824"/>
      <c r="G6" s="3824"/>
      <c r="H6" s="3824"/>
      <c r="I6" s="3824"/>
      <c r="J6" s="3824"/>
      <c r="K6" s="3824"/>
      <c r="L6" s="3824"/>
      <c r="M6" s="4010"/>
    </row>
    <row r="7" spans="1:13" ht="57" customHeight="1">
      <c r="A7" s="3281"/>
      <c r="B7" s="6" t="s">
        <v>1143</v>
      </c>
      <c r="C7" s="1985" t="s">
        <v>339</v>
      </c>
      <c r="D7" s="1985"/>
      <c r="E7" s="1985"/>
      <c r="F7" s="1985"/>
      <c r="G7" s="2062"/>
      <c r="H7" s="7" t="s">
        <v>28</v>
      </c>
      <c r="I7" s="1985" t="s">
        <v>1737</v>
      </c>
      <c r="J7" s="1985"/>
      <c r="K7" s="1985"/>
      <c r="L7" s="1986"/>
      <c r="M7" s="11"/>
    </row>
    <row r="8" spans="1:13" ht="15.75" customHeight="1">
      <c r="A8" s="3281"/>
      <c r="B8" s="3119" t="s">
        <v>1144</v>
      </c>
      <c r="C8" s="1979"/>
      <c r="D8" s="1978"/>
      <c r="E8" s="1978"/>
      <c r="F8" s="1978"/>
      <c r="G8" s="1978"/>
      <c r="H8" s="1978"/>
      <c r="I8" s="1978"/>
      <c r="J8" s="1978"/>
      <c r="K8" s="1978"/>
      <c r="L8" s="8"/>
      <c r="M8" s="9"/>
    </row>
    <row r="9" spans="1:13" ht="15.75">
      <c r="A9" s="3281"/>
      <c r="B9" s="3120"/>
      <c r="C9" s="3134"/>
      <c r="D9" s="3134"/>
      <c r="E9" s="1911"/>
      <c r="F9" s="3134"/>
      <c r="G9" s="3134"/>
      <c r="H9" s="1911"/>
      <c r="I9" s="3134"/>
      <c r="J9" s="3134"/>
      <c r="K9" s="1911"/>
      <c r="L9" s="484"/>
      <c r="M9" s="11"/>
    </row>
    <row r="10" spans="1:13" ht="15.75">
      <c r="A10" s="3281"/>
      <c r="B10" s="3121"/>
      <c r="C10" s="3408" t="s">
        <v>1147</v>
      </c>
      <c r="D10" s="3408"/>
      <c r="E10" s="1911"/>
      <c r="F10" s="3408" t="s">
        <v>1147</v>
      </c>
      <c r="G10" s="3408"/>
      <c r="H10" s="1911"/>
      <c r="I10" s="3408" t="s">
        <v>1147</v>
      </c>
      <c r="J10" s="3408"/>
      <c r="K10" s="1911"/>
      <c r="L10" s="484"/>
      <c r="M10" s="11"/>
    </row>
    <row r="11" spans="1:13" ht="79.5" customHeight="1">
      <c r="A11" s="3281"/>
      <c r="B11" s="6" t="s">
        <v>1219</v>
      </c>
      <c r="C11" s="4012" t="s">
        <v>1738</v>
      </c>
      <c r="D11" s="4013"/>
      <c r="E11" s="4013"/>
      <c r="F11" s="4013"/>
      <c r="G11" s="4013"/>
      <c r="H11" s="4013"/>
      <c r="I11" s="4013"/>
      <c r="J11" s="4013"/>
      <c r="K11" s="4013"/>
      <c r="L11" s="4013"/>
      <c r="M11" s="4014"/>
    </row>
    <row r="12" spans="1:13" ht="64.5" customHeight="1">
      <c r="A12" s="3281"/>
      <c r="B12" s="6" t="s">
        <v>1221</v>
      </c>
      <c r="C12" s="4015" t="s">
        <v>1739</v>
      </c>
      <c r="D12" s="4016"/>
      <c r="E12" s="4016"/>
      <c r="F12" s="4016"/>
      <c r="G12" s="4016"/>
      <c r="H12" s="4016"/>
      <c r="I12" s="4016"/>
      <c r="J12" s="4016"/>
      <c r="K12" s="4016"/>
      <c r="L12" s="4016"/>
      <c r="M12" s="4017"/>
    </row>
    <row r="13" spans="1:13" ht="69.75" customHeight="1">
      <c r="A13" s="3416"/>
      <c r="B13" s="58" t="s">
        <v>1495</v>
      </c>
      <c r="C13" s="3814" t="s">
        <v>1740</v>
      </c>
      <c r="D13" s="3814"/>
      <c r="E13" s="3814"/>
      <c r="F13" s="3814"/>
      <c r="G13" s="3814"/>
      <c r="H13" s="3814"/>
      <c r="I13" s="3814"/>
      <c r="J13" s="3814"/>
      <c r="K13" s="3814"/>
      <c r="L13" s="3814"/>
      <c r="M13" s="3814"/>
    </row>
    <row r="14" spans="1:13" ht="57" customHeight="1">
      <c r="A14" s="1882"/>
      <c r="B14" s="443" t="s">
        <v>1223</v>
      </c>
      <c r="C14" s="3814" t="s">
        <v>1024</v>
      </c>
      <c r="D14" s="3814"/>
      <c r="E14" s="3814"/>
      <c r="F14" s="3814"/>
      <c r="G14" s="3814"/>
      <c r="H14" s="631" t="s">
        <v>1224</v>
      </c>
      <c r="I14" s="3814" t="s">
        <v>937</v>
      </c>
      <c r="J14" s="3814"/>
      <c r="K14" s="3814"/>
      <c r="L14" s="3814"/>
      <c r="M14" s="3814"/>
    </row>
    <row r="15" spans="1:13" ht="30">
      <c r="A15" s="3264" t="s">
        <v>1150</v>
      </c>
      <c r="B15" s="6" t="s">
        <v>1256</v>
      </c>
      <c r="C15" s="1545" t="s">
        <v>58</v>
      </c>
      <c r="D15" s="1545"/>
      <c r="E15" s="1545"/>
      <c r="F15" s="1545"/>
      <c r="G15" s="1545"/>
      <c r="H15" s="1545"/>
      <c r="I15" s="1545"/>
      <c r="J15" s="1545"/>
      <c r="K15" s="1545"/>
      <c r="L15" s="484"/>
      <c r="M15" s="11"/>
    </row>
    <row r="16" spans="1:13" ht="57" customHeight="1">
      <c r="A16" s="3117"/>
      <c r="B16" s="6" t="s">
        <v>1151</v>
      </c>
      <c r="C16" s="3693" t="s">
        <v>1741</v>
      </c>
      <c r="D16" s="3694"/>
      <c r="E16" s="3694"/>
      <c r="F16" s="3694"/>
      <c r="G16" s="3694"/>
      <c r="H16" s="3694"/>
      <c r="I16" s="3694"/>
      <c r="J16" s="3694"/>
      <c r="K16" s="3694"/>
      <c r="L16" s="3694"/>
      <c r="M16" s="36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c r="K19" s="191" t="s">
        <v>1158</v>
      </c>
      <c r="L19" s="193"/>
      <c r="M19" s="194"/>
    </row>
    <row r="20" spans="1:13" ht="30">
      <c r="A20" s="3117"/>
      <c r="B20" s="3120"/>
      <c r="C20" s="191" t="s">
        <v>1159</v>
      </c>
      <c r="D20" s="1909"/>
      <c r="E20" s="191" t="s">
        <v>1160</v>
      </c>
      <c r="F20" s="195"/>
      <c r="G20" s="191" t="s">
        <v>1161</v>
      </c>
      <c r="H20" s="195"/>
      <c r="I20" s="191" t="s">
        <v>1162</v>
      </c>
      <c r="J20" s="195"/>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1909" t="s">
        <v>1226</v>
      </c>
      <c r="E22" s="191" t="s">
        <v>1168</v>
      </c>
      <c r="F22" s="1914" t="s">
        <v>1742</v>
      </c>
      <c r="G22" s="1914"/>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84"/>
      <c r="M24" s="11"/>
    </row>
    <row r="25" spans="1:13" ht="15.75">
      <c r="A25" s="3117"/>
      <c r="B25" s="3120"/>
      <c r="C25" s="191" t="s">
        <v>1171</v>
      </c>
      <c r="D25" s="195"/>
      <c r="E25" s="1923"/>
      <c r="F25" s="191" t="s">
        <v>1172</v>
      </c>
      <c r="G25" s="1909"/>
      <c r="H25" s="1923"/>
      <c r="I25" s="191" t="s">
        <v>1173</v>
      </c>
      <c r="J25" s="1909" t="s">
        <v>1226</v>
      </c>
      <c r="K25" s="1923"/>
      <c r="L25" s="484"/>
      <c r="M25" s="11"/>
    </row>
    <row r="26" spans="1:13" ht="15.75">
      <c r="A26" s="3117"/>
      <c r="B26" s="3120"/>
      <c r="C26" s="191" t="s">
        <v>1174</v>
      </c>
      <c r="D26" s="30"/>
      <c r="E26" s="31"/>
      <c r="F26" s="191" t="s">
        <v>1175</v>
      </c>
      <c r="G26" s="195"/>
      <c r="H26" s="484"/>
      <c r="I26" s="32"/>
      <c r="J26" s="484"/>
      <c r="K26" s="1911"/>
      <c r="L26" s="484"/>
      <c r="M26" s="11"/>
    </row>
    <row r="27" spans="1:13" ht="15.75">
      <c r="A27" s="3117"/>
      <c r="B27" s="3120"/>
      <c r="C27" s="196"/>
      <c r="D27" s="196"/>
      <c r="E27" s="196"/>
      <c r="F27" s="196"/>
      <c r="G27" s="196"/>
      <c r="H27" s="196"/>
      <c r="I27" s="196"/>
      <c r="J27" s="196"/>
      <c r="K27" s="196"/>
      <c r="L27" s="484"/>
      <c r="M27" s="11"/>
    </row>
    <row r="28" spans="1:13">
      <c r="A28" s="3117"/>
      <c r="B28" s="1852" t="s">
        <v>1176</v>
      </c>
      <c r="C28" s="1923"/>
      <c r="D28" s="1923"/>
      <c r="E28" s="1923"/>
      <c r="F28" s="1923"/>
      <c r="G28" s="1923"/>
      <c r="H28" s="1923"/>
      <c r="I28" s="1923"/>
      <c r="J28" s="1923"/>
      <c r="K28" s="1923"/>
      <c r="L28" s="1923"/>
      <c r="M28" s="1924"/>
    </row>
    <row r="29" spans="1:13">
      <c r="A29" s="3117"/>
      <c r="B29" s="1852"/>
      <c r="C29" s="200" t="s">
        <v>1177</v>
      </c>
      <c r="D29" s="445" t="s">
        <v>1645</v>
      </c>
      <c r="E29" s="1923"/>
      <c r="F29" s="201" t="s">
        <v>1178</v>
      </c>
      <c r="G29" s="445" t="s">
        <v>1645</v>
      </c>
      <c r="H29" s="1923"/>
      <c r="I29" s="201" t="s">
        <v>1179</v>
      </c>
      <c r="J29" s="1915" t="s">
        <v>1645</v>
      </c>
      <c r="K29" s="1906"/>
      <c r="L29" s="1916"/>
      <c r="M29" s="1924"/>
    </row>
    <row r="30" spans="1:13">
      <c r="A30" s="3117"/>
      <c r="B30" s="1853"/>
      <c r="C30" s="1932"/>
      <c r="D30" s="1932"/>
      <c r="E30" s="1932"/>
      <c r="F30" s="1932"/>
      <c r="G30" s="1932"/>
      <c r="H30" s="1932"/>
      <c r="I30" s="1932"/>
      <c r="J30" s="1932"/>
      <c r="K30" s="1932"/>
      <c r="L30" s="1932"/>
      <c r="M30" s="1933"/>
    </row>
    <row r="31" spans="1:13" ht="15.75">
      <c r="A31" s="3117"/>
      <c r="B31" s="3119" t="s">
        <v>1181</v>
      </c>
      <c r="C31" s="489"/>
      <c r="D31" s="490"/>
      <c r="E31" s="490"/>
      <c r="F31" s="490"/>
      <c r="G31" s="490"/>
      <c r="H31" s="490"/>
      <c r="I31" s="490"/>
      <c r="J31" s="490"/>
      <c r="K31" s="490"/>
      <c r="L31" s="491"/>
      <c r="M31" s="492"/>
    </row>
    <row r="32" spans="1:13" ht="15.75">
      <c r="A32" s="3117"/>
      <c r="B32" s="3120"/>
      <c r="C32" s="1922" t="s">
        <v>1182</v>
      </c>
      <c r="D32" s="73">
        <v>2020</v>
      </c>
      <c r="E32" s="493"/>
      <c r="F32" s="1923" t="s">
        <v>1183</v>
      </c>
      <c r="G32" s="494">
        <v>2030</v>
      </c>
      <c r="H32" s="493"/>
      <c r="I32" s="201"/>
      <c r="J32" s="493"/>
      <c r="K32" s="493"/>
      <c r="L32" s="484"/>
      <c r="M32" s="11"/>
    </row>
    <row r="33" spans="1:13" ht="15.75">
      <c r="A33" s="3117"/>
      <c r="B33" s="3121"/>
      <c r="C33" s="1931"/>
      <c r="D33" s="495"/>
      <c r="E33" s="496"/>
      <c r="F33" s="1932"/>
      <c r="G33" s="496"/>
      <c r="H33" s="496"/>
      <c r="I33" s="202"/>
      <c r="J33" s="496"/>
      <c r="K33" s="496"/>
      <c r="L33" s="475"/>
      <c r="M33" s="82"/>
    </row>
    <row r="34" spans="1:13">
      <c r="A34" s="3117"/>
      <c r="B34" s="3119" t="s">
        <v>1185</v>
      </c>
      <c r="C34" s="43"/>
      <c r="D34" s="43"/>
      <c r="E34" s="43"/>
      <c r="F34" s="43"/>
      <c r="G34" s="43"/>
      <c r="H34" s="43"/>
      <c r="I34" s="43"/>
      <c r="J34" s="43"/>
      <c r="K34" s="43"/>
      <c r="L34" s="43"/>
      <c r="M34" s="44"/>
    </row>
    <row r="35" spans="1:13" ht="15.75">
      <c r="A35" s="3117"/>
      <c r="B35" s="3120"/>
      <c r="C35" s="45"/>
      <c r="D35" s="46">
        <v>2019</v>
      </c>
      <c r="E35" s="46"/>
      <c r="F35" s="46">
        <v>2020</v>
      </c>
      <c r="G35" s="46"/>
      <c r="H35" s="47">
        <v>2021</v>
      </c>
      <c r="I35" s="47"/>
      <c r="J35" s="47">
        <v>2022</v>
      </c>
      <c r="K35" s="46"/>
      <c r="L35" s="46">
        <v>2023</v>
      </c>
      <c r="M35" s="44"/>
    </row>
    <row r="36" spans="1:13">
      <c r="A36" s="3117"/>
      <c r="B36" s="3120"/>
      <c r="C36" s="45"/>
      <c r="D36" s="1854"/>
      <c r="E36" s="1855"/>
      <c r="F36" s="1896">
        <v>1</v>
      </c>
      <c r="G36" s="1855"/>
      <c r="H36" s="1896">
        <v>1</v>
      </c>
      <c r="I36" s="1855"/>
      <c r="J36" s="1896">
        <v>1</v>
      </c>
      <c r="K36" s="1855"/>
      <c r="L36" s="1896">
        <v>1</v>
      </c>
      <c r="M36" s="1917"/>
    </row>
    <row r="37" spans="1:13" ht="15.75">
      <c r="A37" s="3117"/>
      <c r="B37" s="3120"/>
      <c r="C37" s="45"/>
      <c r="D37" s="46">
        <v>2024</v>
      </c>
      <c r="E37" s="46"/>
      <c r="F37" s="46">
        <v>2025</v>
      </c>
      <c r="G37" s="46"/>
      <c r="H37" s="47">
        <v>2026</v>
      </c>
      <c r="I37" s="47"/>
      <c r="J37" s="47">
        <v>2027</v>
      </c>
      <c r="K37" s="46"/>
      <c r="L37" s="46">
        <v>2028</v>
      </c>
      <c r="M37" s="19"/>
    </row>
    <row r="38" spans="1:13">
      <c r="A38" s="3117"/>
      <c r="B38" s="3120"/>
      <c r="C38" s="45"/>
      <c r="D38" s="1896">
        <v>1</v>
      </c>
      <c r="E38" s="1855"/>
      <c r="F38" s="1896">
        <v>1</v>
      </c>
      <c r="G38" s="1855"/>
      <c r="H38" s="1896">
        <v>1</v>
      </c>
      <c r="I38" s="1855"/>
      <c r="J38" s="1896">
        <v>1</v>
      </c>
      <c r="K38" s="1855"/>
      <c r="L38" s="1896">
        <v>1</v>
      </c>
      <c r="M38" s="1917"/>
    </row>
    <row r="39" spans="1:13" ht="15.75">
      <c r="A39" s="3117"/>
      <c r="B39" s="3120"/>
      <c r="C39" s="45"/>
      <c r="D39" s="46">
        <v>2029</v>
      </c>
      <c r="E39" s="46"/>
      <c r="F39" s="46">
        <v>2030</v>
      </c>
      <c r="G39" s="46"/>
      <c r="H39" s="47">
        <v>2031</v>
      </c>
      <c r="I39" s="47"/>
      <c r="J39" s="47">
        <v>2032</v>
      </c>
      <c r="K39" s="46"/>
      <c r="L39" s="46">
        <v>2033</v>
      </c>
      <c r="M39" s="19"/>
    </row>
    <row r="40" spans="1:13">
      <c r="A40" s="3117"/>
      <c r="B40" s="3120"/>
      <c r="C40" s="45"/>
      <c r="D40" s="1896">
        <v>1</v>
      </c>
      <c r="E40" s="1855"/>
      <c r="F40" s="1896">
        <v>1</v>
      </c>
      <c r="G40" s="1855"/>
      <c r="H40" s="1896"/>
      <c r="I40" s="1855"/>
      <c r="J40" s="1896"/>
      <c r="K40" s="1855"/>
      <c r="L40" s="1896"/>
      <c r="M40" s="1917"/>
    </row>
    <row r="41" spans="1:13">
      <c r="A41" s="3117"/>
      <c r="B41" s="3120"/>
      <c r="C41" s="45"/>
      <c r="D41" s="46">
        <v>2034</v>
      </c>
      <c r="E41" s="1910"/>
      <c r="F41" s="62" t="s">
        <v>1186</v>
      </c>
      <c r="G41" s="1910"/>
      <c r="H41" s="1910"/>
      <c r="I41" s="1910"/>
      <c r="J41" s="1910"/>
      <c r="K41" s="1910"/>
      <c r="L41" s="1910"/>
      <c r="M41" s="1917"/>
    </row>
    <row r="42" spans="1:13">
      <c r="A42" s="3117"/>
      <c r="B42" s="3120"/>
      <c r="C42" s="45"/>
      <c r="D42" s="1896"/>
      <c r="E42" s="1855"/>
      <c r="F42" s="3531">
        <v>1</v>
      </c>
      <c r="G42" s="3106"/>
      <c r="H42" s="3112"/>
      <c r="I42" s="3112"/>
      <c r="J42" s="1910"/>
      <c r="K42" s="1910"/>
      <c r="L42" s="1910"/>
      <c r="M42" s="1917"/>
    </row>
    <row r="43" spans="1:13">
      <c r="A43" s="3117"/>
      <c r="B43" s="3120"/>
      <c r="C43" s="45"/>
      <c r="D43" s="1910"/>
      <c r="E43" s="1910"/>
      <c r="F43" s="1910"/>
      <c r="G43" s="1910"/>
      <c r="H43" s="1910"/>
      <c r="I43" s="1910"/>
      <c r="J43" s="1910"/>
      <c r="K43" s="1910"/>
      <c r="L43" s="1910"/>
      <c r="M43" s="1917"/>
    </row>
    <row r="44" spans="1:13" ht="15.75">
      <c r="A44" s="3117"/>
      <c r="B44" s="3119" t="s">
        <v>1187</v>
      </c>
      <c r="C44" s="199"/>
      <c r="D44" s="199"/>
      <c r="E44" s="199"/>
      <c r="F44" s="199"/>
      <c r="G44" s="199"/>
      <c r="H44" s="199"/>
      <c r="I44" s="199"/>
      <c r="J44" s="199"/>
      <c r="K44" s="199"/>
      <c r="L44" s="484"/>
      <c r="M44" s="11"/>
    </row>
    <row r="45" spans="1:13" ht="15.75">
      <c r="A45" s="3117"/>
      <c r="B45" s="3120"/>
      <c r="C45" s="484"/>
      <c r="D45" s="49" t="s">
        <v>482</v>
      </c>
      <c r="E45" s="50" t="s">
        <v>60</v>
      </c>
      <c r="F45" s="3699" t="s">
        <v>1188</v>
      </c>
      <c r="G45" s="3112" t="s">
        <v>61</v>
      </c>
      <c r="H45" s="3112"/>
      <c r="I45" s="3112"/>
      <c r="J45" s="3112"/>
      <c r="K45" s="1980"/>
      <c r="L45" s="484"/>
      <c r="M45" s="11"/>
    </row>
    <row r="46" spans="1:13" ht="15.75">
      <c r="A46" s="3117"/>
      <c r="B46" s="3120"/>
      <c r="C46" s="484"/>
      <c r="D46" s="2004"/>
      <c r="E46" s="1909" t="s">
        <v>1167</v>
      </c>
      <c r="F46" s="3699"/>
      <c r="G46" s="3112"/>
      <c r="H46" s="3112"/>
      <c r="I46" s="3112"/>
      <c r="J46" s="3112"/>
      <c r="K46" s="31"/>
      <c r="L46" s="484"/>
      <c r="M46" s="11"/>
    </row>
    <row r="47" spans="1:13" ht="9.75" customHeight="1">
      <c r="A47" s="3117"/>
      <c r="B47" s="3121"/>
      <c r="C47" s="51"/>
      <c r="D47" s="51"/>
      <c r="E47" s="51"/>
      <c r="F47" s="51"/>
      <c r="G47" s="51"/>
      <c r="H47" s="51"/>
      <c r="I47" s="51"/>
      <c r="J47" s="51"/>
      <c r="K47" s="51"/>
      <c r="L47" s="484"/>
      <c r="M47" s="11"/>
    </row>
    <row r="48" spans="1:13" ht="248.25" customHeight="1">
      <c r="A48" s="3117"/>
      <c r="B48" s="6" t="s">
        <v>1189</v>
      </c>
      <c r="C48" s="3850" t="s">
        <v>1743</v>
      </c>
      <c r="D48" s="3851"/>
      <c r="E48" s="3851"/>
      <c r="F48" s="3851"/>
      <c r="G48" s="3851"/>
      <c r="H48" s="3851"/>
      <c r="I48" s="3851"/>
      <c r="J48" s="3851"/>
      <c r="K48" s="3851"/>
      <c r="L48" s="3851"/>
      <c r="M48" s="4018"/>
    </row>
    <row r="49" spans="1:13">
      <c r="A49" s="3117"/>
      <c r="B49" s="6" t="s">
        <v>1191</v>
      </c>
      <c r="C49" s="3817" t="s">
        <v>61</v>
      </c>
      <c r="D49" s="3785"/>
      <c r="E49" s="3785"/>
      <c r="F49" s="3785"/>
      <c r="G49" s="3785"/>
      <c r="H49" s="3785"/>
      <c r="I49" s="3785"/>
      <c r="J49" s="3785"/>
      <c r="K49" s="3785"/>
      <c r="L49" s="3785"/>
      <c r="M49" s="3818"/>
    </row>
    <row r="50" spans="1:13" ht="15.75" customHeight="1">
      <c r="A50" s="3117"/>
      <c r="B50" s="6" t="s">
        <v>1193</v>
      </c>
      <c r="C50" s="3819">
        <v>30</v>
      </c>
      <c r="D50" s="3820"/>
      <c r="E50" s="3820"/>
      <c r="F50" s="3820"/>
      <c r="G50" s="3820"/>
      <c r="H50" s="3820"/>
      <c r="I50" s="3820"/>
      <c r="J50" s="3820"/>
      <c r="K50" s="3820"/>
      <c r="L50" s="3820"/>
      <c r="M50" s="3820"/>
    </row>
    <row r="51" spans="1:13">
      <c r="A51" s="3117"/>
      <c r="B51" s="6" t="s">
        <v>1195</v>
      </c>
      <c r="C51" s="3817" t="s">
        <v>61</v>
      </c>
      <c r="D51" s="3785"/>
      <c r="E51" s="3785"/>
      <c r="F51" s="3785"/>
      <c r="G51" s="3785"/>
      <c r="H51" s="3785"/>
      <c r="I51" s="3785"/>
      <c r="J51" s="3785"/>
      <c r="K51" s="3785"/>
      <c r="L51" s="3785"/>
      <c r="M51" s="3818"/>
    </row>
    <row r="52" spans="1:13" ht="15.75" customHeight="1">
      <c r="A52" s="3085" t="s">
        <v>1197</v>
      </c>
      <c r="B52" s="63" t="s">
        <v>1198</v>
      </c>
      <c r="C52" s="3824" t="s">
        <v>1744</v>
      </c>
      <c r="D52" s="3824"/>
      <c r="E52" s="3824"/>
      <c r="F52" s="3824"/>
      <c r="G52" s="3824"/>
      <c r="H52" s="3824"/>
      <c r="I52" s="3824"/>
      <c r="J52" s="3824"/>
      <c r="K52" s="3824"/>
      <c r="L52" s="3824"/>
      <c r="M52" s="4010"/>
    </row>
    <row r="53" spans="1:13" ht="15" customHeight="1">
      <c r="A53" s="3086"/>
      <c r="B53" s="63" t="s">
        <v>1199</v>
      </c>
      <c r="C53" s="3824" t="s">
        <v>1745</v>
      </c>
      <c r="D53" s="3824"/>
      <c r="E53" s="3824"/>
      <c r="F53" s="3824"/>
      <c r="G53" s="3824"/>
      <c r="H53" s="3824"/>
      <c r="I53" s="3824"/>
      <c r="J53" s="3824"/>
      <c r="K53" s="3824"/>
      <c r="L53" s="3824"/>
      <c r="M53" s="4010"/>
    </row>
    <row r="54" spans="1:13" ht="15.75" customHeight="1">
      <c r="A54" s="3086"/>
      <c r="B54" s="63" t="s">
        <v>1201</v>
      </c>
      <c r="C54" s="3824" t="s">
        <v>1737</v>
      </c>
      <c r="D54" s="3824"/>
      <c r="E54" s="3824"/>
      <c r="F54" s="3824"/>
      <c r="G54" s="3824"/>
      <c r="H54" s="3824"/>
      <c r="I54" s="3824"/>
      <c r="J54" s="3824"/>
      <c r="K54" s="3824"/>
      <c r="L54" s="3824"/>
      <c r="M54" s="4010"/>
    </row>
    <row r="55" spans="1:13" ht="15.75" customHeight="1">
      <c r="A55" s="3086"/>
      <c r="B55" s="64" t="s">
        <v>1202</v>
      </c>
      <c r="C55" s="3824" t="s">
        <v>341</v>
      </c>
      <c r="D55" s="3824"/>
      <c r="E55" s="3824"/>
      <c r="F55" s="3824"/>
      <c r="G55" s="3824"/>
      <c r="H55" s="3824"/>
      <c r="I55" s="3824"/>
      <c r="J55" s="3824"/>
      <c r="K55" s="3824"/>
      <c r="L55" s="3824"/>
      <c r="M55" s="4010"/>
    </row>
    <row r="56" spans="1:13" ht="15.75" customHeight="1">
      <c r="A56" s="3086"/>
      <c r="B56" s="63" t="s">
        <v>1204</v>
      </c>
      <c r="C56" s="4020" t="s">
        <v>941</v>
      </c>
      <c r="D56" s="3824"/>
      <c r="E56" s="3824"/>
      <c r="F56" s="3824"/>
      <c r="G56" s="3824"/>
      <c r="H56" s="3824"/>
      <c r="I56" s="3824"/>
      <c r="J56" s="3824"/>
      <c r="K56" s="3824"/>
      <c r="L56" s="3824"/>
      <c r="M56" s="4010"/>
    </row>
    <row r="57" spans="1:13" ht="16.5" customHeight="1" thickBot="1">
      <c r="A57" s="3087"/>
      <c r="B57" s="63" t="s">
        <v>1205</v>
      </c>
      <c r="C57" s="3824">
        <v>3581600</v>
      </c>
      <c r="D57" s="3824"/>
      <c r="E57" s="3824"/>
      <c r="F57" s="3824"/>
      <c r="G57" s="3824"/>
      <c r="H57" s="3824"/>
      <c r="I57" s="3824"/>
      <c r="J57" s="3824"/>
      <c r="K57" s="3824"/>
      <c r="L57" s="3824"/>
      <c r="M57" s="4010"/>
    </row>
    <row r="58" spans="1:13" ht="15.75" customHeight="1">
      <c r="A58" s="3085" t="s">
        <v>1206</v>
      </c>
      <c r="B58" s="65" t="s">
        <v>1207</v>
      </c>
      <c r="C58" s="3824" t="s">
        <v>1746</v>
      </c>
      <c r="D58" s="3824"/>
      <c r="E58" s="3824"/>
      <c r="F58" s="3824"/>
      <c r="G58" s="3824"/>
      <c r="H58" s="3824"/>
      <c r="I58" s="3824"/>
      <c r="J58" s="3824"/>
      <c r="K58" s="3824"/>
      <c r="L58" s="3824"/>
      <c r="M58" s="4010"/>
    </row>
    <row r="59" spans="1:13">
      <c r="A59" s="3086"/>
      <c r="B59" s="65" t="s">
        <v>1209</v>
      </c>
      <c r="C59" s="3824" t="s">
        <v>655</v>
      </c>
      <c r="D59" s="3824"/>
      <c r="E59" s="3824"/>
      <c r="F59" s="3824"/>
      <c r="G59" s="3824"/>
      <c r="H59" s="3824"/>
      <c r="I59" s="3824"/>
      <c r="J59" s="3824"/>
      <c r="K59" s="3824"/>
      <c r="L59" s="3824"/>
      <c r="M59" s="4010"/>
    </row>
    <row r="60" spans="1:13" ht="15.95" customHeight="1" thickBot="1">
      <c r="A60" s="3086"/>
      <c r="B60" s="66" t="s">
        <v>28</v>
      </c>
      <c r="C60" s="4009" t="s">
        <v>1737</v>
      </c>
      <c r="D60" s="3824"/>
      <c r="E60" s="3824"/>
      <c r="F60" s="3824"/>
      <c r="G60" s="3824"/>
      <c r="H60" s="3824"/>
      <c r="I60" s="3824"/>
      <c r="J60" s="3824"/>
      <c r="K60" s="3824"/>
      <c r="L60" s="3824"/>
      <c r="M60" s="4010"/>
    </row>
    <row r="61" spans="1:13" ht="32.25" thickBot="1">
      <c r="A61" s="55" t="s">
        <v>1211</v>
      </c>
      <c r="B61" s="70"/>
      <c r="C61" s="4019"/>
      <c r="D61" s="3508"/>
      <c r="E61" s="3508"/>
      <c r="F61" s="3508"/>
      <c r="G61" s="3508"/>
      <c r="H61" s="3508"/>
      <c r="I61" s="3508"/>
      <c r="J61" s="3508"/>
      <c r="K61" s="3508"/>
      <c r="L61" s="3508"/>
      <c r="M61" s="3509"/>
    </row>
  </sheetData>
  <mergeCells count="44">
    <mergeCell ref="C61:M61"/>
    <mergeCell ref="C56:M56"/>
    <mergeCell ref="C57:M57"/>
    <mergeCell ref="A58:A60"/>
    <mergeCell ref="C58:M58"/>
    <mergeCell ref="C59:M59"/>
    <mergeCell ref="C60:M60"/>
    <mergeCell ref="A52:A57"/>
    <mergeCell ref="C52:M52"/>
    <mergeCell ref="C53:M53"/>
    <mergeCell ref="C54:M54"/>
    <mergeCell ref="C55:M55"/>
    <mergeCell ref="C13:M13"/>
    <mergeCell ref="A15:A51"/>
    <mergeCell ref="C16:M16"/>
    <mergeCell ref="B17:B23"/>
    <mergeCell ref="B24:B27"/>
    <mergeCell ref="B31:B33"/>
    <mergeCell ref="B34:B43"/>
    <mergeCell ref="F42:G42"/>
    <mergeCell ref="H42:I42"/>
    <mergeCell ref="B44:B47"/>
    <mergeCell ref="F45:F46"/>
    <mergeCell ref="G45:J46"/>
    <mergeCell ref="C48:M48"/>
    <mergeCell ref="C49:M49"/>
    <mergeCell ref="C50:M50"/>
    <mergeCell ref="C51:M51"/>
    <mergeCell ref="C14:G14"/>
    <mergeCell ref="I14:M14"/>
    <mergeCell ref="A2:A13"/>
    <mergeCell ref="C2:M2"/>
    <mergeCell ref="C3:M3"/>
    <mergeCell ref="C5:M5"/>
    <mergeCell ref="C6:M6"/>
    <mergeCell ref="B8:B10"/>
    <mergeCell ref="C9:D9"/>
    <mergeCell ref="F9:G9"/>
    <mergeCell ref="I9:J9"/>
    <mergeCell ref="C10:D10"/>
    <mergeCell ref="F10:G10"/>
    <mergeCell ref="I10:J10"/>
    <mergeCell ref="C11:M11"/>
    <mergeCell ref="C12:M12"/>
  </mergeCells>
  <dataValidations count="3">
    <dataValidation allowBlank="1" showInputMessage="1" showErrorMessage="1" prompt="Seleccione de la lista desplegable" sqref="B4 H7 B7" xr:uid="{00000000-0002-0000-2B00-000000000000}"/>
    <dataValidation allowBlank="1" showInputMessage="1" showErrorMessage="1" prompt="Selecciones de la lista desplegable" sqref="B15" xr:uid="{00000000-0002-0000-2B00-000001000000}"/>
    <dataValidation allowBlank="1" showInputMessage="1" showErrorMessage="1" prompt="Incluir una ficha por cada indicador, ya sea de producto o de resultado" sqref="B1" xr:uid="{00000000-0002-0000-2B00-000002000000}"/>
  </dataValidations>
  <hyperlinks>
    <hyperlink ref="C56" r:id="rId1"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sheetPr>
  <dimension ref="A1:M61"/>
  <sheetViews>
    <sheetView zoomScale="90" zoomScaleNormal="90" workbookViewId="0">
      <selection activeCell="J29" sqref="J29:L29"/>
    </sheetView>
  </sheetViews>
  <sheetFormatPr baseColWidth="10" defaultColWidth="11.28515625" defaultRowHeight="15"/>
  <cols>
    <col min="2" max="2" width="23" customWidth="1"/>
  </cols>
  <sheetData>
    <row r="1" spans="1:13" ht="16.5" thickBot="1">
      <c r="A1" s="458"/>
      <c r="B1" s="1879" t="s">
        <v>1747</v>
      </c>
      <c r="C1" s="459"/>
      <c r="D1" s="459"/>
      <c r="E1" s="459"/>
      <c r="F1" s="459"/>
      <c r="G1" s="459"/>
      <c r="H1" s="459"/>
      <c r="I1" s="459"/>
      <c r="J1" s="459"/>
      <c r="K1" s="459"/>
      <c r="L1" s="459"/>
      <c r="M1" s="460"/>
    </row>
    <row r="2" spans="1:13" ht="30" customHeight="1">
      <c r="A2" s="4005" t="s">
        <v>1134</v>
      </c>
      <c r="B2" s="5" t="s">
        <v>1135</v>
      </c>
      <c r="C2" s="3778" t="s">
        <v>943</v>
      </c>
      <c r="D2" s="3779"/>
      <c r="E2" s="3779"/>
      <c r="F2" s="3779"/>
      <c r="G2" s="3779"/>
      <c r="H2" s="3779"/>
      <c r="I2" s="3779"/>
      <c r="J2" s="3779"/>
      <c r="K2" s="3779"/>
      <c r="L2" s="3779"/>
      <c r="M2" s="3780"/>
    </row>
    <row r="3" spans="1:13" ht="60">
      <c r="A3" s="4006"/>
      <c r="B3" s="6" t="s">
        <v>1213</v>
      </c>
      <c r="C3" s="3840" t="s">
        <v>330</v>
      </c>
      <c r="D3" s="3088"/>
      <c r="E3" s="3088"/>
      <c r="F3" s="3088"/>
      <c r="G3" s="3088"/>
      <c r="H3" s="3088"/>
      <c r="I3" s="3088"/>
      <c r="J3" s="3088"/>
      <c r="K3" s="3088"/>
      <c r="L3" s="3088"/>
      <c r="M3" s="3089"/>
    </row>
    <row r="4" spans="1:13" ht="30">
      <c r="A4" s="4006"/>
      <c r="B4" s="1853" t="s">
        <v>1139</v>
      </c>
      <c r="C4" s="1847" t="s">
        <v>509</v>
      </c>
      <c r="D4" s="1847"/>
      <c r="E4" s="1847"/>
      <c r="F4" s="1847"/>
      <c r="G4" s="1847"/>
      <c r="H4" s="1847"/>
      <c r="I4" s="1847"/>
      <c r="J4" s="1847"/>
      <c r="K4" s="1847"/>
      <c r="L4" s="1847"/>
      <c r="M4" s="1848"/>
    </row>
    <row r="5" spans="1:13" ht="30">
      <c r="A5" s="4006"/>
      <c r="B5" s="1856" t="s">
        <v>1140</v>
      </c>
      <c r="C5" s="3129" t="s">
        <v>1748</v>
      </c>
      <c r="D5" s="3100"/>
      <c r="E5" s="3100"/>
      <c r="F5" s="3100"/>
      <c r="G5" s="3100"/>
      <c r="H5" s="3100"/>
      <c r="I5" s="3100"/>
      <c r="J5" s="3100"/>
      <c r="K5" s="3100"/>
      <c r="L5" s="3100"/>
      <c r="M5" s="3101"/>
    </row>
    <row r="6" spans="1:13" ht="15.75" thickBot="1">
      <c r="A6" s="4006"/>
      <c r="B6" s="1853" t="s">
        <v>1142</v>
      </c>
      <c r="C6" s="4027" t="s">
        <v>1749</v>
      </c>
      <c r="D6" s="4028"/>
      <c r="E6" s="4028"/>
      <c r="F6" s="4028"/>
      <c r="G6" s="4028"/>
      <c r="H6" s="4028"/>
      <c r="I6" s="4028"/>
      <c r="J6" s="4028"/>
      <c r="K6" s="4028"/>
      <c r="L6" s="4028"/>
      <c r="M6" s="4029"/>
    </row>
    <row r="7" spans="1:13" ht="16.5" thickBot="1">
      <c r="A7" s="4006"/>
      <c r="B7" s="6" t="s">
        <v>1143</v>
      </c>
      <c r="C7" s="1985" t="s">
        <v>339</v>
      </c>
      <c r="D7" s="1985"/>
      <c r="E7" s="1985"/>
      <c r="F7" s="1985"/>
      <c r="G7" s="2062"/>
      <c r="H7" s="7" t="s">
        <v>28</v>
      </c>
      <c r="I7" s="1985" t="s">
        <v>340</v>
      </c>
      <c r="J7" s="1985"/>
      <c r="K7" s="1985"/>
      <c r="L7" s="1986"/>
      <c r="M7" s="537"/>
    </row>
    <row r="8" spans="1:13" ht="15.75">
      <c r="A8" s="4006"/>
      <c r="B8" s="3119" t="s">
        <v>1144</v>
      </c>
      <c r="C8" s="1979"/>
      <c r="D8" s="1978"/>
      <c r="E8" s="1978"/>
      <c r="F8" s="1978"/>
      <c r="G8" s="1978"/>
      <c r="H8" s="1978"/>
      <c r="I8" s="1978"/>
      <c r="J8" s="1978"/>
      <c r="K8" s="1978"/>
      <c r="L8" s="8"/>
      <c r="M8" s="82"/>
    </row>
    <row r="9" spans="1:13" ht="33" customHeight="1">
      <c r="A9" s="4006"/>
      <c r="B9" s="3120"/>
      <c r="C9" s="3420" t="s">
        <v>72</v>
      </c>
      <c r="D9" s="3132"/>
      <c r="E9" s="1911"/>
      <c r="F9" s="3134"/>
      <c r="G9" s="3134"/>
      <c r="H9" s="1911"/>
      <c r="I9" s="3134"/>
      <c r="J9" s="3134"/>
      <c r="K9" s="1911"/>
      <c r="L9" s="491"/>
      <c r="M9" s="492"/>
    </row>
    <row r="10" spans="1:13" ht="15.75">
      <c r="A10" s="4006"/>
      <c r="B10" s="3121"/>
      <c r="C10" s="3134" t="s">
        <v>1147</v>
      </c>
      <c r="D10" s="3134"/>
      <c r="E10" s="1857"/>
      <c r="F10" s="3134" t="s">
        <v>1147</v>
      </c>
      <c r="G10" s="3134"/>
      <c r="H10" s="1857"/>
      <c r="I10" s="3134" t="s">
        <v>1147</v>
      </c>
      <c r="J10" s="3134"/>
      <c r="K10" s="1857"/>
      <c r="L10" s="475"/>
      <c r="M10" s="82"/>
    </row>
    <row r="11" spans="1:13" ht="192.75" customHeight="1">
      <c r="A11" s="4006"/>
      <c r="B11" s="6" t="s">
        <v>1219</v>
      </c>
      <c r="C11" s="4030" t="s">
        <v>1750</v>
      </c>
      <c r="D11" s="4031"/>
      <c r="E11" s="4031"/>
      <c r="F11" s="4031"/>
      <c r="G11" s="4031"/>
      <c r="H11" s="4031"/>
      <c r="I11" s="4031"/>
      <c r="J11" s="4031"/>
      <c r="K11" s="4031"/>
      <c r="L11" s="4031"/>
      <c r="M11" s="4032"/>
    </row>
    <row r="12" spans="1:13" ht="56.25" customHeight="1">
      <c r="A12" s="4006"/>
      <c r="B12" s="58" t="s">
        <v>1221</v>
      </c>
      <c r="C12" s="4033" t="s">
        <v>1732</v>
      </c>
      <c r="D12" s="4034"/>
      <c r="E12" s="4034"/>
      <c r="F12" s="4034"/>
      <c r="G12" s="4034"/>
      <c r="H12" s="4034"/>
      <c r="I12" s="4034"/>
      <c r="J12" s="4034"/>
      <c r="K12" s="4034"/>
      <c r="L12" s="4034"/>
      <c r="M12" s="4035"/>
    </row>
    <row r="13" spans="1:13" ht="55.5" customHeight="1">
      <c r="A13" s="4026"/>
      <c r="B13" s="58" t="s">
        <v>1495</v>
      </c>
      <c r="C13" s="4021"/>
      <c r="D13" s="4021"/>
      <c r="E13" s="4021"/>
      <c r="F13" s="4021"/>
      <c r="G13" s="4021"/>
      <c r="H13" s="4021"/>
      <c r="I13" s="4021"/>
      <c r="J13" s="4021"/>
      <c r="K13" s="4021"/>
      <c r="L13" s="4021"/>
      <c r="M13" s="4021"/>
    </row>
    <row r="14" spans="1:13" ht="55.5" customHeight="1">
      <c r="A14" s="2662"/>
      <c r="B14" s="443" t="s">
        <v>1223</v>
      </c>
      <c r="C14" s="3697" t="s">
        <v>1024</v>
      </c>
      <c r="D14" s="3697"/>
      <c r="E14" s="3697"/>
      <c r="F14" s="3697"/>
      <c r="G14" s="3697"/>
      <c r="H14" s="444" t="s">
        <v>1224</v>
      </c>
      <c r="I14" s="3697" t="s">
        <v>937</v>
      </c>
      <c r="J14" s="3697"/>
      <c r="K14" s="3697"/>
      <c r="L14" s="3697"/>
      <c r="M14" s="3697"/>
    </row>
    <row r="15" spans="1:13" ht="30">
      <c r="A15" s="4002" t="s">
        <v>1150</v>
      </c>
      <c r="B15" s="6" t="s">
        <v>1256</v>
      </c>
      <c r="C15" s="3793" t="s">
        <v>58</v>
      </c>
      <c r="D15" s="3794"/>
      <c r="E15" s="3794"/>
      <c r="F15" s="3794"/>
      <c r="G15" s="3794"/>
      <c r="H15" s="3794"/>
      <c r="I15" s="3794"/>
      <c r="J15" s="3794"/>
      <c r="K15" s="3794"/>
      <c r="L15" s="3794"/>
      <c r="M15" s="3795"/>
    </row>
    <row r="16" spans="1:13" ht="56.25" customHeight="1">
      <c r="A16" s="3928"/>
      <c r="B16" s="6" t="s">
        <v>1151</v>
      </c>
      <c r="C16" s="3934" t="s">
        <v>1751</v>
      </c>
      <c r="D16" s="3935"/>
      <c r="E16" s="3935"/>
      <c r="F16" s="3935"/>
      <c r="G16" s="3935"/>
      <c r="H16" s="3935"/>
      <c r="I16" s="3935"/>
      <c r="J16" s="3935"/>
      <c r="K16" s="3935"/>
      <c r="L16" s="3935"/>
      <c r="M16" s="3936"/>
    </row>
    <row r="17" spans="1:13">
      <c r="A17" s="3928"/>
      <c r="B17" s="3119" t="s">
        <v>1153</v>
      </c>
      <c r="C17" s="467"/>
      <c r="D17" s="14"/>
      <c r="E17" s="14"/>
      <c r="F17" s="14"/>
      <c r="G17" s="14"/>
      <c r="H17" s="14"/>
      <c r="I17" s="14"/>
      <c r="J17" s="14"/>
      <c r="K17" s="14"/>
      <c r="L17" s="14"/>
      <c r="M17" s="15"/>
    </row>
    <row r="18" spans="1:13">
      <c r="A18" s="3928"/>
      <c r="B18" s="3120"/>
      <c r="C18" s="16"/>
      <c r="D18" s="17"/>
      <c r="E18" s="18"/>
      <c r="F18" s="17"/>
      <c r="G18" s="18"/>
      <c r="H18" s="17"/>
      <c r="I18" s="18"/>
      <c r="J18" s="17"/>
      <c r="K18" s="18"/>
      <c r="L18" s="18"/>
      <c r="M18" s="19"/>
    </row>
    <row r="19" spans="1:13" ht="30">
      <c r="A19" s="3928"/>
      <c r="B19" s="3120"/>
      <c r="C19" s="191" t="s">
        <v>1154</v>
      </c>
      <c r="D19" s="192"/>
      <c r="E19" s="191" t="s">
        <v>1155</v>
      </c>
      <c r="F19" s="192"/>
      <c r="G19" s="191" t="s">
        <v>1156</v>
      </c>
      <c r="H19" s="192"/>
      <c r="I19" s="191" t="s">
        <v>1157</v>
      </c>
      <c r="J19" s="192"/>
      <c r="K19" s="191" t="s">
        <v>1158</v>
      </c>
      <c r="L19" s="193"/>
      <c r="M19" s="194"/>
    </row>
    <row r="20" spans="1:13" ht="30">
      <c r="A20" s="3928"/>
      <c r="B20" s="3120"/>
      <c r="C20" s="191" t="s">
        <v>1159</v>
      </c>
      <c r="D20" s="1909"/>
      <c r="E20" s="191" t="s">
        <v>1160</v>
      </c>
      <c r="F20" s="195"/>
      <c r="G20" s="191" t="s">
        <v>1161</v>
      </c>
      <c r="H20" s="195"/>
      <c r="I20" s="191" t="s">
        <v>1162</v>
      </c>
      <c r="J20" s="1909"/>
      <c r="K20" s="191" t="s">
        <v>1163</v>
      </c>
      <c r="L20" s="193"/>
      <c r="M20" s="194"/>
    </row>
    <row r="21" spans="1:13" ht="30">
      <c r="A21" s="3928"/>
      <c r="B21" s="3120"/>
      <c r="C21" s="191" t="s">
        <v>1164</v>
      </c>
      <c r="D21" s="1909"/>
      <c r="E21" s="191" t="s">
        <v>1165</v>
      </c>
      <c r="F21" s="1909"/>
      <c r="G21" s="191"/>
      <c r="H21" s="196"/>
      <c r="I21" s="191"/>
      <c r="J21" s="196"/>
      <c r="K21" s="191"/>
      <c r="L21" s="197"/>
      <c r="M21" s="198"/>
    </row>
    <row r="22" spans="1:13" ht="15.75">
      <c r="A22" s="3928"/>
      <c r="B22" s="3120"/>
      <c r="C22" s="191" t="s">
        <v>1166</v>
      </c>
      <c r="D22" s="195"/>
      <c r="E22" s="191" t="s">
        <v>1168</v>
      </c>
      <c r="F22" s="1401" t="s">
        <v>1752</v>
      </c>
      <c r="G22" s="468"/>
      <c r="H22" s="468"/>
      <c r="I22" s="468"/>
      <c r="J22" s="468"/>
      <c r="K22" s="468"/>
      <c r="L22" s="468"/>
      <c r="M22" s="469"/>
    </row>
    <row r="23" spans="1:13">
      <c r="A23" s="3928"/>
      <c r="B23" s="3121"/>
      <c r="C23" s="1932"/>
      <c r="D23" s="1932"/>
      <c r="E23" s="1932"/>
      <c r="F23" s="1932"/>
      <c r="G23" s="1932"/>
      <c r="H23" s="1932"/>
      <c r="I23" s="1932"/>
      <c r="J23" s="1932"/>
      <c r="K23" s="1932"/>
      <c r="L23" s="1932"/>
      <c r="M23" s="1933"/>
    </row>
    <row r="24" spans="1:13" ht="15.75">
      <c r="A24" s="3928"/>
      <c r="B24" s="3119" t="s">
        <v>1170</v>
      </c>
      <c r="C24" s="538"/>
      <c r="D24" s="199"/>
      <c r="E24" s="199"/>
      <c r="F24" s="199"/>
      <c r="G24" s="199"/>
      <c r="H24" s="199"/>
      <c r="I24" s="199"/>
      <c r="J24" s="199"/>
      <c r="K24" s="199"/>
      <c r="L24" s="539"/>
      <c r="M24" s="540"/>
    </row>
    <row r="25" spans="1:13" ht="15.75">
      <c r="A25" s="3928"/>
      <c r="B25" s="3120"/>
      <c r="C25" s="541" t="s">
        <v>1171</v>
      </c>
      <c r="D25" s="195"/>
      <c r="E25" s="1923"/>
      <c r="F25" s="191" t="s">
        <v>1172</v>
      </c>
      <c r="G25" s="1909"/>
      <c r="H25" s="1923"/>
      <c r="I25" s="191" t="s">
        <v>1173</v>
      </c>
      <c r="J25" s="1928" t="s">
        <v>1226</v>
      </c>
      <c r="K25" s="1923"/>
      <c r="L25" s="465"/>
      <c r="M25" s="466"/>
    </row>
    <row r="26" spans="1:13" ht="30">
      <c r="A26" s="3928"/>
      <c r="B26" s="3120"/>
      <c r="C26" s="541" t="s">
        <v>1174</v>
      </c>
      <c r="D26" s="30"/>
      <c r="E26" s="31"/>
      <c r="F26" s="191" t="s">
        <v>1175</v>
      </c>
      <c r="G26" s="195"/>
      <c r="H26" s="484"/>
      <c r="I26" s="32"/>
      <c r="J26" s="484"/>
      <c r="K26" s="1911"/>
      <c r="L26" s="465"/>
      <c r="M26" s="466"/>
    </row>
    <row r="27" spans="1:13" ht="15.75">
      <c r="A27" s="3928"/>
      <c r="B27" s="3120"/>
      <c r="C27" s="542"/>
      <c r="D27" s="196"/>
      <c r="E27" s="196"/>
      <c r="F27" s="196"/>
      <c r="G27" s="196"/>
      <c r="H27" s="196"/>
      <c r="I27" s="196"/>
      <c r="J27" s="196"/>
      <c r="K27" s="196"/>
      <c r="L27" s="543"/>
      <c r="M27" s="544"/>
    </row>
    <row r="28" spans="1:13">
      <c r="A28" s="3928"/>
      <c r="B28" s="1852" t="s">
        <v>1176</v>
      </c>
      <c r="C28" s="1922"/>
      <c r="D28" s="1923"/>
      <c r="E28" s="1923"/>
      <c r="F28" s="1923"/>
      <c r="G28" s="1923"/>
      <c r="H28" s="1923"/>
      <c r="I28" s="1923"/>
      <c r="J28" s="1923"/>
      <c r="K28" s="1923"/>
      <c r="L28" s="1923"/>
      <c r="M28" s="1924"/>
    </row>
    <row r="29" spans="1:13" ht="74.25" customHeight="1">
      <c r="A29" s="3928"/>
      <c r="B29" s="1852"/>
      <c r="C29" s="545" t="s">
        <v>1177</v>
      </c>
      <c r="D29" s="481">
        <v>2560</v>
      </c>
      <c r="E29" s="1923"/>
      <c r="F29" s="201" t="s">
        <v>1178</v>
      </c>
      <c r="G29" s="483">
        <v>2019</v>
      </c>
      <c r="H29" s="1923"/>
      <c r="I29" s="201" t="s">
        <v>1179</v>
      </c>
      <c r="J29" s="3784" t="s">
        <v>1753</v>
      </c>
      <c r="K29" s="3785"/>
      <c r="L29" s="3786"/>
      <c r="M29" s="1924"/>
    </row>
    <row r="30" spans="1:13" hidden="1">
      <c r="A30" s="3928"/>
      <c r="B30" s="1853"/>
      <c r="C30" s="1931"/>
      <c r="D30" s="1932"/>
      <c r="E30" s="1932"/>
      <c r="F30" s="1932"/>
      <c r="G30" s="1932"/>
      <c r="H30" s="1932"/>
      <c r="I30" s="1932"/>
      <c r="J30" s="1932"/>
      <c r="K30" s="1932"/>
      <c r="L30" s="1932"/>
      <c r="M30" s="1933"/>
    </row>
    <row r="31" spans="1:13" ht="15.75">
      <c r="A31" s="3928"/>
      <c r="B31" s="3119" t="s">
        <v>1181</v>
      </c>
      <c r="C31" s="489"/>
      <c r="D31" s="490"/>
      <c r="E31" s="490"/>
      <c r="F31" s="490"/>
      <c r="G31" s="490"/>
      <c r="H31" s="490"/>
      <c r="I31" s="490"/>
      <c r="J31" s="490"/>
      <c r="K31" s="490"/>
      <c r="L31" s="465"/>
      <c r="M31" s="466"/>
    </row>
    <row r="32" spans="1:13" ht="15.75">
      <c r="A32" s="3928"/>
      <c r="B32" s="3120"/>
      <c r="C32" s="1922" t="s">
        <v>1182</v>
      </c>
      <c r="D32" s="73">
        <v>2020</v>
      </c>
      <c r="E32" s="493"/>
      <c r="F32" s="1923" t="s">
        <v>1183</v>
      </c>
      <c r="G32" s="1403">
        <v>2030</v>
      </c>
      <c r="H32" s="493"/>
      <c r="I32" s="201"/>
      <c r="J32" s="493"/>
      <c r="K32" s="493"/>
      <c r="L32" s="465"/>
      <c r="M32" s="466"/>
    </row>
    <row r="33" spans="1:13" ht="15.75">
      <c r="A33" s="3928"/>
      <c r="B33" s="3121"/>
      <c r="C33" s="1931"/>
      <c r="D33" s="495"/>
      <c r="E33" s="496"/>
      <c r="F33" s="1932"/>
      <c r="G33" s="496"/>
      <c r="H33" s="496"/>
      <c r="I33" s="202"/>
      <c r="J33" s="496"/>
      <c r="K33" s="496"/>
      <c r="L33" s="543"/>
      <c r="M33" s="544"/>
    </row>
    <row r="34" spans="1:13">
      <c r="A34" s="3928"/>
      <c r="B34" s="3119" t="s">
        <v>1185</v>
      </c>
      <c r="C34" s="43"/>
      <c r="D34" s="43"/>
      <c r="E34" s="43"/>
      <c r="F34" s="43"/>
      <c r="G34" s="43"/>
      <c r="H34" s="43"/>
      <c r="I34" s="43"/>
      <c r="J34" s="43"/>
      <c r="K34" s="43"/>
      <c r="L34" s="43"/>
      <c r="M34" s="44"/>
    </row>
    <row r="35" spans="1:13" ht="15.75">
      <c r="A35" s="3928"/>
      <c r="B35" s="3120"/>
      <c r="C35" s="45"/>
      <c r="D35" s="46">
        <v>2019</v>
      </c>
      <c r="E35" s="46"/>
      <c r="F35" s="46">
        <v>2020</v>
      </c>
      <c r="G35" s="46"/>
      <c r="H35" s="47">
        <v>2021</v>
      </c>
      <c r="I35" s="47"/>
      <c r="J35" s="47">
        <v>2022</v>
      </c>
      <c r="K35" s="46"/>
      <c r="L35" s="46">
        <v>2023</v>
      </c>
      <c r="M35" s="44"/>
    </row>
    <row r="36" spans="1:13">
      <c r="A36" s="3928"/>
      <c r="B36" s="3120"/>
      <c r="C36" s="45"/>
      <c r="D36" s="2147"/>
      <c r="E36" s="1988"/>
      <c r="F36" s="83">
        <v>121</v>
      </c>
      <c r="G36" s="2050"/>
      <c r="H36" s="83">
        <v>1526</v>
      </c>
      <c r="I36" s="2050"/>
      <c r="J36" s="83">
        <v>1310</v>
      </c>
      <c r="K36" s="2050"/>
      <c r="L36" s="83">
        <v>1155</v>
      </c>
      <c r="M36" s="1948"/>
    </row>
    <row r="37" spans="1:13" ht="15.75">
      <c r="A37" s="3928"/>
      <c r="B37" s="3120"/>
      <c r="C37" s="45"/>
      <c r="D37" s="84">
        <v>2024</v>
      </c>
      <c r="E37" s="84"/>
      <c r="F37" s="84">
        <v>2025</v>
      </c>
      <c r="G37" s="84"/>
      <c r="H37" s="85">
        <v>2026</v>
      </c>
      <c r="I37" s="85"/>
      <c r="J37" s="85">
        <v>2027</v>
      </c>
      <c r="K37" s="84"/>
      <c r="L37" s="84">
        <v>2028</v>
      </c>
      <c r="M37" s="1072"/>
    </row>
    <row r="38" spans="1:13">
      <c r="A38" s="3928"/>
      <c r="B38" s="3120"/>
      <c r="C38" s="45"/>
      <c r="D38" s="83">
        <v>388</v>
      </c>
      <c r="E38" s="2050"/>
      <c r="F38" s="83">
        <v>1105</v>
      </c>
      <c r="G38" s="2050"/>
      <c r="H38" s="83">
        <v>1105</v>
      </c>
      <c r="I38" s="2050"/>
      <c r="J38" s="83">
        <v>1105</v>
      </c>
      <c r="K38" s="2050"/>
      <c r="L38" s="83">
        <v>1105</v>
      </c>
      <c r="M38" s="1948"/>
    </row>
    <row r="39" spans="1:13" ht="15.75">
      <c r="A39" s="3928"/>
      <c r="B39" s="3120"/>
      <c r="C39" s="45"/>
      <c r="D39" s="84">
        <v>2029</v>
      </c>
      <c r="E39" s="84"/>
      <c r="F39" s="84">
        <v>2030</v>
      </c>
      <c r="G39" s="84"/>
      <c r="H39" s="85">
        <v>2031</v>
      </c>
      <c r="I39" s="85"/>
      <c r="J39" s="85">
        <v>2032</v>
      </c>
      <c r="K39" s="84"/>
      <c r="L39" s="84">
        <v>2033</v>
      </c>
      <c r="M39" s="1072"/>
    </row>
    <row r="40" spans="1:13">
      <c r="A40" s="3928"/>
      <c r="B40" s="3120"/>
      <c r="C40" s="45"/>
      <c r="D40" s="83">
        <v>1105</v>
      </c>
      <c r="E40" s="2050"/>
      <c r="F40" s="83">
        <v>1105</v>
      </c>
      <c r="G40" s="1988"/>
      <c r="H40" s="1987"/>
      <c r="I40" s="1988"/>
      <c r="J40" s="1987"/>
      <c r="K40" s="1988"/>
      <c r="L40" s="1987"/>
      <c r="M40" s="1948"/>
    </row>
    <row r="41" spans="1:13">
      <c r="A41" s="3928"/>
      <c r="B41" s="3120"/>
      <c r="C41" s="45"/>
      <c r="D41" s="84">
        <v>2034</v>
      </c>
      <c r="E41" s="1947"/>
      <c r="F41" s="86" t="s">
        <v>1186</v>
      </c>
      <c r="G41" s="1947"/>
      <c r="H41" s="1947"/>
      <c r="I41" s="1947"/>
      <c r="J41" s="1947"/>
      <c r="K41" s="1947"/>
      <c r="L41" s="1947"/>
      <c r="M41" s="1948"/>
    </row>
    <row r="42" spans="1:13">
      <c r="A42" s="3928"/>
      <c r="B42" s="3120"/>
      <c r="C42" s="45"/>
      <c r="D42" s="1987"/>
      <c r="E42" s="1988"/>
      <c r="F42" s="4024">
        <f>+F36+H36+J36+L36+D38+F38+H38+J38+L38+D40+F40</f>
        <v>11130</v>
      </c>
      <c r="G42" s="4025"/>
      <c r="H42" s="3815"/>
      <c r="I42" s="3815"/>
      <c r="J42" s="1947"/>
      <c r="K42" s="1947"/>
      <c r="L42" s="1947"/>
      <c r="M42" s="1948"/>
    </row>
    <row r="43" spans="1:13">
      <c r="A43" s="3928"/>
      <c r="B43" s="3120"/>
      <c r="C43" s="45"/>
      <c r="D43" s="1947"/>
      <c r="E43" s="1947"/>
      <c r="F43" s="1947"/>
      <c r="G43" s="1947"/>
      <c r="H43" s="1947"/>
      <c r="I43" s="1947"/>
      <c r="J43" s="1947"/>
      <c r="K43" s="1947"/>
      <c r="L43" s="1947"/>
      <c r="M43" s="1948"/>
    </row>
    <row r="44" spans="1:13" ht="15.75">
      <c r="A44" s="3928"/>
      <c r="B44" s="3119" t="s">
        <v>1187</v>
      </c>
      <c r="C44" s="501"/>
      <c r="D44" s="501"/>
      <c r="E44" s="501"/>
      <c r="F44" s="501"/>
      <c r="G44" s="501"/>
      <c r="H44" s="501"/>
      <c r="I44" s="501"/>
      <c r="J44" s="501"/>
      <c r="K44" s="501"/>
      <c r="L44" s="465"/>
      <c r="M44" s="466"/>
    </row>
    <row r="45" spans="1:13" ht="15.75">
      <c r="A45" s="3928"/>
      <c r="B45" s="3120"/>
      <c r="C45" s="465"/>
      <c r="D45" s="654" t="s">
        <v>482</v>
      </c>
      <c r="E45" s="655" t="s">
        <v>60</v>
      </c>
      <c r="F45" s="3921" t="s">
        <v>1188</v>
      </c>
      <c r="G45" s="3815" t="s">
        <v>1754</v>
      </c>
      <c r="H45" s="3815"/>
      <c r="I45" s="3815"/>
      <c r="J45" s="3815"/>
      <c r="K45" s="502"/>
      <c r="L45" s="465"/>
      <c r="M45" s="466"/>
    </row>
    <row r="46" spans="1:13" ht="29.25" customHeight="1">
      <c r="A46" s="3928"/>
      <c r="B46" s="3120"/>
      <c r="C46" s="465"/>
      <c r="D46" s="2068" t="s">
        <v>1167</v>
      </c>
      <c r="E46" s="1928"/>
      <c r="F46" s="3921"/>
      <c r="G46" s="3815"/>
      <c r="H46" s="3815"/>
      <c r="I46" s="3815"/>
      <c r="J46" s="3815"/>
      <c r="K46" s="465"/>
      <c r="L46" s="465"/>
      <c r="M46" s="466"/>
    </row>
    <row r="47" spans="1:13" ht="15.75">
      <c r="A47" s="3928"/>
      <c r="B47" s="3121"/>
      <c r="C47" s="543"/>
      <c r="D47" s="543"/>
      <c r="E47" s="543"/>
      <c r="F47" s="543"/>
      <c r="G47" s="543"/>
      <c r="H47" s="543"/>
      <c r="I47" s="543"/>
      <c r="J47" s="543"/>
      <c r="K47" s="543"/>
      <c r="L47" s="465"/>
      <c r="M47" s="466"/>
    </row>
    <row r="48" spans="1:13" ht="72" customHeight="1">
      <c r="A48" s="3928"/>
      <c r="B48" s="6" t="s">
        <v>1189</v>
      </c>
      <c r="C48" s="3778" t="s">
        <v>1755</v>
      </c>
      <c r="D48" s="3779"/>
      <c r="E48" s="3779"/>
      <c r="F48" s="3779"/>
      <c r="G48" s="3779"/>
      <c r="H48" s="3779"/>
      <c r="I48" s="3779"/>
      <c r="J48" s="3779"/>
      <c r="K48" s="3779"/>
      <c r="L48" s="3779"/>
      <c r="M48" s="3780"/>
    </row>
    <row r="49" spans="1:13" ht="36" customHeight="1">
      <c r="A49" s="3928"/>
      <c r="B49" s="6" t="s">
        <v>1191</v>
      </c>
      <c r="C49" s="3778" t="s">
        <v>1756</v>
      </c>
      <c r="D49" s="3779"/>
      <c r="E49" s="3779"/>
      <c r="F49" s="3779"/>
      <c r="G49" s="3779"/>
      <c r="H49" s="3779"/>
      <c r="I49" s="3779"/>
      <c r="J49" s="3779"/>
      <c r="K49" s="3779"/>
      <c r="L49" s="3779"/>
      <c r="M49" s="3780"/>
    </row>
    <row r="50" spans="1:13" ht="15.75" customHeight="1">
      <c r="A50" s="3928"/>
      <c r="B50" s="6" t="s">
        <v>1193</v>
      </c>
      <c r="C50" s="4022">
        <v>30</v>
      </c>
      <c r="D50" s="4023"/>
      <c r="E50" s="4023"/>
      <c r="F50" s="4023"/>
      <c r="G50" s="4023"/>
      <c r="H50" s="4023"/>
      <c r="I50" s="4023"/>
      <c r="J50" s="4023"/>
      <c r="K50" s="4023"/>
      <c r="L50" s="4023"/>
      <c r="M50" s="4023"/>
    </row>
    <row r="51" spans="1:13">
      <c r="A51" s="3928"/>
      <c r="B51" s="6" t="s">
        <v>1195</v>
      </c>
      <c r="C51" s="3778" t="s">
        <v>61</v>
      </c>
      <c r="D51" s="3779"/>
      <c r="E51" s="3779"/>
      <c r="F51" s="3779"/>
      <c r="G51" s="3779"/>
      <c r="H51" s="3779"/>
      <c r="I51" s="3779"/>
      <c r="J51" s="3779"/>
      <c r="K51" s="3779"/>
      <c r="L51" s="3779"/>
      <c r="M51" s="3780"/>
    </row>
    <row r="52" spans="1:13" ht="15" customHeight="1">
      <c r="A52" s="3085" t="s">
        <v>1197</v>
      </c>
      <c r="B52" s="63" t="s">
        <v>1198</v>
      </c>
      <c r="C52" s="3100" t="s">
        <v>946</v>
      </c>
      <c r="D52" s="3100"/>
      <c r="E52" s="3100"/>
      <c r="F52" s="3100"/>
      <c r="G52" s="3100"/>
      <c r="H52" s="3100"/>
      <c r="I52" s="3100"/>
      <c r="J52" s="3100"/>
      <c r="K52" s="3100"/>
      <c r="L52" s="3100"/>
      <c r="M52" s="3101"/>
    </row>
    <row r="53" spans="1:13" ht="15" customHeight="1">
      <c r="A53" s="3086"/>
      <c r="B53" s="63" t="s">
        <v>1199</v>
      </c>
      <c r="C53" s="3100" t="s">
        <v>945</v>
      </c>
      <c r="D53" s="3100"/>
      <c r="E53" s="3100"/>
      <c r="F53" s="3100"/>
      <c r="G53" s="3100"/>
      <c r="H53" s="3100"/>
      <c r="I53" s="3100"/>
      <c r="J53" s="3100"/>
      <c r="K53" s="3100"/>
      <c r="L53" s="3100"/>
      <c r="M53" s="3101"/>
    </row>
    <row r="54" spans="1:13" ht="15" customHeight="1">
      <c r="A54" s="3086"/>
      <c r="B54" s="63" t="s">
        <v>1201</v>
      </c>
      <c r="C54" s="3100" t="s">
        <v>1737</v>
      </c>
      <c r="D54" s="3100"/>
      <c r="E54" s="3100"/>
      <c r="F54" s="3100"/>
      <c r="G54" s="3100"/>
      <c r="H54" s="3100"/>
      <c r="I54" s="3100"/>
      <c r="J54" s="3100"/>
      <c r="K54" s="3100"/>
      <c r="L54" s="3100"/>
      <c r="M54" s="3101"/>
    </row>
    <row r="55" spans="1:13" ht="15" customHeight="1">
      <c r="A55" s="3086"/>
      <c r="B55" s="64" t="s">
        <v>1202</v>
      </c>
      <c r="C55" s="3100" t="s">
        <v>347</v>
      </c>
      <c r="D55" s="3100"/>
      <c r="E55" s="3100"/>
      <c r="F55" s="3100"/>
      <c r="G55" s="3100"/>
      <c r="H55" s="3100"/>
      <c r="I55" s="3100"/>
      <c r="J55" s="3100"/>
      <c r="K55" s="3100"/>
      <c r="L55" s="3100"/>
      <c r="M55" s="3101"/>
    </row>
    <row r="56" spans="1:13" ht="15" customHeight="1">
      <c r="A56" s="3086"/>
      <c r="B56" s="63" t="s">
        <v>1204</v>
      </c>
      <c r="C56" s="3308" t="s">
        <v>947</v>
      </c>
      <c r="D56" s="3100"/>
      <c r="E56" s="3100"/>
      <c r="F56" s="3100"/>
      <c r="G56" s="3100"/>
      <c r="H56" s="3100"/>
      <c r="I56" s="3100"/>
      <c r="J56" s="3100"/>
      <c r="K56" s="3100"/>
      <c r="L56" s="3100"/>
      <c r="M56" s="3101"/>
    </row>
    <row r="57" spans="1:13" ht="15.75" thickBot="1">
      <c r="A57" s="3087"/>
      <c r="B57" s="63" t="s">
        <v>1205</v>
      </c>
      <c r="C57" s="3100">
        <v>3581600</v>
      </c>
      <c r="D57" s="3100"/>
      <c r="E57" s="3100"/>
      <c r="F57" s="3100"/>
      <c r="G57" s="3100"/>
      <c r="H57" s="3100"/>
      <c r="I57" s="3100"/>
      <c r="J57" s="3100"/>
      <c r="K57" s="3100"/>
      <c r="L57" s="3100"/>
      <c r="M57" s="3101"/>
    </row>
    <row r="58" spans="1:13" ht="15" customHeight="1">
      <c r="A58" s="3085" t="s">
        <v>1206</v>
      </c>
      <c r="B58" s="65" t="s">
        <v>1207</v>
      </c>
      <c r="C58" s="3088" t="s">
        <v>1757</v>
      </c>
      <c r="D58" s="3088"/>
      <c r="E58" s="3088"/>
      <c r="F58" s="3088"/>
      <c r="G58" s="3088"/>
      <c r="H58" s="3088"/>
      <c r="I58" s="3088"/>
      <c r="J58" s="3088"/>
      <c r="K58" s="3088"/>
      <c r="L58" s="3088"/>
      <c r="M58" s="3089"/>
    </row>
    <row r="59" spans="1:13" ht="15" customHeight="1">
      <c r="A59" s="3086"/>
      <c r="B59" s="65" t="s">
        <v>1209</v>
      </c>
      <c r="C59" s="3088" t="s">
        <v>1758</v>
      </c>
      <c r="D59" s="3088"/>
      <c r="E59" s="3088"/>
      <c r="F59" s="3088"/>
      <c r="G59" s="3088"/>
      <c r="H59" s="3088"/>
      <c r="I59" s="3088"/>
      <c r="J59" s="3088"/>
      <c r="K59" s="3088"/>
      <c r="L59" s="3088"/>
      <c r="M59" s="3089"/>
    </row>
    <row r="60" spans="1:13" ht="15.75" customHeight="1" thickBot="1">
      <c r="A60" s="3086"/>
      <c r="B60" s="66" t="s">
        <v>28</v>
      </c>
      <c r="C60" s="3088" t="s">
        <v>340</v>
      </c>
      <c r="D60" s="3088"/>
      <c r="E60" s="3088"/>
      <c r="F60" s="3088"/>
      <c r="G60" s="3088"/>
      <c r="H60" s="3088"/>
      <c r="I60" s="3088"/>
      <c r="J60" s="3088"/>
      <c r="K60" s="3088"/>
      <c r="L60" s="3088"/>
      <c r="M60" s="3089"/>
    </row>
    <row r="61" spans="1:13" ht="32.25" thickBot="1">
      <c r="A61" s="55" t="s">
        <v>1211</v>
      </c>
      <c r="B61" s="474"/>
      <c r="C61" s="3696" t="s">
        <v>1759</v>
      </c>
      <c r="D61" s="3508"/>
      <c r="E61" s="3508"/>
      <c r="F61" s="3508"/>
      <c r="G61" s="3508"/>
      <c r="H61" s="3508"/>
      <c r="I61" s="3508"/>
      <c r="J61" s="3508"/>
      <c r="K61" s="3508"/>
      <c r="L61" s="3508"/>
      <c r="M61" s="3509"/>
    </row>
  </sheetData>
  <mergeCells count="46">
    <mergeCell ref="C14:G14"/>
    <mergeCell ref="I14:M14"/>
    <mergeCell ref="A2:A13"/>
    <mergeCell ref="C2:M2"/>
    <mergeCell ref="C3:M3"/>
    <mergeCell ref="C5:M5"/>
    <mergeCell ref="C6:M6"/>
    <mergeCell ref="B8:B10"/>
    <mergeCell ref="C9:D9"/>
    <mergeCell ref="F9:G9"/>
    <mergeCell ref="I9:J9"/>
    <mergeCell ref="C10:D10"/>
    <mergeCell ref="F10:G10"/>
    <mergeCell ref="I10:J10"/>
    <mergeCell ref="C11:M11"/>
    <mergeCell ref="C12:M12"/>
    <mergeCell ref="C13:M13"/>
    <mergeCell ref="C50:M50"/>
    <mergeCell ref="A15:A51"/>
    <mergeCell ref="C15:M15"/>
    <mergeCell ref="C16:M16"/>
    <mergeCell ref="B17:B23"/>
    <mergeCell ref="B24:B27"/>
    <mergeCell ref="J29:L29"/>
    <mergeCell ref="B31:B33"/>
    <mergeCell ref="B34:B43"/>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3">
    <dataValidation allowBlank="1" showInputMessage="1" showErrorMessage="1" prompt="Incluir una ficha por cada indicador, ya sea de producto o de resultado" sqref="B1" xr:uid="{00000000-0002-0000-2C00-000000000000}"/>
    <dataValidation allowBlank="1" showInputMessage="1" showErrorMessage="1" prompt="Selecciones de la lista desplegable" sqref="B15" xr:uid="{00000000-0002-0000-2C00-000001000000}"/>
    <dataValidation allowBlank="1" showInputMessage="1" showErrorMessage="1" prompt="Seleccione de la lista desplegable" sqref="B4 H7 B7" xr:uid="{00000000-0002-0000-2C00-000002000000}"/>
  </dataValidations>
  <hyperlinks>
    <hyperlink ref="C56" r:id="rId1" xr:uid="{00000000-0004-0000-2C00-000000000000}"/>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sheetPr>
  <dimension ref="A1:M56"/>
  <sheetViews>
    <sheetView topLeftCell="A34" zoomScale="70" zoomScaleNormal="70" workbookViewId="0">
      <selection activeCell="C42" sqref="C42:M42"/>
    </sheetView>
  </sheetViews>
  <sheetFormatPr baseColWidth="10" defaultColWidth="11.28515625" defaultRowHeight="15"/>
  <cols>
    <col min="1" max="1" width="22.7109375" customWidth="1"/>
    <col min="2" max="2" width="21.28515625" customWidth="1"/>
    <col min="6" max="6" width="12" customWidth="1"/>
    <col min="8" max="8" width="14.28515625" customWidth="1"/>
    <col min="9" max="9" width="13.5703125" customWidth="1"/>
    <col min="15" max="15" width="64.140625" customWidth="1"/>
  </cols>
  <sheetData>
    <row r="1" spans="1:13" ht="16.5" thickBot="1">
      <c r="A1" s="458"/>
      <c r="B1" s="1879" t="s">
        <v>1760</v>
      </c>
      <c r="C1" s="459"/>
      <c r="D1" s="459"/>
      <c r="E1" s="459"/>
      <c r="F1" s="459"/>
      <c r="G1" s="459"/>
      <c r="H1" s="459"/>
      <c r="I1" s="459"/>
      <c r="J1" s="459"/>
      <c r="K1" s="459"/>
      <c r="L1" s="459"/>
      <c r="M1" s="460"/>
    </row>
    <row r="2" spans="1:13" ht="30">
      <c r="A2" s="4005" t="s">
        <v>1134</v>
      </c>
      <c r="B2" s="5" t="s">
        <v>1135</v>
      </c>
      <c r="C2" s="3778" t="s">
        <v>948</v>
      </c>
      <c r="D2" s="3779"/>
      <c r="E2" s="3779"/>
      <c r="F2" s="3779"/>
      <c r="G2" s="3779"/>
      <c r="H2" s="3779"/>
      <c r="I2" s="3779"/>
      <c r="J2" s="3779"/>
      <c r="K2" s="3779"/>
      <c r="L2" s="3779"/>
      <c r="M2" s="3780"/>
    </row>
    <row r="3" spans="1:13" ht="105.75" customHeight="1">
      <c r="A3" s="4006"/>
      <c r="B3" s="6" t="s">
        <v>1137</v>
      </c>
      <c r="C3" s="3840" t="s">
        <v>1761</v>
      </c>
      <c r="D3" s="3088"/>
      <c r="E3" s="3088"/>
      <c r="F3" s="3088"/>
      <c r="G3" s="3088"/>
      <c r="H3" s="3088"/>
      <c r="I3" s="3088"/>
      <c r="J3" s="3088"/>
      <c r="K3" s="3088"/>
      <c r="L3" s="3088"/>
      <c r="M3" s="3089"/>
    </row>
    <row r="4" spans="1:13" ht="31.5" customHeight="1">
      <c r="A4" s="4006"/>
      <c r="B4" s="1853" t="s">
        <v>1139</v>
      </c>
      <c r="C4" s="1847" t="s">
        <v>69</v>
      </c>
      <c r="D4" s="497"/>
      <c r="E4" s="497"/>
      <c r="F4" s="497"/>
      <c r="G4" s="497"/>
      <c r="H4" s="497"/>
      <c r="I4" s="497"/>
      <c r="J4" s="497"/>
      <c r="K4" s="497"/>
      <c r="L4" s="497"/>
      <c r="M4" s="498"/>
    </row>
    <row r="5" spans="1:13" ht="30">
      <c r="A5" s="4006"/>
      <c r="B5" s="1856" t="s">
        <v>1140</v>
      </c>
      <c r="C5" s="4051" t="s">
        <v>1762</v>
      </c>
      <c r="D5" s="4051"/>
      <c r="E5" s="4051"/>
      <c r="F5" s="4051"/>
      <c r="G5" s="4051"/>
      <c r="H5" s="4051"/>
      <c r="I5" s="4051"/>
      <c r="J5" s="4051"/>
      <c r="K5" s="4051"/>
      <c r="L5" s="4051"/>
      <c r="M5" s="4051"/>
    </row>
    <row r="6" spans="1:13">
      <c r="A6" s="4006"/>
      <c r="B6" s="1853" t="s">
        <v>1142</v>
      </c>
      <c r="C6" s="1847" t="s">
        <v>1645</v>
      </c>
      <c r="D6" s="546"/>
      <c r="E6" s="546"/>
      <c r="F6" s="546"/>
      <c r="G6" s="546"/>
      <c r="H6" s="546"/>
      <c r="I6" s="546"/>
      <c r="J6" s="546"/>
      <c r="K6" s="546"/>
      <c r="L6" s="546"/>
      <c r="M6" s="487"/>
    </row>
    <row r="7" spans="1:13" ht="51.75" customHeight="1">
      <c r="A7" s="4006"/>
      <c r="B7" s="6" t="s">
        <v>1143</v>
      </c>
      <c r="C7" s="1847" t="s">
        <v>71</v>
      </c>
      <c r="D7" s="1847"/>
      <c r="E7" s="461"/>
      <c r="F7" s="461"/>
      <c r="G7" s="462"/>
      <c r="H7" s="7" t="s">
        <v>28</v>
      </c>
      <c r="I7" s="1847" t="s">
        <v>72</v>
      </c>
      <c r="J7" s="3709"/>
      <c r="K7" s="3709"/>
      <c r="L7" s="3709"/>
      <c r="M7" s="3898"/>
    </row>
    <row r="8" spans="1:13" ht="15.75">
      <c r="A8" s="4006"/>
      <c r="B8" s="3119" t="s">
        <v>1144</v>
      </c>
      <c r="C8" s="1967"/>
      <c r="D8" s="1966"/>
      <c r="E8" s="1966"/>
      <c r="F8" s="1966"/>
      <c r="G8" s="1966"/>
      <c r="H8" s="1966"/>
      <c r="I8" s="1966"/>
      <c r="J8" s="1966"/>
      <c r="K8" s="1966"/>
      <c r="L8" s="463"/>
      <c r="M8" s="464"/>
    </row>
    <row r="9" spans="1:13" ht="56.25" customHeight="1">
      <c r="A9" s="4006"/>
      <c r="B9" s="3120"/>
      <c r="C9" s="4011" t="s">
        <v>1763</v>
      </c>
      <c r="D9" s="4011"/>
      <c r="E9" s="1954"/>
      <c r="F9" s="4011"/>
      <c r="G9" s="4011"/>
      <c r="H9" s="1954"/>
      <c r="I9" s="3776"/>
      <c r="J9" s="3776"/>
      <c r="K9" s="1954"/>
      <c r="L9" s="465"/>
      <c r="M9" s="466"/>
    </row>
    <row r="10" spans="1:13" ht="15.75">
      <c r="A10" s="4006"/>
      <c r="B10" s="3121"/>
      <c r="C10" s="3777" t="s">
        <v>1147</v>
      </c>
      <c r="D10" s="3777"/>
      <c r="E10" s="1954"/>
      <c r="F10" s="3777" t="s">
        <v>1147</v>
      </c>
      <c r="G10" s="3777"/>
      <c r="H10" s="1954"/>
      <c r="I10" s="3777" t="s">
        <v>1147</v>
      </c>
      <c r="J10" s="3777"/>
      <c r="K10" s="1954"/>
      <c r="L10" s="465"/>
      <c r="M10" s="466"/>
    </row>
    <row r="11" spans="1:13" ht="98.45" customHeight="1">
      <c r="A11" s="4006"/>
      <c r="B11" s="58" t="s">
        <v>1148</v>
      </c>
      <c r="C11" s="4041" t="s">
        <v>1764</v>
      </c>
      <c r="D11" s="4042"/>
      <c r="E11" s="4042"/>
      <c r="F11" s="4042"/>
      <c r="G11" s="4042"/>
      <c r="H11" s="4042"/>
      <c r="I11" s="4042"/>
      <c r="J11" s="4042"/>
      <c r="K11" s="4042"/>
      <c r="L11" s="4042"/>
      <c r="M11" s="4043"/>
    </row>
    <row r="12" spans="1:13" ht="30">
      <c r="A12" s="4002" t="s">
        <v>1150</v>
      </c>
      <c r="B12" s="6" t="s">
        <v>1256</v>
      </c>
      <c r="C12" s="4044" t="s">
        <v>58</v>
      </c>
      <c r="D12" s="4045"/>
      <c r="E12" s="4045"/>
      <c r="F12" s="4045"/>
      <c r="G12" s="4045"/>
      <c r="H12" s="4045"/>
      <c r="I12" s="4045"/>
      <c r="J12" s="4045"/>
      <c r="K12" s="4045"/>
      <c r="L12" s="4045"/>
      <c r="M12" s="4046"/>
    </row>
    <row r="13" spans="1:13" ht="37.5" customHeight="1">
      <c r="A13" s="3928"/>
      <c r="B13" s="58" t="s">
        <v>1151</v>
      </c>
      <c r="C13" s="4047" t="s">
        <v>949</v>
      </c>
      <c r="D13" s="3088"/>
      <c r="E13" s="3088"/>
      <c r="F13" s="3088"/>
      <c r="G13" s="3088"/>
      <c r="H13" s="3088"/>
      <c r="I13" s="3088"/>
      <c r="J13" s="3088"/>
      <c r="K13" s="3088"/>
      <c r="L13" s="3088"/>
      <c r="M13" s="4048"/>
    </row>
    <row r="14" spans="1:13" ht="30">
      <c r="A14" s="3928"/>
      <c r="B14" s="3119" t="s">
        <v>1153</v>
      </c>
      <c r="C14" s="191" t="s">
        <v>1154</v>
      </c>
      <c r="D14" s="192"/>
      <c r="E14" s="191" t="s">
        <v>1155</v>
      </c>
      <c r="F14" s="192"/>
      <c r="G14" s="191" t="s">
        <v>1156</v>
      </c>
      <c r="H14" s="192"/>
      <c r="I14" s="191" t="s">
        <v>1157</v>
      </c>
      <c r="J14" s="192"/>
      <c r="K14" s="191" t="s">
        <v>1158</v>
      </c>
      <c r="L14" s="547"/>
      <c r="M14" s="194"/>
    </row>
    <row r="15" spans="1:13" ht="30">
      <c r="A15" s="3928"/>
      <c r="B15" s="3120"/>
      <c r="C15" s="191" t="s">
        <v>1159</v>
      </c>
      <c r="D15" s="1909"/>
      <c r="E15" s="191" t="s">
        <v>1160</v>
      </c>
      <c r="F15" s="195"/>
      <c r="G15" s="191" t="s">
        <v>1161</v>
      </c>
      <c r="H15" s="195"/>
      <c r="I15" s="191" t="s">
        <v>1162</v>
      </c>
      <c r="J15" s="195" t="s">
        <v>1167</v>
      </c>
      <c r="K15" s="191" t="s">
        <v>1163</v>
      </c>
      <c r="L15" s="193"/>
      <c r="M15" s="194"/>
    </row>
    <row r="16" spans="1:13" ht="30">
      <c r="A16" s="3928"/>
      <c r="B16" s="3120"/>
      <c r="C16" s="191" t="s">
        <v>1164</v>
      </c>
      <c r="D16" s="1909"/>
      <c r="E16" s="191" t="s">
        <v>1165</v>
      </c>
      <c r="F16" s="1909"/>
      <c r="G16" s="191"/>
      <c r="H16" s="196"/>
      <c r="I16" s="191"/>
      <c r="J16" s="196"/>
      <c r="K16" s="191"/>
      <c r="L16" s="197"/>
      <c r="M16" s="198"/>
    </row>
    <row r="17" spans="1:13" ht="15.75">
      <c r="A17" s="3928"/>
      <c r="B17" s="3120"/>
      <c r="C17" s="191" t="s">
        <v>1166</v>
      </c>
      <c r="D17" s="195"/>
      <c r="E17" s="191" t="s">
        <v>1168</v>
      </c>
      <c r="F17" s="468"/>
      <c r="G17" s="468"/>
      <c r="H17" s="468"/>
      <c r="I17" s="468"/>
      <c r="J17" s="468"/>
      <c r="K17" s="468"/>
      <c r="L17" s="468"/>
      <c r="M17" s="469"/>
    </row>
    <row r="18" spans="1:13">
      <c r="A18" s="3928"/>
      <c r="B18" s="3120"/>
      <c r="C18" s="1932"/>
      <c r="D18" s="1932"/>
      <c r="E18" s="1932"/>
      <c r="F18" s="1932"/>
      <c r="G18" s="1932"/>
      <c r="H18" s="1932"/>
      <c r="I18" s="1932"/>
      <c r="J18" s="1932"/>
      <c r="K18" s="1932"/>
      <c r="L18" s="1932"/>
      <c r="M18" s="1933"/>
    </row>
    <row r="19" spans="1:13" ht="15.75">
      <c r="A19" s="3928"/>
      <c r="B19" s="3120"/>
      <c r="C19" s="199"/>
      <c r="D19" s="199"/>
      <c r="E19" s="199"/>
      <c r="F19" s="199"/>
      <c r="G19" s="199"/>
      <c r="H19" s="199"/>
      <c r="I19" s="199"/>
      <c r="J19" s="199"/>
      <c r="K19" s="199"/>
      <c r="L19" s="465"/>
      <c r="M19" s="466"/>
    </row>
    <row r="20" spans="1:13" ht="15.75">
      <c r="A20" s="3928"/>
      <c r="B20" s="3121"/>
      <c r="C20" s="191" t="s">
        <v>1171</v>
      </c>
      <c r="D20" s="195"/>
      <c r="E20" s="1923"/>
      <c r="F20" s="191" t="s">
        <v>1172</v>
      </c>
      <c r="G20" s="1909"/>
      <c r="H20" s="1923"/>
      <c r="I20" s="191" t="s">
        <v>1173</v>
      </c>
      <c r="J20" s="1909" t="s">
        <v>1226</v>
      </c>
      <c r="K20" s="1923"/>
      <c r="L20" s="465"/>
      <c r="M20" s="466"/>
    </row>
    <row r="21" spans="1:13" ht="15.75">
      <c r="A21" s="3928"/>
      <c r="B21" s="3119" t="s">
        <v>1170</v>
      </c>
      <c r="C21" s="191" t="s">
        <v>1174</v>
      </c>
      <c r="D21" s="30"/>
      <c r="E21" s="31"/>
      <c r="F21" s="191" t="s">
        <v>1175</v>
      </c>
      <c r="G21" s="195"/>
      <c r="H21" s="484"/>
      <c r="I21" s="32"/>
      <c r="J21" s="484"/>
      <c r="K21" s="1911"/>
      <c r="L21" s="465"/>
      <c r="M21" s="466"/>
    </row>
    <row r="22" spans="1:13" ht="15.75">
      <c r="A22" s="3928"/>
      <c r="B22" s="3120"/>
      <c r="C22" s="196"/>
      <c r="D22" s="196"/>
      <c r="E22" s="196"/>
      <c r="F22" s="196"/>
      <c r="G22" s="196"/>
      <c r="H22" s="196"/>
      <c r="I22" s="196"/>
      <c r="J22" s="196"/>
      <c r="K22" s="196"/>
      <c r="L22" s="465"/>
      <c r="M22" s="466"/>
    </row>
    <row r="23" spans="1:13">
      <c r="A23" s="3928"/>
      <c r="B23" s="3120"/>
      <c r="C23" s="1923"/>
      <c r="D23" s="1923"/>
      <c r="E23" s="1923"/>
      <c r="F23" s="1923"/>
      <c r="G23" s="1923"/>
      <c r="H23" s="1923"/>
      <c r="I23" s="1923"/>
      <c r="J23" s="1923"/>
      <c r="K23" s="1923"/>
      <c r="L23" s="1923"/>
      <c r="M23" s="1924"/>
    </row>
    <row r="24" spans="1:13" ht="60">
      <c r="A24" s="3928"/>
      <c r="B24" s="3120"/>
      <c r="C24" s="200" t="s">
        <v>1177</v>
      </c>
      <c r="D24" s="2702">
        <v>0.223</v>
      </c>
      <c r="E24" s="1923"/>
      <c r="F24" s="201" t="s">
        <v>1178</v>
      </c>
      <c r="G24" s="195">
        <v>2017</v>
      </c>
      <c r="H24" s="1923"/>
      <c r="I24" s="201" t="s">
        <v>1179</v>
      </c>
      <c r="J24" s="1915" t="s">
        <v>1765</v>
      </c>
      <c r="K24" s="1906"/>
      <c r="L24" s="1916"/>
      <c r="M24" s="1924"/>
    </row>
    <row r="25" spans="1:13">
      <c r="A25" s="3928"/>
      <c r="B25" s="1852" t="s">
        <v>1176</v>
      </c>
      <c r="C25" s="1932"/>
      <c r="D25" s="1932"/>
      <c r="E25" s="1932"/>
      <c r="F25" s="1932"/>
      <c r="G25" s="1932"/>
      <c r="H25" s="1932"/>
      <c r="I25" s="1932"/>
      <c r="J25" s="1932"/>
      <c r="K25" s="1932"/>
      <c r="L25" s="1932"/>
      <c r="M25" s="1933"/>
    </row>
    <row r="26" spans="1:13" ht="15.75">
      <c r="A26" s="3928"/>
      <c r="B26" s="1852"/>
      <c r="C26" s="1890"/>
      <c r="D26" s="1890"/>
      <c r="E26" s="1890"/>
      <c r="F26" s="1890"/>
      <c r="G26" s="1890"/>
      <c r="H26" s="1890"/>
      <c r="I26" s="1890"/>
      <c r="J26" s="1890"/>
      <c r="K26" s="1890"/>
      <c r="L26" s="465"/>
      <c r="M26" s="466"/>
    </row>
    <row r="27" spans="1:13" ht="15.75">
      <c r="A27" s="3928"/>
      <c r="B27" s="1853"/>
      <c r="C27" s="1923" t="s">
        <v>1182</v>
      </c>
      <c r="D27" s="73">
        <v>2019</v>
      </c>
      <c r="E27" s="38"/>
      <c r="F27" s="1923" t="s">
        <v>1183</v>
      </c>
      <c r="G27" s="39" t="s">
        <v>1766</v>
      </c>
      <c r="H27" s="38"/>
      <c r="I27" s="201"/>
      <c r="J27" s="38"/>
      <c r="K27" s="38"/>
      <c r="L27" s="465"/>
      <c r="M27" s="466"/>
    </row>
    <row r="28" spans="1:13" ht="15.75">
      <c r="A28" s="3928"/>
      <c r="B28" s="3119" t="s">
        <v>1181</v>
      </c>
      <c r="C28" s="1932"/>
      <c r="D28" s="40"/>
      <c r="E28" s="41"/>
      <c r="F28" s="1932"/>
      <c r="G28" s="41"/>
      <c r="H28" s="41"/>
      <c r="I28" s="202"/>
      <c r="J28" s="41"/>
      <c r="K28" s="41"/>
      <c r="L28" s="465"/>
      <c r="M28" s="466"/>
    </row>
    <row r="29" spans="1:13">
      <c r="A29" s="3928"/>
      <c r="B29" s="3120"/>
      <c r="C29" s="43"/>
      <c r="D29" s="43"/>
      <c r="E29" s="43"/>
      <c r="F29" s="43"/>
      <c r="G29" s="43"/>
      <c r="H29" s="43"/>
      <c r="I29" s="43"/>
      <c r="J29" s="43"/>
      <c r="K29" s="43"/>
      <c r="L29" s="43"/>
      <c r="M29" s="44"/>
    </row>
    <row r="30" spans="1:13" ht="15.75">
      <c r="A30" s="3928"/>
      <c r="B30" s="3121"/>
      <c r="C30" s="45"/>
      <c r="D30" s="46">
        <v>2019</v>
      </c>
      <c r="E30" s="46"/>
      <c r="F30" s="46">
        <v>2020</v>
      </c>
      <c r="G30" s="46"/>
      <c r="H30" s="47">
        <v>2021</v>
      </c>
      <c r="I30" s="47"/>
      <c r="J30" s="47">
        <v>2022</v>
      </c>
      <c r="K30" s="46"/>
      <c r="L30" s="46">
        <v>2023</v>
      </c>
      <c r="M30" s="44"/>
    </row>
    <row r="31" spans="1:13">
      <c r="A31" s="3928"/>
      <c r="B31" s="4049" t="s">
        <v>1185</v>
      </c>
      <c r="C31" s="45"/>
      <c r="D31" s="4039">
        <v>0.23899999999999999</v>
      </c>
      <c r="E31" s="4040"/>
      <c r="F31" s="1896"/>
      <c r="G31" s="1855"/>
      <c r="H31" s="4036">
        <v>0.24399999999999999</v>
      </c>
      <c r="I31" s="4038"/>
      <c r="J31" s="1896"/>
      <c r="K31" s="1855"/>
      <c r="L31" s="4036">
        <v>0.249</v>
      </c>
      <c r="M31" s="4037"/>
    </row>
    <row r="32" spans="1:13" ht="15.75">
      <c r="A32" s="3928"/>
      <c r="B32" s="4050"/>
      <c r="C32" s="45"/>
      <c r="D32" s="46">
        <v>2024</v>
      </c>
      <c r="E32" s="46"/>
      <c r="F32" s="46">
        <v>2025</v>
      </c>
      <c r="G32" s="46"/>
      <c r="H32" s="47">
        <v>2026</v>
      </c>
      <c r="I32" s="47"/>
      <c r="J32" s="47">
        <v>2027</v>
      </c>
      <c r="K32" s="46"/>
      <c r="L32" s="46">
        <v>2028</v>
      </c>
      <c r="M32" s="19"/>
    </row>
    <row r="33" spans="1:13">
      <c r="A33" s="3928"/>
      <c r="B33" s="4050"/>
      <c r="C33" s="45"/>
      <c r="D33" s="1896"/>
      <c r="E33" s="1855"/>
      <c r="F33" s="4036">
        <v>0.254</v>
      </c>
      <c r="G33" s="4038"/>
      <c r="H33" s="1896"/>
      <c r="I33" s="1855"/>
      <c r="J33" s="4036">
        <v>0.25900000000000001</v>
      </c>
      <c r="K33" s="4038"/>
      <c r="L33" s="1896"/>
      <c r="M33" s="1917"/>
    </row>
    <row r="34" spans="1:13" ht="15.75">
      <c r="A34" s="3928"/>
      <c r="B34" s="4050"/>
      <c r="C34" s="45"/>
      <c r="D34" s="46">
        <v>2029</v>
      </c>
      <c r="E34" s="46"/>
      <c r="F34" s="46">
        <v>2030</v>
      </c>
      <c r="G34" s="46"/>
      <c r="H34" s="47">
        <v>2031</v>
      </c>
      <c r="I34" s="47"/>
      <c r="J34" s="47">
        <v>2032</v>
      </c>
      <c r="K34" s="46"/>
      <c r="L34" s="46">
        <v>2033</v>
      </c>
      <c r="M34" s="19"/>
    </row>
    <row r="35" spans="1:13">
      <c r="A35" s="3928"/>
      <c r="B35" s="4050"/>
      <c r="C35" s="45"/>
      <c r="D35" s="4036">
        <v>0.26400000000000001</v>
      </c>
      <c r="E35" s="4038"/>
      <c r="F35" s="1896"/>
      <c r="G35" s="1855"/>
      <c r="H35" s="4036">
        <v>0.26900000000000002</v>
      </c>
      <c r="I35" s="4038"/>
      <c r="J35" s="1896"/>
      <c r="K35" s="1855"/>
      <c r="L35" s="4036">
        <v>0.27400000000000002</v>
      </c>
      <c r="M35" s="4037"/>
    </row>
    <row r="36" spans="1:13">
      <c r="A36" s="3928"/>
      <c r="B36" s="4050"/>
      <c r="C36" s="45"/>
      <c r="D36" s="46">
        <v>2034</v>
      </c>
      <c r="E36" s="1910"/>
      <c r="F36" s="62" t="s">
        <v>1186</v>
      </c>
      <c r="G36" s="1910"/>
      <c r="H36" s="62"/>
      <c r="I36" s="1910"/>
      <c r="J36" s="62"/>
      <c r="K36" s="1910"/>
      <c r="L36" s="62"/>
      <c r="M36" s="1917"/>
    </row>
    <row r="37" spans="1:13">
      <c r="A37" s="3928"/>
      <c r="B37" s="4050"/>
      <c r="C37" s="45"/>
      <c r="D37" s="1896"/>
      <c r="E37" s="1855"/>
      <c r="F37" s="4036">
        <v>0.27400000000000002</v>
      </c>
      <c r="G37" s="4038"/>
      <c r="H37" s="3401"/>
      <c r="I37" s="3401"/>
      <c r="J37" s="62"/>
      <c r="K37" s="1910"/>
      <c r="L37" s="62"/>
      <c r="M37" s="1917"/>
    </row>
    <row r="38" spans="1:13" ht="15.75">
      <c r="A38" s="3928"/>
      <c r="B38" s="4050" t="s">
        <v>1187</v>
      </c>
      <c r="C38" s="470"/>
      <c r="D38" s="470"/>
      <c r="E38" s="470"/>
      <c r="F38" s="470"/>
      <c r="G38" s="470"/>
      <c r="H38" s="470"/>
      <c r="I38" s="470"/>
      <c r="J38" s="470"/>
      <c r="K38" s="470"/>
      <c r="L38" s="465"/>
      <c r="M38" s="466"/>
    </row>
    <row r="39" spans="1:13" ht="15.75">
      <c r="A39" s="3928"/>
      <c r="B39" s="4050"/>
      <c r="C39" s="465"/>
      <c r="D39" s="49" t="s">
        <v>482</v>
      </c>
      <c r="E39" s="50" t="s">
        <v>60</v>
      </c>
      <c r="F39" s="3792" t="s">
        <v>1188</v>
      </c>
      <c r="G39" s="4052"/>
      <c r="H39" s="4052"/>
      <c r="I39" s="4052"/>
      <c r="J39" s="4052"/>
      <c r="K39" s="4052"/>
      <c r="L39" s="465"/>
      <c r="M39" s="466"/>
    </row>
    <row r="40" spans="1:13" ht="15.75">
      <c r="A40" s="3928"/>
      <c r="B40" s="4050"/>
      <c r="C40" s="465"/>
      <c r="D40" s="1956"/>
      <c r="E40" s="1909" t="s">
        <v>1167</v>
      </c>
      <c r="F40" s="3792"/>
      <c r="G40" s="4052"/>
      <c r="H40" s="4052"/>
      <c r="I40" s="4052"/>
      <c r="J40" s="4052"/>
      <c r="K40" s="4052"/>
      <c r="L40" s="465"/>
      <c r="M40" s="466"/>
    </row>
    <row r="41" spans="1:13" ht="15.75" customHeight="1">
      <c r="A41" s="3928"/>
      <c r="B41" s="4050"/>
      <c r="C41" s="473"/>
      <c r="D41" s="473"/>
      <c r="E41" s="473"/>
      <c r="F41" s="473"/>
      <c r="G41" s="473"/>
      <c r="H41" s="473"/>
      <c r="I41" s="473"/>
      <c r="J41" s="473"/>
      <c r="K41" s="473"/>
      <c r="L41" s="465"/>
      <c r="M41" s="466"/>
    </row>
    <row r="42" spans="1:13" ht="39" customHeight="1">
      <c r="A42" s="3928"/>
      <c r="B42" s="6" t="s">
        <v>1189</v>
      </c>
      <c r="C42" s="3778" t="s">
        <v>1767</v>
      </c>
      <c r="D42" s="3779"/>
      <c r="E42" s="3779"/>
      <c r="F42" s="3779"/>
      <c r="G42" s="3779"/>
      <c r="H42" s="3779"/>
      <c r="I42" s="3779"/>
      <c r="J42" s="3779"/>
      <c r="K42" s="3779"/>
      <c r="L42" s="3779"/>
      <c r="M42" s="3780"/>
    </row>
    <row r="43" spans="1:13" ht="32.25" customHeight="1">
      <c r="A43" s="3928"/>
      <c r="B43" s="6" t="s">
        <v>1191</v>
      </c>
      <c r="C43" s="3088" t="s">
        <v>1768</v>
      </c>
      <c r="D43" s="3088"/>
      <c r="E43" s="3088"/>
      <c r="F43" s="3088"/>
      <c r="G43" s="3088"/>
      <c r="H43" s="3088"/>
      <c r="I43" s="3088"/>
      <c r="J43" s="3088"/>
      <c r="K43" s="3088"/>
      <c r="L43" s="3088"/>
      <c r="M43" s="3089"/>
    </row>
    <row r="44" spans="1:13" ht="15.75">
      <c r="A44" s="3928"/>
      <c r="B44" s="6" t="s">
        <v>1193</v>
      </c>
      <c r="C44" s="4053" t="s">
        <v>1769</v>
      </c>
      <c r="D44" s="4054"/>
      <c r="E44" s="4054"/>
      <c r="F44" s="4054"/>
      <c r="G44" s="4054"/>
      <c r="H44" s="4054"/>
      <c r="I44" s="4054"/>
      <c r="J44" s="4054"/>
      <c r="K44" s="4054"/>
      <c r="L44" s="4054"/>
      <c r="M44" s="4054"/>
    </row>
    <row r="45" spans="1:13">
      <c r="A45" s="3928"/>
      <c r="B45" s="6" t="s">
        <v>1195</v>
      </c>
      <c r="C45" s="3088" t="s">
        <v>1770</v>
      </c>
      <c r="D45" s="3088"/>
      <c r="E45" s="3088"/>
      <c r="F45" s="3088"/>
      <c r="G45" s="3088"/>
      <c r="H45" s="3088"/>
      <c r="I45" s="3088"/>
      <c r="J45" s="3088"/>
      <c r="K45" s="3088"/>
      <c r="L45" s="3088"/>
      <c r="M45" s="3089"/>
    </row>
    <row r="46" spans="1:13" ht="15.75" customHeight="1">
      <c r="A46" s="3085" t="s">
        <v>1197</v>
      </c>
      <c r="B46" s="63" t="s">
        <v>1198</v>
      </c>
      <c r="C46" s="3100" t="s">
        <v>993</v>
      </c>
      <c r="D46" s="3100"/>
      <c r="E46" s="3100"/>
      <c r="F46" s="3100"/>
      <c r="G46" s="3100"/>
      <c r="H46" s="3100"/>
      <c r="I46" s="3100"/>
      <c r="J46" s="3100"/>
      <c r="K46" s="3100"/>
      <c r="L46" s="3100"/>
      <c r="M46" s="3101"/>
    </row>
    <row r="47" spans="1:13" ht="15" customHeight="1">
      <c r="A47" s="3086"/>
      <c r="B47" s="63" t="s">
        <v>1199</v>
      </c>
      <c r="C47" s="3100" t="s">
        <v>1200</v>
      </c>
      <c r="D47" s="3100"/>
      <c r="E47" s="3100"/>
      <c r="F47" s="3100"/>
      <c r="G47" s="3100"/>
      <c r="H47" s="3100"/>
      <c r="I47" s="3100"/>
      <c r="J47" s="3100"/>
      <c r="K47" s="3100"/>
      <c r="L47" s="3100"/>
      <c r="M47" s="3101"/>
    </row>
    <row r="48" spans="1:13" ht="15.75" customHeight="1">
      <c r="A48" s="3086"/>
      <c r="B48" s="63" t="s">
        <v>1201</v>
      </c>
      <c r="C48" s="3100" t="s">
        <v>72</v>
      </c>
      <c r="D48" s="3100"/>
      <c r="E48" s="3100"/>
      <c r="F48" s="3100"/>
      <c r="G48" s="3100"/>
      <c r="H48" s="3100"/>
      <c r="I48" s="3100"/>
      <c r="J48" s="3100"/>
      <c r="K48" s="3100"/>
      <c r="L48" s="3100"/>
      <c r="M48" s="3101"/>
    </row>
    <row r="49" spans="1:13" ht="15.75" customHeight="1">
      <c r="A49" s="3086"/>
      <c r="B49" s="64" t="s">
        <v>1202</v>
      </c>
      <c r="C49" s="3100" t="s">
        <v>1203</v>
      </c>
      <c r="D49" s="3100"/>
      <c r="E49" s="3100"/>
      <c r="F49" s="3100"/>
      <c r="G49" s="3100"/>
      <c r="H49" s="3100"/>
      <c r="I49" s="3100"/>
      <c r="J49" s="3100"/>
      <c r="K49" s="3100"/>
      <c r="L49" s="3100"/>
      <c r="M49" s="3101"/>
    </row>
    <row r="50" spans="1:13" ht="15.75" customHeight="1">
      <c r="A50" s="3086"/>
      <c r="B50" s="63" t="s">
        <v>1204</v>
      </c>
      <c r="C50" s="3102" t="s">
        <v>995</v>
      </c>
      <c r="D50" s="3103"/>
      <c r="E50" s="3103"/>
      <c r="F50" s="3103"/>
      <c r="G50" s="3103"/>
      <c r="H50" s="3103"/>
      <c r="I50" s="3103"/>
      <c r="J50" s="3103"/>
      <c r="K50" s="3103"/>
      <c r="L50" s="3103"/>
      <c r="M50" s="3104"/>
    </row>
    <row r="51" spans="1:13" ht="15.75" customHeight="1" thickBot="1">
      <c r="A51" s="3087"/>
      <c r="B51" s="63" t="s">
        <v>1205</v>
      </c>
      <c r="C51" s="3793" t="s">
        <v>1490</v>
      </c>
      <c r="D51" s="3794"/>
      <c r="E51" s="3794"/>
      <c r="F51" s="3794"/>
      <c r="G51" s="3794"/>
      <c r="H51" s="3794"/>
      <c r="I51" s="3794"/>
      <c r="J51" s="3794"/>
      <c r="K51" s="3794"/>
      <c r="L51" s="3794"/>
      <c r="M51" s="3795"/>
    </row>
    <row r="52" spans="1:13" ht="15" customHeight="1">
      <c r="A52" s="3085" t="s">
        <v>1206</v>
      </c>
      <c r="B52" s="65" t="s">
        <v>1207</v>
      </c>
      <c r="C52" s="3793" t="s">
        <v>1409</v>
      </c>
      <c r="D52" s="3794"/>
      <c r="E52" s="3794"/>
      <c r="F52" s="3794"/>
      <c r="G52" s="3794"/>
      <c r="H52" s="3794"/>
      <c r="I52" s="3794"/>
      <c r="J52" s="3794"/>
      <c r="K52" s="3794"/>
      <c r="L52" s="3794"/>
      <c r="M52" s="3795"/>
    </row>
    <row r="53" spans="1:13" ht="15" customHeight="1">
      <c r="A53" s="3086"/>
      <c r="B53" s="65" t="s">
        <v>1209</v>
      </c>
      <c r="C53" s="3793" t="s">
        <v>655</v>
      </c>
      <c r="D53" s="3794"/>
      <c r="E53" s="3794"/>
      <c r="F53" s="3794"/>
      <c r="G53" s="3794"/>
      <c r="H53" s="3794"/>
      <c r="I53" s="3794"/>
      <c r="J53" s="3794"/>
      <c r="K53" s="3794"/>
      <c r="L53" s="3794"/>
      <c r="M53" s="3795"/>
    </row>
    <row r="54" spans="1:13" ht="15.75" customHeight="1" thickBot="1">
      <c r="A54" s="3086"/>
      <c r="B54" s="66" t="s">
        <v>28</v>
      </c>
      <c r="C54" s="3793" t="s">
        <v>72</v>
      </c>
      <c r="D54" s="3794"/>
      <c r="E54" s="3794"/>
      <c r="F54" s="3794"/>
      <c r="G54" s="3794"/>
      <c r="H54" s="3794"/>
      <c r="I54" s="3794"/>
      <c r="J54" s="3794"/>
      <c r="K54" s="3794"/>
      <c r="L54" s="3794"/>
      <c r="M54" s="3795"/>
    </row>
    <row r="55" spans="1:13" ht="38.25" customHeight="1" thickBot="1">
      <c r="A55" s="55" t="s">
        <v>1211</v>
      </c>
      <c r="B55" s="474"/>
      <c r="C55" s="4055" t="s">
        <v>1771</v>
      </c>
      <c r="D55" s="3696"/>
      <c r="E55" s="3696"/>
      <c r="F55" s="3696"/>
      <c r="G55" s="3696"/>
      <c r="H55" s="3696"/>
      <c r="I55" s="3696"/>
      <c r="J55" s="3696"/>
      <c r="K55" s="3696"/>
      <c r="L55" s="3696"/>
      <c r="M55" s="4056"/>
    </row>
    <row r="56" spans="1:13" ht="15.75">
      <c r="A56" s="465"/>
      <c r="B56" s="465"/>
      <c r="C56" s="465"/>
      <c r="D56" s="465"/>
      <c r="E56" s="465"/>
      <c r="F56" s="465"/>
      <c r="G56" s="465"/>
      <c r="H56" s="465"/>
      <c r="I56" s="465"/>
      <c r="J56" s="465"/>
      <c r="K56" s="465"/>
      <c r="L56" s="465"/>
      <c r="M56" s="465"/>
    </row>
  </sheetData>
  <mergeCells count="49">
    <mergeCell ref="A52:A54"/>
    <mergeCell ref="C52:M52"/>
    <mergeCell ref="C53:M53"/>
    <mergeCell ref="C54:M54"/>
    <mergeCell ref="C55:M55"/>
    <mergeCell ref="C43:M43"/>
    <mergeCell ref="C44:M44"/>
    <mergeCell ref="C45:M45"/>
    <mergeCell ref="A46:A51"/>
    <mergeCell ref="C46:M46"/>
    <mergeCell ref="C47:M47"/>
    <mergeCell ref="C48:M48"/>
    <mergeCell ref="C49:M49"/>
    <mergeCell ref="C50:M50"/>
    <mergeCell ref="C51:M51"/>
    <mergeCell ref="F37:G37"/>
    <mergeCell ref="H37:I37"/>
    <mergeCell ref="B38:B41"/>
    <mergeCell ref="F39:F40"/>
    <mergeCell ref="G39:K40"/>
    <mergeCell ref="C42:M42"/>
    <mergeCell ref="F10:G10"/>
    <mergeCell ref="I10:J10"/>
    <mergeCell ref="C11:M11"/>
    <mergeCell ref="A12:A45"/>
    <mergeCell ref="C12:M12"/>
    <mergeCell ref="C13:M13"/>
    <mergeCell ref="B14:B20"/>
    <mergeCell ref="B21:B24"/>
    <mergeCell ref="B28:B30"/>
    <mergeCell ref="B31:B37"/>
    <mergeCell ref="A2:A11"/>
    <mergeCell ref="C2:M2"/>
    <mergeCell ref="C3:M3"/>
    <mergeCell ref="C5:M5"/>
    <mergeCell ref="J7:M7"/>
    <mergeCell ref="B8:B10"/>
    <mergeCell ref="C9:D9"/>
    <mergeCell ref="F9:G9"/>
    <mergeCell ref="I9:J9"/>
    <mergeCell ref="C10:D10"/>
    <mergeCell ref="L31:M31"/>
    <mergeCell ref="F33:G33"/>
    <mergeCell ref="J33:K33"/>
    <mergeCell ref="D35:E35"/>
    <mergeCell ref="H35:I35"/>
    <mergeCell ref="L35:M35"/>
    <mergeCell ref="H31:I31"/>
    <mergeCell ref="D31:E31"/>
  </mergeCells>
  <dataValidations count="4">
    <dataValidation allowBlank="1" showInputMessage="1" showErrorMessage="1" prompt="Incluir una ficha por cada indicador, ya sea de producto o de resultado" sqref="B1" xr:uid="{00000000-0002-0000-2D00-000000000000}"/>
    <dataValidation allowBlank="1" showInputMessage="1" showErrorMessage="1" prompt="Selecciones de la lista desplegable" sqref="B12" xr:uid="{00000000-0002-0000-2D00-000001000000}"/>
    <dataValidation allowBlank="1" showInputMessage="1" showErrorMessage="1" prompt="Seleccione de la lista desplegable" sqref="B4 B7 H7" xr:uid="{00000000-0002-0000-2D00-000002000000}"/>
    <dataValidation allowBlank="1" sqref="O3" xr:uid="{00000000-0002-0000-2D00-000003000000}"/>
  </dataValidations>
  <hyperlinks>
    <hyperlink ref="C50" r:id="rId1"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sheetPr>
  <dimension ref="A1:AMK63"/>
  <sheetViews>
    <sheetView zoomScale="70" zoomScaleNormal="70" workbookViewId="0">
      <selection activeCell="O2" sqref="O2"/>
    </sheetView>
  </sheetViews>
  <sheetFormatPr baseColWidth="10" defaultColWidth="9.140625" defaultRowHeight="15.75"/>
  <cols>
    <col min="1" max="1" width="25" style="552" customWidth="1"/>
    <col min="2" max="2" width="26.85546875" style="618" customWidth="1"/>
    <col min="3" max="7" width="10.140625" style="552" customWidth="1"/>
    <col min="8" max="8" width="11" style="552" customWidth="1"/>
    <col min="9" max="13" width="10.140625" style="552" customWidth="1"/>
    <col min="14" max="1025" width="9.140625" style="552"/>
    <col min="1026" max="16384" width="9.140625" style="553"/>
  </cols>
  <sheetData>
    <row r="1" spans="1:13" ht="16.5" thickBot="1">
      <c r="A1" s="548"/>
      <c r="B1" s="549" t="s">
        <v>1772</v>
      </c>
      <c r="C1" s="550"/>
      <c r="D1" s="550"/>
      <c r="E1" s="550"/>
      <c r="F1" s="550"/>
      <c r="G1" s="550"/>
      <c r="H1" s="550"/>
      <c r="I1" s="550"/>
      <c r="J1" s="550"/>
      <c r="K1" s="550"/>
      <c r="L1" s="550"/>
      <c r="M1" s="551"/>
    </row>
    <row r="2" spans="1:13" ht="75.75" customHeight="1">
      <c r="A2" s="4057" t="s">
        <v>1134</v>
      </c>
      <c r="B2" s="554" t="s">
        <v>1135</v>
      </c>
      <c r="C2" s="4051" t="s">
        <v>951</v>
      </c>
      <c r="D2" s="4051"/>
      <c r="E2" s="4051"/>
      <c r="F2" s="4051"/>
      <c r="G2" s="4051"/>
      <c r="H2" s="4051"/>
      <c r="I2" s="4051"/>
      <c r="J2" s="4051"/>
      <c r="K2" s="4051"/>
      <c r="L2" s="4051"/>
      <c r="M2" s="4051"/>
    </row>
    <row r="3" spans="1:13" ht="72.75" customHeight="1">
      <c r="A3" s="4057"/>
      <c r="B3" s="1962" t="s">
        <v>1213</v>
      </c>
      <c r="C3" s="4051" t="s">
        <v>352</v>
      </c>
      <c r="D3" s="4051"/>
      <c r="E3" s="4051"/>
      <c r="F3" s="4051"/>
      <c r="G3" s="4051"/>
      <c r="H3" s="4051"/>
      <c r="I3" s="4051"/>
      <c r="J3" s="4051"/>
      <c r="K3" s="4051"/>
      <c r="L3" s="4051"/>
      <c r="M3" s="4051"/>
    </row>
    <row r="4" spans="1:13">
      <c r="A4" s="4057"/>
      <c r="B4" s="555" t="s">
        <v>1139</v>
      </c>
      <c r="C4" s="556" t="s">
        <v>69</v>
      </c>
      <c r="D4" s="4058"/>
      <c r="E4" s="4058"/>
      <c r="F4" s="4058"/>
      <c r="G4" s="4058"/>
      <c r="H4" s="4058"/>
      <c r="I4" s="4058"/>
      <c r="J4" s="4058"/>
      <c r="K4" s="4058"/>
      <c r="L4" s="4058"/>
      <c r="M4" s="4058"/>
    </row>
    <row r="5" spans="1:13" ht="15.6" customHeight="1">
      <c r="A5" s="4057"/>
      <c r="B5" s="557" t="s">
        <v>1140</v>
      </c>
      <c r="C5" s="4051" t="s">
        <v>1773</v>
      </c>
      <c r="D5" s="4051"/>
      <c r="E5" s="4051"/>
      <c r="F5" s="4051"/>
      <c r="G5" s="4051"/>
      <c r="H5" s="4051"/>
      <c r="I5" s="4051"/>
      <c r="J5" s="4051"/>
      <c r="K5" s="4051"/>
      <c r="L5" s="4051"/>
      <c r="M5" s="4051"/>
    </row>
    <row r="6" spans="1:13" ht="17.100000000000001" customHeight="1">
      <c r="A6" s="4057"/>
      <c r="B6" s="555" t="s">
        <v>1142</v>
      </c>
      <c r="C6" s="3715" t="s">
        <v>1774</v>
      </c>
      <c r="D6" s="3370"/>
      <c r="E6" s="3370"/>
      <c r="F6" s="3370"/>
      <c r="G6" s="3370"/>
      <c r="H6" s="3370"/>
      <c r="I6" s="3370"/>
      <c r="J6" s="3370"/>
      <c r="K6" s="3370"/>
      <c r="L6" s="3370"/>
      <c r="M6" s="3371"/>
    </row>
    <row r="7" spans="1:13" ht="38.25" customHeight="1">
      <c r="A7" s="4057"/>
      <c r="B7" s="1962" t="s">
        <v>1143</v>
      </c>
      <c r="C7" s="4059" t="s">
        <v>1775</v>
      </c>
      <c r="D7" s="4060"/>
      <c r="E7" s="4060"/>
      <c r="F7" s="4060"/>
      <c r="G7" s="4061"/>
      <c r="H7" s="558" t="s">
        <v>28</v>
      </c>
      <c r="I7" s="4062" t="s">
        <v>1763</v>
      </c>
      <c r="J7" s="4063"/>
      <c r="K7" s="4063"/>
      <c r="L7" s="4063"/>
      <c r="M7" s="4064"/>
    </row>
    <row r="8" spans="1:13" ht="38.25" customHeight="1">
      <c r="A8" s="4057"/>
      <c r="B8" s="4065" t="s">
        <v>1144</v>
      </c>
      <c r="C8" s="4066" t="s">
        <v>1776</v>
      </c>
      <c r="D8" s="4067"/>
      <c r="E8" s="4067"/>
      <c r="F8" s="4073" t="s">
        <v>1777</v>
      </c>
      <c r="G8" s="4073"/>
      <c r="H8" s="4067"/>
      <c r="I8" s="4073" t="s">
        <v>1778</v>
      </c>
      <c r="J8" s="4073"/>
      <c r="K8" s="4073" t="s">
        <v>1779</v>
      </c>
      <c r="L8" s="4073"/>
      <c r="M8" s="4070"/>
    </row>
    <row r="9" spans="1:13" ht="38.25" customHeight="1">
      <c r="A9" s="4057"/>
      <c r="B9" s="4065"/>
      <c r="C9" s="4068"/>
      <c r="D9" s="4069"/>
      <c r="E9" s="4069"/>
      <c r="F9" s="4074"/>
      <c r="G9" s="4074"/>
      <c r="H9" s="4072"/>
      <c r="I9" s="4074"/>
      <c r="J9" s="4074"/>
      <c r="K9" s="4074"/>
      <c r="L9" s="4074"/>
      <c r="M9" s="4071"/>
    </row>
    <row r="10" spans="1:13" ht="38.25" customHeight="1">
      <c r="A10" s="4057"/>
      <c r="B10" s="4065"/>
      <c r="C10" s="559"/>
      <c r="D10" s="560" t="s">
        <v>1147</v>
      </c>
      <c r="E10" s="560"/>
      <c r="F10" s="4069" t="s">
        <v>1147</v>
      </c>
      <c r="G10" s="4069"/>
      <c r="H10" s="561"/>
      <c r="I10" s="4072" t="s">
        <v>1147</v>
      </c>
      <c r="J10" s="4072"/>
      <c r="K10" s="4072" t="s">
        <v>1147</v>
      </c>
      <c r="L10" s="4072"/>
      <c r="M10" s="4075"/>
    </row>
    <row r="11" spans="1:13" ht="15.75" customHeight="1">
      <c r="A11" s="4057"/>
      <c r="B11" s="4065"/>
      <c r="C11" s="4076" t="s">
        <v>1780</v>
      </c>
      <c r="D11" s="4073"/>
      <c r="E11" s="4073"/>
      <c r="F11" s="4073" t="s">
        <v>1781</v>
      </c>
      <c r="G11" s="4073"/>
      <c r="H11" s="4067"/>
      <c r="I11" s="4078"/>
      <c r="J11" s="4078"/>
      <c r="K11" s="4078"/>
      <c r="L11" s="4078"/>
      <c r="M11" s="4070"/>
    </row>
    <row r="12" spans="1:13" ht="15.75" customHeight="1">
      <c r="A12" s="4057"/>
      <c r="B12" s="4065"/>
      <c r="C12" s="4077"/>
      <c r="D12" s="4074"/>
      <c r="E12" s="4074"/>
      <c r="F12" s="4074"/>
      <c r="G12" s="4074"/>
      <c r="H12" s="4072"/>
      <c r="I12" s="4078"/>
      <c r="J12" s="4078"/>
      <c r="K12" s="4078"/>
      <c r="L12" s="4078"/>
      <c r="M12" s="4071"/>
    </row>
    <row r="13" spans="1:13">
      <c r="A13" s="4057"/>
      <c r="B13" s="4065"/>
      <c r="C13" s="562"/>
      <c r="D13" s="585" t="s">
        <v>1147</v>
      </c>
      <c r="E13" s="585"/>
      <c r="F13" s="4072" t="s">
        <v>1147</v>
      </c>
      <c r="G13" s="4072"/>
      <c r="H13" s="621"/>
      <c r="I13" s="4072"/>
      <c r="J13" s="4072"/>
      <c r="K13" s="4072"/>
      <c r="L13" s="4072"/>
      <c r="M13" s="4071"/>
    </row>
    <row r="14" spans="1:13" ht="144.94999999999999" customHeight="1">
      <c r="A14" s="4057"/>
      <c r="B14" s="563" t="s">
        <v>1219</v>
      </c>
      <c r="C14" s="4079" t="s">
        <v>1782</v>
      </c>
      <c r="D14" s="4079"/>
      <c r="E14" s="4079"/>
      <c r="F14" s="4079"/>
      <c r="G14" s="4079"/>
      <c r="H14" s="4079"/>
      <c r="I14" s="4079"/>
      <c r="J14" s="4079"/>
      <c r="K14" s="4079"/>
      <c r="L14" s="4079"/>
      <c r="M14" s="4079"/>
    </row>
    <row r="15" spans="1:13" ht="45.75" customHeight="1">
      <c r="A15" s="4057"/>
      <c r="B15" s="1962" t="s">
        <v>1221</v>
      </c>
      <c r="C15" s="4080" t="s">
        <v>1783</v>
      </c>
      <c r="D15" s="4081"/>
      <c r="E15" s="4081"/>
      <c r="F15" s="4081"/>
      <c r="G15" s="4081"/>
      <c r="H15" s="4081"/>
      <c r="I15" s="4081"/>
      <c r="J15" s="4081"/>
      <c r="K15" s="4081"/>
      <c r="L15" s="4081"/>
      <c r="M15" s="4082"/>
    </row>
    <row r="16" spans="1:13" ht="64.5" customHeight="1">
      <c r="A16" s="4057"/>
      <c r="B16" s="1962" t="s">
        <v>1495</v>
      </c>
      <c r="C16" s="4051" t="s">
        <v>1784</v>
      </c>
      <c r="D16" s="4051"/>
      <c r="E16" s="4051"/>
      <c r="F16" s="4051"/>
      <c r="G16" s="4051"/>
      <c r="H16" s="4051"/>
      <c r="I16" s="4051"/>
      <c r="J16" s="4051"/>
      <c r="K16" s="4051"/>
      <c r="L16" s="4051"/>
      <c r="M16" s="4051"/>
    </row>
    <row r="17" spans="1:13" ht="91.5" customHeight="1">
      <c r="A17" s="564"/>
      <c r="B17" s="443" t="s">
        <v>1223</v>
      </c>
      <c r="C17" s="4083" t="s">
        <v>952</v>
      </c>
      <c r="D17" s="4083"/>
      <c r="E17" s="4083"/>
      <c r="F17" s="4083"/>
      <c r="G17" s="4083"/>
      <c r="H17" s="444" t="s">
        <v>1224</v>
      </c>
      <c r="I17" s="4083" t="s">
        <v>789</v>
      </c>
      <c r="J17" s="4083"/>
      <c r="K17" s="4083"/>
      <c r="L17" s="4083"/>
      <c r="M17" s="4083"/>
    </row>
    <row r="18" spans="1:13" ht="15.75" customHeight="1">
      <c r="A18" s="4108" t="s">
        <v>1150</v>
      </c>
      <c r="B18" s="1962" t="s">
        <v>1256</v>
      </c>
      <c r="C18" s="4109" t="s">
        <v>58</v>
      </c>
      <c r="D18" s="4110"/>
      <c r="E18" s="4110"/>
      <c r="F18" s="4110"/>
      <c r="G18" s="4110"/>
      <c r="H18" s="4110"/>
      <c r="I18" s="4110"/>
      <c r="J18" s="4110"/>
      <c r="K18" s="4110"/>
      <c r="L18" s="4110"/>
      <c r="M18" s="4111"/>
    </row>
    <row r="19" spans="1:13" ht="36.950000000000003" customHeight="1">
      <c r="A19" s="4108"/>
      <c r="B19" s="1962" t="s">
        <v>1151</v>
      </c>
      <c r="C19" s="4109" t="s">
        <v>1785</v>
      </c>
      <c r="D19" s="4110"/>
      <c r="E19" s="4110"/>
      <c r="F19" s="4110"/>
      <c r="G19" s="4110"/>
      <c r="H19" s="4110"/>
      <c r="I19" s="4110"/>
      <c r="J19" s="4110"/>
      <c r="K19" s="4110"/>
      <c r="L19" s="4110"/>
      <c r="M19" s="4111"/>
    </row>
    <row r="20" spans="1:13" ht="8.25" customHeight="1">
      <c r="A20" s="4108"/>
      <c r="B20" s="4085" t="s">
        <v>1153</v>
      </c>
      <c r="C20" s="565"/>
      <c r="D20" s="566"/>
      <c r="E20" s="566"/>
      <c r="F20" s="566"/>
      <c r="G20" s="566"/>
      <c r="H20" s="566"/>
      <c r="I20" s="566"/>
      <c r="J20" s="566"/>
      <c r="K20" s="566"/>
      <c r="L20" s="566"/>
      <c r="M20" s="567"/>
    </row>
    <row r="21" spans="1:13" ht="9" customHeight="1">
      <c r="A21" s="4108"/>
      <c r="B21" s="4085"/>
      <c r="C21" s="568"/>
      <c r="D21" s="569"/>
      <c r="E21" s="570"/>
      <c r="F21" s="569"/>
      <c r="G21" s="570"/>
      <c r="H21" s="569"/>
      <c r="I21" s="570"/>
      <c r="J21" s="569"/>
      <c r="K21" s="570"/>
      <c r="L21" s="570"/>
      <c r="M21" s="571"/>
    </row>
    <row r="22" spans="1:13" ht="30">
      <c r="A22" s="4108"/>
      <c r="B22" s="4085"/>
      <c r="C22" s="572" t="s">
        <v>1154</v>
      </c>
      <c r="D22" s="573"/>
      <c r="E22" s="572" t="s">
        <v>1155</v>
      </c>
      <c r="F22" s="573"/>
      <c r="G22" s="572" t="s">
        <v>1156</v>
      </c>
      <c r="H22" s="573"/>
      <c r="I22" s="572" t="s">
        <v>1157</v>
      </c>
      <c r="J22" s="573"/>
      <c r="K22" s="572" t="s">
        <v>1158</v>
      </c>
      <c r="L22" s="574"/>
      <c r="M22" s="575"/>
    </row>
    <row r="23" spans="1:13" ht="30">
      <c r="A23" s="4108"/>
      <c r="B23" s="4085"/>
      <c r="C23" s="572" t="s">
        <v>1159</v>
      </c>
      <c r="D23" s="1961"/>
      <c r="E23" s="572" t="s">
        <v>1160</v>
      </c>
      <c r="F23" s="576"/>
      <c r="G23" s="572" t="s">
        <v>1161</v>
      </c>
      <c r="H23" s="576"/>
      <c r="I23" s="572" t="s">
        <v>1162</v>
      </c>
      <c r="J23" s="1961" t="s">
        <v>1226</v>
      </c>
      <c r="K23" s="572" t="s">
        <v>1163</v>
      </c>
      <c r="L23" s="574"/>
      <c r="M23" s="575"/>
    </row>
    <row r="24" spans="1:13">
      <c r="A24" s="4108"/>
      <c r="B24" s="4085"/>
      <c r="C24" s="572" t="s">
        <v>1166</v>
      </c>
      <c r="D24" s="576"/>
      <c r="E24" s="572" t="s">
        <v>1168</v>
      </c>
      <c r="F24" s="1959"/>
      <c r="G24" s="1959"/>
      <c r="H24" s="1959"/>
      <c r="I24" s="1959"/>
      <c r="J24" s="1959"/>
      <c r="K24" s="1959"/>
      <c r="L24" s="1959"/>
      <c r="M24" s="577"/>
    </row>
    <row r="25" spans="1:13" ht="9.75" customHeight="1">
      <c r="A25" s="4108"/>
      <c r="B25" s="4085"/>
      <c r="C25" s="578"/>
      <c r="D25" s="578"/>
      <c r="E25" s="578"/>
      <c r="F25" s="578"/>
      <c r="G25" s="578"/>
      <c r="H25" s="578"/>
      <c r="I25" s="578"/>
      <c r="J25" s="578"/>
      <c r="K25" s="578"/>
      <c r="L25" s="578"/>
      <c r="M25" s="579"/>
    </row>
    <row r="26" spans="1:13" ht="15.75" customHeight="1">
      <c r="A26" s="4108"/>
      <c r="B26" s="4086" t="s">
        <v>1170</v>
      </c>
      <c r="C26" s="580"/>
      <c r="D26" s="580"/>
      <c r="E26" s="580"/>
      <c r="F26" s="580"/>
      <c r="G26" s="580"/>
      <c r="H26" s="580"/>
      <c r="I26" s="580"/>
      <c r="J26" s="580"/>
      <c r="K26" s="580"/>
      <c r="L26" s="581"/>
      <c r="M26" s="582"/>
    </row>
    <row r="27" spans="1:13" ht="30">
      <c r="A27" s="4108"/>
      <c r="B27" s="4086"/>
      <c r="C27" s="572" t="s">
        <v>1171</v>
      </c>
      <c r="D27" s="576"/>
      <c r="E27" s="583"/>
      <c r="F27" s="572" t="s">
        <v>1172</v>
      </c>
      <c r="G27" s="1961"/>
      <c r="H27" s="583"/>
      <c r="I27" s="572" t="s">
        <v>1173</v>
      </c>
      <c r="J27" s="1961" t="s">
        <v>1226</v>
      </c>
      <c r="K27" s="583"/>
      <c r="L27" s="581"/>
      <c r="M27" s="582"/>
    </row>
    <row r="28" spans="1:13" ht="30">
      <c r="A28" s="4108"/>
      <c r="B28" s="4086"/>
      <c r="C28" s="572" t="s">
        <v>1174</v>
      </c>
      <c r="D28" s="584"/>
      <c r="E28" s="585"/>
      <c r="F28" s="572" t="s">
        <v>1175</v>
      </c>
      <c r="G28" s="576"/>
      <c r="H28" s="581"/>
      <c r="I28" s="586"/>
      <c r="J28" s="581"/>
      <c r="K28" s="1960"/>
      <c r="L28" s="581"/>
      <c r="M28" s="582"/>
    </row>
    <row r="29" spans="1:13">
      <c r="A29" s="4108"/>
      <c r="B29" s="4086"/>
      <c r="C29" s="587"/>
      <c r="D29" s="587"/>
      <c r="E29" s="587"/>
      <c r="F29" s="587"/>
      <c r="G29" s="587"/>
      <c r="H29" s="587"/>
      <c r="I29" s="587"/>
      <c r="J29" s="587"/>
      <c r="K29" s="587"/>
      <c r="L29" s="581"/>
      <c r="M29" s="582"/>
    </row>
    <row r="30" spans="1:13">
      <c r="A30" s="4108"/>
      <c r="B30" s="588" t="s">
        <v>1176</v>
      </c>
      <c r="C30" s="583"/>
      <c r="D30" s="583"/>
      <c r="E30" s="583"/>
      <c r="F30" s="583"/>
      <c r="G30" s="583"/>
      <c r="H30" s="583"/>
      <c r="I30" s="583"/>
      <c r="J30" s="583"/>
      <c r="K30" s="583"/>
      <c r="L30" s="583"/>
      <c r="M30" s="589"/>
    </row>
    <row r="31" spans="1:13" ht="15.75" customHeight="1">
      <c r="A31" s="4108"/>
      <c r="B31" s="588"/>
      <c r="C31" s="590" t="s">
        <v>1177</v>
      </c>
      <c r="D31" s="1630" t="s">
        <v>61</v>
      </c>
      <c r="E31" s="583"/>
      <c r="F31" s="591" t="s">
        <v>1178</v>
      </c>
      <c r="G31" s="576" t="s">
        <v>61</v>
      </c>
      <c r="H31" s="583"/>
      <c r="I31" s="591" t="s">
        <v>1179</v>
      </c>
      <c r="J31" s="4084"/>
      <c r="K31" s="4084"/>
      <c r="L31" s="4084"/>
      <c r="M31" s="589"/>
    </row>
    <row r="32" spans="1:13">
      <c r="A32" s="4108"/>
      <c r="B32" s="555"/>
      <c r="C32" s="578"/>
      <c r="D32" s="578"/>
      <c r="E32" s="578"/>
      <c r="F32" s="578"/>
      <c r="G32" s="578"/>
      <c r="H32" s="578"/>
      <c r="I32" s="578"/>
      <c r="J32" s="578"/>
      <c r="K32" s="578"/>
      <c r="L32" s="578"/>
      <c r="M32" s="579"/>
    </row>
    <row r="33" spans="1:13" ht="15.75" customHeight="1">
      <c r="A33" s="4108"/>
      <c r="B33" s="4085" t="s">
        <v>1181</v>
      </c>
      <c r="C33" s="592"/>
      <c r="D33" s="592"/>
      <c r="E33" s="592"/>
      <c r="F33" s="592"/>
      <c r="G33" s="592"/>
      <c r="H33" s="592"/>
      <c r="I33" s="592"/>
      <c r="J33" s="592"/>
      <c r="K33" s="592"/>
      <c r="L33" s="581"/>
      <c r="M33" s="582"/>
    </row>
    <row r="34" spans="1:13" ht="30">
      <c r="A34" s="4108"/>
      <c r="B34" s="4085"/>
      <c r="C34" s="583" t="s">
        <v>1182</v>
      </c>
      <c r="D34" s="1631">
        <v>2019</v>
      </c>
      <c r="E34" s="593"/>
      <c r="F34" s="583" t="s">
        <v>1183</v>
      </c>
      <c r="G34" s="594" t="s">
        <v>1404</v>
      </c>
      <c r="H34" s="593"/>
      <c r="I34" s="591"/>
      <c r="J34" s="593"/>
      <c r="K34" s="593"/>
      <c r="L34" s="581"/>
      <c r="M34" s="582"/>
    </row>
    <row r="35" spans="1:13">
      <c r="A35" s="4108"/>
      <c r="B35" s="4085"/>
      <c r="C35" s="578"/>
      <c r="D35" s="595"/>
      <c r="E35" s="596"/>
      <c r="F35" s="578"/>
      <c r="G35" s="596"/>
      <c r="H35" s="596"/>
      <c r="I35" s="597"/>
      <c r="J35" s="596"/>
      <c r="K35" s="596"/>
      <c r="L35" s="581"/>
      <c r="M35" s="582"/>
    </row>
    <row r="36" spans="1:13" ht="15.75" customHeight="1">
      <c r="A36" s="4108"/>
      <c r="B36" s="4086" t="s">
        <v>1185</v>
      </c>
      <c r="C36" s="598"/>
      <c r="D36" s="598"/>
      <c r="E36" s="598"/>
      <c r="F36" s="598"/>
      <c r="G36" s="598"/>
      <c r="H36" s="598"/>
      <c r="I36" s="598"/>
      <c r="J36" s="598"/>
      <c r="K36" s="598"/>
      <c r="L36" s="598"/>
      <c r="M36" s="599"/>
    </row>
    <row r="37" spans="1:13">
      <c r="A37" s="4108"/>
      <c r="B37" s="4086"/>
      <c r="C37" s="600"/>
      <c r="D37" s="46">
        <v>2019</v>
      </c>
      <c r="E37" s="46"/>
      <c r="F37" s="46">
        <v>2020</v>
      </c>
      <c r="G37" s="46"/>
      <c r="H37" s="47">
        <v>2021</v>
      </c>
      <c r="I37" s="47"/>
      <c r="J37" s="47">
        <v>2022</v>
      </c>
      <c r="K37" s="46"/>
      <c r="L37" s="46">
        <v>2023</v>
      </c>
      <c r="M37" s="601"/>
    </row>
    <row r="38" spans="1:13">
      <c r="A38" s="4108"/>
      <c r="B38" s="4086"/>
      <c r="C38" s="600"/>
      <c r="D38" s="4087">
        <v>0.25</v>
      </c>
      <c r="E38" s="4087"/>
      <c r="F38" s="4087">
        <v>0.5</v>
      </c>
      <c r="G38" s="4087"/>
      <c r="H38" s="4087">
        <v>0.75</v>
      </c>
      <c r="I38" s="4087"/>
      <c r="J38" s="4087">
        <v>1</v>
      </c>
      <c r="K38" s="4087"/>
      <c r="L38" s="4088"/>
      <c r="M38" s="4089"/>
    </row>
    <row r="39" spans="1:13">
      <c r="A39" s="4108"/>
      <c r="B39" s="4086"/>
      <c r="C39" s="600"/>
      <c r="D39" s="46">
        <v>2024</v>
      </c>
      <c r="E39" s="46"/>
      <c r="F39" s="46">
        <v>2025</v>
      </c>
      <c r="G39" s="46"/>
      <c r="H39" s="47">
        <v>2026</v>
      </c>
      <c r="I39" s="47"/>
      <c r="J39" s="47">
        <v>2027</v>
      </c>
      <c r="K39" s="46"/>
      <c r="L39" s="46">
        <v>2028</v>
      </c>
      <c r="M39" s="602"/>
    </row>
    <row r="40" spans="1:13">
      <c r="A40" s="4108"/>
      <c r="B40" s="4086"/>
      <c r="C40" s="600"/>
      <c r="D40" s="1963"/>
      <c r="E40" s="603"/>
      <c r="F40" s="4090"/>
      <c r="G40" s="4090"/>
      <c r="H40" s="1963"/>
      <c r="I40" s="603"/>
      <c r="J40" s="4090"/>
      <c r="K40" s="4090"/>
      <c r="L40" s="1963"/>
      <c r="M40" s="604"/>
    </row>
    <row r="41" spans="1:13">
      <c r="A41" s="4108"/>
      <c r="B41" s="4086"/>
      <c r="C41" s="600"/>
      <c r="D41" s="46">
        <v>2029</v>
      </c>
      <c r="E41" s="46"/>
      <c r="F41" s="46">
        <v>2030</v>
      </c>
      <c r="G41" s="46"/>
      <c r="H41" s="47">
        <v>2031</v>
      </c>
      <c r="I41" s="47"/>
      <c r="J41" s="47">
        <v>2032</v>
      </c>
      <c r="K41" s="46"/>
      <c r="L41" s="46">
        <v>2033</v>
      </c>
      <c r="M41" s="602"/>
    </row>
    <row r="42" spans="1:13">
      <c r="A42" s="4108"/>
      <c r="B42" s="4086"/>
      <c r="C42" s="600"/>
      <c r="D42" s="4090"/>
      <c r="E42" s="4090"/>
      <c r="F42" s="4098"/>
      <c r="G42" s="4099"/>
      <c r="H42" s="4090"/>
      <c r="I42" s="4090"/>
      <c r="J42" s="1963"/>
      <c r="K42" s="603"/>
      <c r="L42" s="4088"/>
      <c r="M42" s="4100"/>
    </row>
    <row r="43" spans="1:13">
      <c r="A43" s="4108"/>
      <c r="B43" s="4086"/>
      <c r="C43" s="600"/>
      <c r="D43" s="46">
        <v>2034</v>
      </c>
      <c r="E43" s="1910"/>
      <c r="F43" s="62" t="s">
        <v>1186</v>
      </c>
      <c r="G43" s="605"/>
      <c r="H43" s="606"/>
      <c r="I43" s="605"/>
      <c r="J43" s="606"/>
      <c r="K43" s="605"/>
      <c r="L43" s="606"/>
      <c r="M43" s="604"/>
    </row>
    <row r="44" spans="1:13">
      <c r="A44" s="4108"/>
      <c r="B44" s="4086"/>
      <c r="C44" s="600"/>
      <c r="D44" s="1963"/>
      <c r="E44" s="603"/>
      <c r="F44" s="4101">
        <v>1</v>
      </c>
      <c r="G44" s="4101"/>
      <c r="H44" s="4101"/>
      <c r="I44" s="4101"/>
      <c r="J44" s="606"/>
      <c r="K44" s="605"/>
      <c r="L44" s="606"/>
      <c r="M44" s="604"/>
    </row>
    <row r="45" spans="1:13">
      <c r="A45" s="4108"/>
      <c r="B45" s="4086"/>
      <c r="C45" s="600"/>
      <c r="D45" s="607"/>
      <c r="E45" s="1957"/>
      <c r="F45" s="607"/>
      <c r="G45" s="1957"/>
      <c r="H45" s="607"/>
      <c r="I45" s="1957"/>
      <c r="J45" s="607"/>
      <c r="K45" s="1957"/>
      <c r="L45" s="607"/>
      <c r="M45" s="1958"/>
    </row>
    <row r="46" spans="1:13" ht="18" customHeight="1">
      <c r="A46" s="4108"/>
      <c r="B46" s="4085" t="s">
        <v>1187</v>
      </c>
      <c r="C46" s="580"/>
      <c r="D46" s="580"/>
      <c r="E46" s="580"/>
      <c r="F46" s="580"/>
      <c r="G46" s="580"/>
      <c r="H46" s="580"/>
      <c r="I46" s="580"/>
      <c r="J46" s="580"/>
      <c r="K46" s="580"/>
      <c r="L46" s="581"/>
      <c r="M46" s="582"/>
    </row>
    <row r="47" spans="1:13" ht="15.75" customHeight="1">
      <c r="A47" s="4108"/>
      <c r="B47" s="4085"/>
      <c r="C47" s="581"/>
      <c r="D47" s="608" t="s">
        <v>69</v>
      </c>
      <c r="E47" s="609" t="s">
        <v>60</v>
      </c>
      <c r="F47" s="4112" t="s">
        <v>1188</v>
      </c>
      <c r="G47" s="4091"/>
      <c r="H47" s="610"/>
      <c r="I47" s="611" t="s">
        <v>1168</v>
      </c>
      <c r="J47" s="611"/>
      <c r="K47" s="611"/>
      <c r="L47" s="581"/>
      <c r="M47" s="582"/>
    </row>
    <row r="48" spans="1:13">
      <c r="A48" s="4108"/>
      <c r="B48" s="4085"/>
      <c r="C48" s="581"/>
      <c r="D48" s="612"/>
      <c r="E48" s="612" t="s">
        <v>1226</v>
      </c>
      <c r="F48" s="4112"/>
      <c r="G48" s="4091"/>
      <c r="H48" s="583"/>
      <c r="I48" s="4084"/>
      <c r="J48" s="4084"/>
      <c r="K48" s="585"/>
      <c r="L48" s="581"/>
      <c r="M48" s="582"/>
    </row>
    <row r="49" spans="1:13">
      <c r="A49" s="4108"/>
      <c r="B49" s="4085"/>
      <c r="C49" s="560"/>
      <c r="D49" s="560"/>
      <c r="E49" s="560"/>
      <c r="F49" s="560"/>
      <c r="G49" s="560"/>
      <c r="H49" s="560"/>
      <c r="I49" s="560"/>
      <c r="J49" s="560"/>
      <c r="K49" s="560"/>
      <c r="L49" s="581"/>
      <c r="M49" s="582"/>
    </row>
    <row r="50" spans="1:13" ht="74.25" customHeight="1">
      <c r="A50" s="4108"/>
      <c r="B50" s="1962" t="s">
        <v>1189</v>
      </c>
      <c r="C50" s="4092" t="s">
        <v>1786</v>
      </c>
      <c r="D50" s="4093"/>
      <c r="E50" s="4093"/>
      <c r="F50" s="4093"/>
      <c r="G50" s="4093"/>
      <c r="H50" s="4093"/>
      <c r="I50" s="4093"/>
      <c r="J50" s="4093"/>
      <c r="K50" s="4093"/>
      <c r="L50" s="4093"/>
      <c r="M50" s="4094"/>
    </row>
    <row r="51" spans="1:13" ht="27" customHeight="1">
      <c r="A51" s="4108"/>
      <c r="B51" s="1962" t="s">
        <v>1191</v>
      </c>
      <c r="C51" s="4095" t="s">
        <v>1787</v>
      </c>
      <c r="D51" s="4096"/>
      <c r="E51" s="4096"/>
      <c r="F51" s="4096"/>
      <c r="G51" s="4096"/>
      <c r="H51" s="4096"/>
      <c r="I51" s="4096"/>
      <c r="J51" s="4096"/>
      <c r="K51" s="4096"/>
      <c r="L51" s="4096"/>
      <c r="M51" s="4097"/>
    </row>
    <row r="52" spans="1:13">
      <c r="A52" s="4108"/>
      <c r="B52" s="1962" t="s">
        <v>1193</v>
      </c>
      <c r="C52" s="4053">
        <v>30</v>
      </c>
      <c r="D52" s="4054"/>
      <c r="E52" s="4054"/>
      <c r="F52" s="4054"/>
      <c r="G52" s="4054"/>
      <c r="H52" s="4054"/>
      <c r="I52" s="4054"/>
      <c r="J52" s="4054"/>
      <c r="K52" s="4054"/>
      <c r="L52" s="4054"/>
      <c r="M52" s="4054"/>
    </row>
    <row r="53" spans="1:13" ht="15.75" customHeight="1">
      <c r="A53" s="4108"/>
      <c r="B53" s="1962" t="s">
        <v>1195</v>
      </c>
      <c r="C53" s="4095" t="s">
        <v>1788</v>
      </c>
      <c r="D53" s="4096"/>
      <c r="E53" s="4096"/>
      <c r="F53" s="4096"/>
      <c r="G53" s="4096"/>
      <c r="H53" s="4096"/>
      <c r="I53" s="4096"/>
      <c r="J53" s="4096"/>
      <c r="K53" s="4096"/>
      <c r="L53" s="4096"/>
      <c r="M53" s="4097"/>
    </row>
    <row r="54" spans="1:13" ht="15.75" customHeight="1" thickBot="1">
      <c r="A54" s="4102" t="s">
        <v>1197</v>
      </c>
      <c r="B54" s="2055" t="s">
        <v>1198</v>
      </c>
      <c r="C54" s="4103" t="s">
        <v>953</v>
      </c>
      <c r="D54" s="4104"/>
      <c r="E54" s="4104"/>
      <c r="F54" s="4104"/>
      <c r="G54" s="4104"/>
      <c r="H54" s="4104"/>
      <c r="I54" s="4104"/>
      <c r="J54" s="4104"/>
      <c r="K54" s="4104"/>
      <c r="L54" s="4104"/>
      <c r="M54" s="4058"/>
    </row>
    <row r="55" spans="1:13" ht="16.5" thickBot="1">
      <c r="A55" s="4102"/>
      <c r="B55" s="2055" t="s">
        <v>1199</v>
      </c>
      <c r="C55" s="4103" t="s">
        <v>1789</v>
      </c>
      <c r="D55" s="4104"/>
      <c r="E55" s="4104"/>
      <c r="F55" s="4104"/>
      <c r="G55" s="4104"/>
      <c r="H55" s="4104"/>
      <c r="I55" s="4104"/>
      <c r="J55" s="4104"/>
      <c r="K55" s="4104"/>
      <c r="L55" s="4104"/>
      <c r="M55" s="4058"/>
    </row>
    <row r="56" spans="1:13" ht="16.5" customHeight="1" thickBot="1">
      <c r="A56" s="4102"/>
      <c r="B56" s="2055" t="s">
        <v>1201</v>
      </c>
      <c r="C56" s="4103" t="s">
        <v>1763</v>
      </c>
      <c r="D56" s="4104"/>
      <c r="E56" s="4104"/>
      <c r="F56" s="4104"/>
      <c r="G56" s="4104"/>
      <c r="H56" s="4104"/>
      <c r="I56" s="4104"/>
      <c r="J56" s="4104"/>
      <c r="K56" s="4104"/>
      <c r="L56" s="4104"/>
      <c r="M56" s="4058"/>
    </row>
    <row r="57" spans="1:13" ht="15.75" customHeight="1" thickBot="1">
      <c r="A57" s="4102"/>
      <c r="B57" s="613" t="s">
        <v>1202</v>
      </c>
      <c r="C57" s="4103" t="s">
        <v>1790</v>
      </c>
      <c r="D57" s="4104"/>
      <c r="E57" s="4104"/>
      <c r="F57" s="4104"/>
      <c r="G57" s="4104"/>
      <c r="H57" s="4104"/>
      <c r="I57" s="4104"/>
      <c r="J57" s="4104"/>
      <c r="K57" s="4104"/>
      <c r="L57" s="4104"/>
      <c r="M57" s="4058"/>
    </row>
    <row r="58" spans="1:13" ht="15.75" customHeight="1" thickBot="1">
      <c r="A58" s="4102"/>
      <c r="B58" s="2055" t="s">
        <v>1204</v>
      </c>
      <c r="C58" s="4105" t="s">
        <v>954</v>
      </c>
      <c r="D58" s="4106"/>
      <c r="E58" s="4106"/>
      <c r="F58" s="4106"/>
      <c r="G58" s="4106"/>
      <c r="H58" s="4106"/>
      <c r="I58" s="4106"/>
      <c r="J58" s="4106"/>
      <c r="K58" s="4106"/>
      <c r="L58" s="4106"/>
      <c r="M58" s="4107"/>
    </row>
    <row r="59" spans="1:13" ht="16.5" customHeight="1" thickBot="1">
      <c r="A59" s="4102"/>
      <c r="B59" s="2055" t="s">
        <v>1205</v>
      </c>
      <c r="C59" s="4103" t="s">
        <v>1791</v>
      </c>
      <c r="D59" s="4104"/>
      <c r="E59" s="4104"/>
      <c r="F59" s="4104"/>
      <c r="G59" s="4104"/>
      <c r="H59" s="4104"/>
      <c r="I59" s="4104"/>
      <c r="J59" s="4104"/>
      <c r="K59" s="4104"/>
      <c r="L59" s="4104"/>
      <c r="M59" s="4058"/>
    </row>
    <row r="60" spans="1:13" ht="15.75" customHeight="1">
      <c r="A60" s="4113" t="s">
        <v>1206</v>
      </c>
      <c r="B60" s="614" t="s">
        <v>1207</v>
      </c>
      <c r="C60" s="4103" t="s">
        <v>1792</v>
      </c>
      <c r="D60" s="4104"/>
      <c r="E60" s="4104"/>
      <c r="F60" s="4104"/>
      <c r="G60" s="4104"/>
      <c r="H60" s="4104"/>
      <c r="I60" s="4104"/>
      <c r="J60" s="4104"/>
      <c r="K60" s="4104"/>
      <c r="L60" s="4104"/>
      <c r="M60" s="4058"/>
    </row>
    <row r="61" spans="1:13" ht="30" customHeight="1">
      <c r="A61" s="4113"/>
      <c r="B61" s="614" t="s">
        <v>1209</v>
      </c>
      <c r="C61" s="4103" t="s">
        <v>1793</v>
      </c>
      <c r="D61" s="4104"/>
      <c r="E61" s="4104"/>
      <c r="F61" s="4104"/>
      <c r="G61" s="4104"/>
      <c r="H61" s="4104"/>
      <c r="I61" s="4104"/>
      <c r="J61" s="4104"/>
      <c r="K61" s="4104"/>
      <c r="L61" s="4104"/>
      <c r="M61" s="4058"/>
    </row>
    <row r="62" spans="1:13" ht="30" customHeight="1" thickBot="1">
      <c r="A62" s="4113"/>
      <c r="B62" s="615" t="s">
        <v>28</v>
      </c>
      <c r="C62" s="4103" t="s">
        <v>1794</v>
      </c>
      <c r="D62" s="4104"/>
      <c r="E62" s="4104"/>
      <c r="F62" s="4104"/>
      <c r="G62" s="4104"/>
      <c r="H62" s="4104"/>
      <c r="I62" s="4104"/>
      <c r="J62" s="4104"/>
      <c r="K62" s="4104"/>
      <c r="L62" s="4104"/>
      <c r="M62" s="4058"/>
    </row>
    <row r="63" spans="1:13" ht="63" customHeight="1" thickBot="1">
      <c r="A63" s="616" t="s">
        <v>1211</v>
      </c>
      <c r="B63" s="617"/>
      <c r="C63" s="4114" t="s">
        <v>1795</v>
      </c>
      <c r="D63" s="4115"/>
      <c r="E63" s="4115"/>
      <c r="F63" s="4115"/>
      <c r="G63" s="4115"/>
      <c r="H63" s="4115"/>
      <c r="I63" s="4115"/>
      <c r="J63" s="4115"/>
      <c r="K63" s="4115"/>
      <c r="L63" s="4115"/>
      <c r="M63" s="4116"/>
    </row>
  </sheetData>
  <mergeCells count="73">
    <mergeCell ref="A60:A62"/>
    <mergeCell ref="C60:M60"/>
    <mergeCell ref="C61:M61"/>
    <mergeCell ref="C62:M62"/>
    <mergeCell ref="C63:M63"/>
    <mergeCell ref="C52:M52"/>
    <mergeCell ref="C53:M53"/>
    <mergeCell ref="A54:A59"/>
    <mergeCell ref="C54:M54"/>
    <mergeCell ref="C55:M55"/>
    <mergeCell ref="C56:M56"/>
    <mergeCell ref="C57:M57"/>
    <mergeCell ref="C58:M58"/>
    <mergeCell ref="C59:M59"/>
    <mergeCell ref="A18:A53"/>
    <mergeCell ref="C18:M18"/>
    <mergeCell ref="C19:M19"/>
    <mergeCell ref="B20:B25"/>
    <mergeCell ref="B26:B29"/>
    <mergeCell ref="B46:B49"/>
    <mergeCell ref="F47:F48"/>
    <mergeCell ref="G47:G48"/>
    <mergeCell ref="I48:J48"/>
    <mergeCell ref="C50:M50"/>
    <mergeCell ref="C51:M51"/>
    <mergeCell ref="D42:E42"/>
    <mergeCell ref="F42:G42"/>
    <mergeCell ref="H42:I42"/>
    <mergeCell ref="L42:M42"/>
    <mergeCell ref="F44:G44"/>
    <mergeCell ref="H44:I44"/>
    <mergeCell ref="J31:L31"/>
    <mergeCell ref="B33:B35"/>
    <mergeCell ref="B36:B45"/>
    <mergeCell ref="D38:E38"/>
    <mergeCell ref="F38:G38"/>
    <mergeCell ref="H38:I38"/>
    <mergeCell ref="J38:K38"/>
    <mergeCell ref="L38:M38"/>
    <mergeCell ref="F40:G40"/>
    <mergeCell ref="J40:K40"/>
    <mergeCell ref="C14:M14"/>
    <mergeCell ref="C15:M15"/>
    <mergeCell ref="C16:M16"/>
    <mergeCell ref="C17:G17"/>
    <mergeCell ref="I17:M17"/>
    <mergeCell ref="C11:E12"/>
    <mergeCell ref="F11:G12"/>
    <mergeCell ref="H11:H12"/>
    <mergeCell ref="I11:J12"/>
    <mergeCell ref="K11:L12"/>
    <mergeCell ref="I8:J9"/>
    <mergeCell ref="K8:L9"/>
    <mergeCell ref="M8:M10"/>
    <mergeCell ref="F10:G10"/>
    <mergeCell ref="I10:J10"/>
    <mergeCell ref="K10:L10"/>
    <mergeCell ref="A2:A16"/>
    <mergeCell ref="C2:M2"/>
    <mergeCell ref="C3:M3"/>
    <mergeCell ref="D4:M4"/>
    <mergeCell ref="C5:M5"/>
    <mergeCell ref="C6:M6"/>
    <mergeCell ref="C7:G7"/>
    <mergeCell ref="I7:M7"/>
    <mergeCell ref="B8:B13"/>
    <mergeCell ref="C8:E9"/>
    <mergeCell ref="M11:M13"/>
    <mergeCell ref="F13:G13"/>
    <mergeCell ref="I13:J13"/>
    <mergeCell ref="K13:L13"/>
    <mergeCell ref="F8:G9"/>
    <mergeCell ref="H8:H9"/>
  </mergeCells>
  <dataValidations count="3">
    <dataValidation allowBlank="1" showInputMessage="1" showErrorMessage="1" prompt="Incluir una ficha por cada indicador, ya sea de producto o de resultado" sqref="B1" xr:uid="{00000000-0002-0000-2E00-000000000000}">
      <formula1>0</formula1>
      <formula2>0</formula2>
    </dataValidation>
    <dataValidation allowBlank="1" showInputMessage="1" showErrorMessage="1" prompt="Selecciones de la lista desplegable" sqref="B18" xr:uid="{00000000-0002-0000-2E00-000001000000}">
      <formula1>0</formula1>
      <formula2>0</formula2>
    </dataValidation>
    <dataValidation allowBlank="1" showInputMessage="1" showErrorMessage="1" prompt="Seleccione de la lista desplegable" sqref="B4 H7:H13 B7:B8" xr:uid="{00000000-0002-0000-2E00-000002000000}">
      <formula1>0</formula1>
      <formula2>0</formula2>
    </dataValidation>
  </dataValidations>
  <hyperlinks>
    <hyperlink ref="C58" r:id="rId1" xr:uid="{00000000-0004-0000-2E00-000000000000}"/>
  </hyperlinks>
  <pageMargins left="0.7" right="0.7" top="0.75" bottom="0.75" header="0.3" footer="0.3"/>
  <pageSetup orientation="portrait" verticalDpi="300"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sheetPr>
  <dimension ref="A1:AMK60"/>
  <sheetViews>
    <sheetView topLeftCell="A11" zoomScale="70" zoomScaleNormal="70" workbookViewId="0">
      <selection activeCell="J37" sqref="J37:K37"/>
    </sheetView>
  </sheetViews>
  <sheetFormatPr baseColWidth="10" defaultColWidth="9.140625" defaultRowHeight="15.75"/>
  <cols>
    <col min="1" max="1" width="25" style="552" customWidth="1"/>
    <col min="2" max="2" width="26.85546875" style="618" customWidth="1"/>
    <col min="3" max="6" width="10.140625" style="552" customWidth="1"/>
    <col min="7" max="7" width="13.42578125" style="552" customWidth="1"/>
    <col min="8" max="8" width="12.140625" style="552" customWidth="1"/>
    <col min="9" max="13" width="10.140625" style="552" customWidth="1"/>
    <col min="14" max="1025" width="9.140625" style="552"/>
    <col min="1026" max="16384" width="9.140625" style="553"/>
  </cols>
  <sheetData>
    <row r="1" spans="1:13" ht="16.5" thickBot="1">
      <c r="A1" s="548"/>
      <c r="B1" s="549" t="s">
        <v>1796</v>
      </c>
      <c r="C1" s="550"/>
      <c r="D1" s="550"/>
      <c r="E1" s="550"/>
      <c r="F1" s="550"/>
      <c r="G1" s="550"/>
      <c r="H1" s="550"/>
      <c r="I1" s="550"/>
      <c r="J1" s="550"/>
      <c r="K1" s="550"/>
      <c r="L1" s="550"/>
      <c r="M1" s="551"/>
    </row>
    <row r="2" spans="1:13" ht="29.1" customHeight="1">
      <c r="A2" s="4057" t="s">
        <v>1134</v>
      </c>
      <c r="B2" s="554" t="s">
        <v>1135</v>
      </c>
      <c r="C2" s="4051" t="s">
        <v>960</v>
      </c>
      <c r="D2" s="4051"/>
      <c r="E2" s="4051"/>
      <c r="F2" s="4051"/>
      <c r="G2" s="4051"/>
      <c r="H2" s="4051"/>
      <c r="I2" s="4051"/>
      <c r="J2" s="4051"/>
      <c r="K2" s="4051"/>
      <c r="L2" s="4051"/>
      <c r="M2" s="4051"/>
    </row>
    <row r="3" spans="1:13" ht="48.95" customHeight="1">
      <c r="A3" s="4057"/>
      <c r="B3" s="1962" t="s">
        <v>1213</v>
      </c>
      <c r="C3" s="4051" t="s">
        <v>352</v>
      </c>
      <c r="D3" s="4051"/>
      <c r="E3" s="4051"/>
      <c r="F3" s="4051"/>
      <c r="G3" s="4051"/>
      <c r="H3" s="4051"/>
      <c r="I3" s="4051"/>
      <c r="J3" s="4051"/>
      <c r="K3" s="4051"/>
      <c r="L3" s="4051"/>
      <c r="M3" s="4051"/>
    </row>
    <row r="4" spans="1:13">
      <c r="A4" s="4057"/>
      <c r="B4" s="555" t="s">
        <v>1139</v>
      </c>
      <c r="C4" s="556" t="s">
        <v>69</v>
      </c>
      <c r="D4" s="4058"/>
      <c r="E4" s="4058"/>
      <c r="F4" s="4058"/>
      <c r="G4" s="4058"/>
      <c r="H4" s="4058"/>
      <c r="I4" s="4058"/>
      <c r="J4" s="4058"/>
      <c r="K4" s="4058"/>
      <c r="L4" s="4058"/>
      <c r="M4" s="4058"/>
    </row>
    <row r="5" spans="1:13" ht="15.6" customHeight="1">
      <c r="A5" s="4057"/>
      <c r="B5" s="557" t="s">
        <v>1140</v>
      </c>
      <c r="C5" s="4051" t="s">
        <v>1773</v>
      </c>
      <c r="D5" s="4051"/>
      <c r="E5" s="4051"/>
      <c r="F5" s="4051"/>
      <c r="G5" s="4051"/>
      <c r="H5" s="4051"/>
      <c r="I5" s="4051"/>
      <c r="J5" s="4051"/>
      <c r="K5" s="4051"/>
      <c r="L5" s="4051"/>
      <c r="M5" s="4051"/>
    </row>
    <row r="6" spans="1:13" ht="17.100000000000001" customHeight="1">
      <c r="A6" s="4057"/>
      <c r="B6" s="555" t="s">
        <v>1142</v>
      </c>
      <c r="C6" s="3715" t="s">
        <v>1774</v>
      </c>
      <c r="D6" s="3370"/>
      <c r="E6" s="3370"/>
      <c r="F6" s="3370"/>
      <c r="G6" s="3370"/>
      <c r="H6" s="3370"/>
      <c r="I6" s="3370"/>
      <c r="J6" s="3370"/>
      <c r="K6" s="3370"/>
      <c r="L6" s="3370"/>
      <c r="M6" s="3371"/>
    </row>
    <row r="7" spans="1:13" ht="43.5" customHeight="1">
      <c r="A7" s="4057"/>
      <c r="B7" s="1962" t="s">
        <v>1143</v>
      </c>
      <c r="C7" s="4117" t="s">
        <v>1775</v>
      </c>
      <c r="D7" s="4118"/>
      <c r="E7" s="4118"/>
      <c r="F7" s="4118"/>
      <c r="G7" s="4119"/>
      <c r="H7" s="558" t="s">
        <v>28</v>
      </c>
      <c r="I7" s="4062" t="s">
        <v>1797</v>
      </c>
      <c r="J7" s="4063"/>
      <c r="K7" s="4063"/>
      <c r="L7" s="4063"/>
      <c r="M7" s="4064"/>
    </row>
    <row r="8" spans="1:13" ht="15.75" customHeight="1">
      <c r="A8" s="4057"/>
      <c r="B8" s="4085" t="s">
        <v>1144</v>
      </c>
      <c r="C8" s="1964"/>
      <c r="D8" s="1965"/>
      <c r="E8" s="1965"/>
      <c r="F8" s="1965"/>
      <c r="G8" s="1965"/>
      <c r="H8" s="1965"/>
      <c r="I8" s="1965"/>
      <c r="J8" s="1965"/>
      <c r="K8" s="1965"/>
      <c r="L8" s="619"/>
      <c r="M8" s="620"/>
    </row>
    <row r="9" spans="1:13">
      <c r="A9" s="4057"/>
      <c r="B9" s="4085"/>
      <c r="C9" s="4120"/>
      <c r="D9" s="4121"/>
      <c r="E9" s="4121"/>
      <c r="F9" s="4121"/>
      <c r="G9" s="4121"/>
      <c r="H9" s="621"/>
      <c r="I9" s="4121"/>
      <c r="J9" s="4121"/>
      <c r="K9" s="4121"/>
      <c r="L9" s="4121"/>
      <c r="M9" s="622"/>
    </row>
    <row r="10" spans="1:13">
      <c r="A10" s="4057"/>
      <c r="B10" s="4085"/>
      <c r="C10" s="623"/>
      <c r="D10" s="560" t="s">
        <v>1147</v>
      </c>
      <c r="E10" s="560"/>
      <c r="F10" s="4069" t="s">
        <v>1147</v>
      </c>
      <c r="G10" s="4069"/>
      <c r="H10" s="621"/>
      <c r="I10" s="4069" t="s">
        <v>1147</v>
      </c>
      <c r="J10" s="4069"/>
      <c r="K10" s="4069" t="s">
        <v>1147</v>
      </c>
      <c r="L10" s="4069"/>
      <c r="M10" s="624"/>
    </row>
    <row r="11" spans="1:13" ht="205.5" customHeight="1">
      <c r="A11" s="4057"/>
      <c r="B11" s="1962" t="s">
        <v>1219</v>
      </c>
      <c r="C11" s="4051" t="s">
        <v>1798</v>
      </c>
      <c r="D11" s="4051"/>
      <c r="E11" s="4051"/>
      <c r="F11" s="4051"/>
      <c r="G11" s="4051"/>
      <c r="H11" s="4051"/>
      <c r="I11" s="4051"/>
      <c r="J11" s="4051"/>
      <c r="K11" s="4051"/>
      <c r="L11" s="4051"/>
      <c r="M11" s="4051"/>
    </row>
    <row r="12" spans="1:13" ht="63" customHeight="1">
      <c r="A12" s="4057"/>
      <c r="B12" s="1962" t="s">
        <v>1221</v>
      </c>
      <c r="C12" s="4080" t="s">
        <v>1783</v>
      </c>
      <c r="D12" s="4104"/>
      <c r="E12" s="4104"/>
      <c r="F12" s="4104"/>
      <c r="G12" s="4104"/>
      <c r="H12" s="4104"/>
      <c r="I12" s="4104"/>
      <c r="J12" s="4104"/>
      <c r="K12" s="4104"/>
      <c r="L12" s="4104"/>
      <c r="M12" s="4058"/>
    </row>
    <row r="13" spans="1:13" ht="64.5" customHeight="1">
      <c r="A13" s="4057"/>
      <c r="B13" s="1962" t="s">
        <v>1495</v>
      </c>
      <c r="C13" s="4051" t="s">
        <v>1799</v>
      </c>
      <c r="D13" s="4051"/>
      <c r="E13" s="4051"/>
      <c r="F13" s="4051"/>
      <c r="G13" s="4051"/>
      <c r="H13" s="4051"/>
      <c r="I13" s="4051"/>
      <c r="J13" s="4051"/>
      <c r="K13" s="4051"/>
      <c r="L13" s="4051"/>
      <c r="M13" s="4051"/>
    </row>
    <row r="14" spans="1:13" ht="64.5" customHeight="1">
      <c r="A14" s="564"/>
      <c r="B14" s="443" t="s">
        <v>1223</v>
      </c>
      <c r="C14" s="4083" t="s">
        <v>952</v>
      </c>
      <c r="D14" s="4083"/>
      <c r="E14" s="4083"/>
      <c r="F14" s="4083"/>
      <c r="G14" s="4083"/>
      <c r="H14" s="444" t="s">
        <v>1224</v>
      </c>
      <c r="I14" s="4083" t="s">
        <v>789</v>
      </c>
      <c r="J14" s="4083"/>
      <c r="K14" s="4083"/>
      <c r="L14" s="4083"/>
      <c r="M14" s="4083"/>
    </row>
    <row r="15" spans="1:13" ht="15.75" customHeight="1">
      <c r="A15" s="4108" t="s">
        <v>1150</v>
      </c>
      <c r="B15" s="1962" t="s">
        <v>1256</v>
      </c>
      <c r="C15" s="4095" t="s">
        <v>58</v>
      </c>
      <c r="D15" s="4096"/>
      <c r="E15" s="4096"/>
      <c r="F15" s="4096"/>
      <c r="G15" s="4096"/>
      <c r="H15" s="4096"/>
      <c r="I15" s="4096"/>
      <c r="J15" s="4096"/>
      <c r="K15" s="4096"/>
      <c r="L15" s="4096"/>
      <c r="M15" s="4097"/>
    </row>
    <row r="16" spans="1:13" ht="39" customHeight="1">
      <c r="A16" s="4108"/>
      <c r="B16" s="1962" t="s">
        <v>1151</v>
      </c>
      <c r="C16" s="4128" t="s">
        <v>961</v>
      </c>
      <c r="D16" s="4128"/>
      <c r="E16" s="4128"/>
      <c r="F16" s="4128"/>
      <c r="G16" s="4128"/>
      <c r="H16" s="4128"/>
      <c r="I16" s="4128"/>
      <c r="J16" s="4128"/>
      <c r="K16" s="4128"/>
      <c r="L16" s="4128"/>
      <c r="M16" s="4128"/>
    </row>
    <row r="17" spans="1:13" ht="8.25" customHeight="1">
      <c r="A17" s="4108"/>
      <c r="B17" s="4085" t="s">
        <v>1153</v>
      </c>
      <c r="C17" s="565"/>
      <c r="D17" s="566"/>
      <c r="E17" s="566"/>
      <c r="F17" s="566"/>
      <c r="G17" s="566"/>
      <c r="H17" s="566"/>
      <c r="I17" s="566"/>
      <c r="J17" s="566"/>
      <c r="K17" s="566"/>
      <c r="L17" s="566"/>
      <c r="M17" s="567"/>
    </row>
    <row r="18" spans="1:13" ht="9" customHeight="1">
      <c r="A18" s="4108"/>
      <c r="B18" s="4085"/>
      <c r="C18" s="568"/>
      <c r="D18" s="569"/>
      <c r="E18" s="570"/>
      <c r="F18" s="569"/>
      <c r="G18" s="570"/>
      <c r="H18" s="569"/>
      <c r="I18" s="570"/>
      <c r="J18" s="569"/>
      <c r="K18" s="570"/>
      <c r="L18" s="570"/>
      <c r="M18" s="571"/>
    </row>
    <row r="19" spans="1:13" ht="30">
      <c r="A19" s="4108"/>
      <c r="B19" s="4085"/>
      <c r="C19" s="572" t="s">
        <v>1154</v>
      </c>
      <c r="D19" s="573"/>
      <c r="E19" s="572" t="s">
        <v>1155</v>
      </c>
      <c r="F19" s="573"/>
      <c r="G19" s="572" t="s">
        <v>1156</v>
      </c>
      <c r="H19" s="573"/>
      <c r="I19" s="572" t="s">
        <v>1157</v>
      </c>
      <c r="J19" s="573"/>
      <c r="K19" s="572" t="s">
        <v>1158</v>
      </c>
      <c r="L19" s="574"/>
      <c r="M19" s="575"/>
    </row>
    <row r="20" spans="1:13" ht="30">
      <c r="A20" s="4108"/>
      <c r="B20" s="4085"/>
      <c r="C20" s="572" t="s">
        <v>1159</v>
      </c>
      <c r="D20" s="1961"/>
      <c r="E20" s="572" t="s">
        <v>1160</v>
      </c>
      <c r="F20" s="576"/>
      <c r="G20" s="572" t="s">
        <v>1161</v>
      </c>
      <c r="H20" s="576"/>
      <c r="I20" s="572" t="s">
        <v>1162</v>
      </c>
      <c r="J20" s="576" t="s">
        <v>1167</v>
      </c>
      <c r="K20" s="572" t="s">
        <v>1163</v>
      </c>
      <c r="L20" s="1961"/>
      <c r="M20" s="575"/>
    </row>
    <row r="21" spans="1:13">
      <c r="A21" s="4108"/>
      <c r="B21" s="4085"/>
      <c r="C21" s="572" t="s">
        <v>1166</v>
      </c>
      <c r="D21" s="576"/>
      <c r="E21" s="572" t="s">
        <v>1168</v>
      </c>
      <c r="F21" s="1959"/>
      <c r="G21" s="1959"/>
      <c r="H21" s="1959"/>
      <c r="I21" s="1959"/>
      <c r="J21" s="1959"/>
      <c r="K21" s="1959"/>
      <c r="L21" s="1959"/>
      <c r="M21" s="577"/>
    </row>
    <row r="22" spans="1:13" ht="9.75" customHeight="1">
      <c r="A22" s="4108"/>
      <c r="B22" s="4085"/>
      <c r="C22" s="578"/>
      <c r="D22" s="578"/>
      <c r="E22" s="578"/>
      <c r="F22" s="578"/>
      <c r="G22" s="578"/>
      <c r="H22" s="578"/>
      <c r="I22" s="578"/>
      <c r="J22" s="578"/>
      <c r="K22" s="578"/>
      <c r="L22" s="578"/>
      <c r="M22" s="579"/>
    </row>
    <row r="23" spans="1:13" ht="15.75" customHeight="1">
      <c r="A23" s="4108"/>
      <c r="B23" s="4129" t="s">
        <v>1170</v>
      </c>
      <c r="C23" s="580"/>
      <c r="D23" s="580"/>
      <c r="E23" s="580"/>
      <c r="F23" s="580"/>
      <c r="G23" s="580"/>
      <c r="H23" s="580"/>
      <c r="I23" s="580"/>
      <c r="J23" s="580"/>
      <c r="K23" s="580"/>
      <c r="L23" s="581"/>
      <c r="M23" s="582"/>
    </row>
    <row r="24" spans="1:13" ht="30">
      <c r="A24" s="4108"/>
      <c r="B24" s="4129"/>
      <c r="C24" s="572" t="s">
        <v>1171</v>
      </c>
      <c r="D24" s="576"/>
      <c r="E24" s="583"/>
      <c r="F24" s="572" t="s">
        <v>1172</v>
      </c>
      <c r="G24" s="1961"/>
      <c r="H24" s="583"/>
      <c r="I24" s="572" t="s">
        <v>1173</v>
      </c>
      <c r="J24" s="1961"/>
      <c r="K24" s="583"/>
      <c r="L24" s="581"/>
      <c r="M24" s="582"/>
    </row>
    <row r="25" spans="1:13" ht="30">
      <c r="A25" s="4108"/>
      <c r="B25" s="4129"/>
      <c r="C25" s="572" t="s">
        <v>1174</v>
      </c>
      <c r="D25" s="584"/>
      <c r="E25" s="585"/>
      <c r="F25" s="572" t="s">
        <v>1175</v>
      </c>
      <c r="G25" s="576"/>
      <c r="H25" s="581"/>
      <c r="I25" s="586" t="s">
        <v>1166</v>
      </c>
      <c r="J25" s="581" t="s">
        <v>1800</v>
      </c>
      <c r="K25" s="1960"/>
      <c r="L25" s="581"/>
      <c r="M25" s="582"/>
    </row>
    <row r="26" spans="1:13">
      <c r="A26" s="4108"/>
      <c r="B26" s="4129"/>
      <c r="C26" s="587"/>
      <c r="D26" s="587"/>
      <c r="E26" s="587"/>
      <c r="F26" s="587"/>
      <c r="G26" s="587"/>
      <c r="H26" s="587"/>
      <c r="I26" s="587"/>
      <c r="J26" s="587"/>
      <c r="K26" s="587"/>
      <c r="L26" s="581"/>
      <c r="M26" s="582"/>
    </row>
    <row r="27" spans="1:13">
      <c r="A27" s="4108"/>
      <c r="B27" s="588" t="s">
        <v>1176</v>
      </c>
      <c r="C27" s="583"/>
      <c r="D27" s="583"/>
      <c r="E27" s="583"/>
      <c r="F27" s="583"/>
      <c r="G27" s="583"/>
      <c r="H27" s="583"/>
      <c r="I27" s="583"/>
      <c r="J27" s="583"/>
      <c r="K27" s="583"/>
      <c r="L27" s="583"/>
      <c r="M27" s="589"/>
    </row>
    <row r="28" spans="1:13" ht="15.75" customHeight="1">
      <c r="A28" s="4108"/>
      <c r="B28" s="588"/>
      <c r="C28" s="590" t="s">
        <v>1177</v>
      </c>
      <c r="D28" s="576" t="s">
        <v>61</v>
      </c>
      <c r="E28" s="583"/>
      <c r="F28" s="591" t="s">
        <v>1178</v>
      </c>
      <c r="G28" s="576" t="s">
        <v>61</v>
      </c>
      <c r="H28" s="583"/>
      <c r="I28" s="591" t="s">
        <v>1179</v>
      </c>
      <c r="J28" s="4084" t="s">
        <v>61</v>
      </c>
      <c r="K28" s="4084"/>
      <c r="L28" s="4084"/>
      <c r="M28" s="589"/>
    </row>
    <row r="29" spans="1:13">
      <c r="A29" s="4108"/>
      <c r="B29" s="555"/>
      <c r="C29" s="578"/>
      <c r="D29" s="578"/>
      <c r="E29" s="578"/>
      <c r="F29" s="578"/>
      <c r="G29" s="578"/>
      <c r="H29" s="578"/>
      <c r="I29" s="578"/>
      <c r="J29" s="578"/>
      <c r="K29" s="578"/>
      <c r="L29" s="578"/>
      <c r="M29" s="579"/>
    </row>
    <row r="30" spans="1:13" ht="15.75" customHeight="1">
      <c r="A30" s="4108"/>
      <c r="B30" s="4085" t="s">
        <v>1181</v>
      </c>
      <c r="C30" s="592"/>
      <c r="D30" s="592"/>
      <c r="E30" s="592"/>
      <c r="F30" s="592"/>
      <c r="G30" s="592"/>
      <c r="H30" s="592"/>
      <c r="I30" s="592"/>
      <c r="J30" s="592"/>
      <c r="K30" s="592"/>
      <c r="L30" s="581"/>
      <c r="M30" s="582"/>
    </row>
    <row r="31" spans="1:13" ht="30">
      <c r="A31" s="4108"/>
      <c r="B31" s="4085"/>
      <c r="C31" s="583" t="s">
        <v>1182</v>
      </c>
      <c r="D31" s="1631">
        <v>2019</v>
      </c>
      <c r="E31" s="593"/>
      <c r="F31" s="583" t="s">
        <v>1183</v>
      </c>
      <c r="G31" s="594" t="s">
        <v>1766</v>
      </c>
      <c r="H31" s="593"/>
      <c r="I31" s="591"/>
      <c r="J31" s="593"/>
      <c r="K31" s="593"/>
      <c r="L31" s="581"/>
      <c r="M31" s="582"/>
    </row>
    <row r="32" spans="1:13">
      <c r="A32" s="4108"/>
      <c r="B32" s="4085"/>
      <c r="C32" s="578"/>
      <c r="D32" s="595"/>
      <c r="E32" s="596"/>
      <c r="F32" s="578"/>
      <c r="G32" s="596"/>
      <c r="H32" s="596"/>
      <c r="I32" s="597"/>
      <c r="J32" s="596"/>
      <c r="K32" s="596"/>
      <c r="L32" s="581"/>
      <c r="M32" s="582"/>
    </row>
    <row r="33" spans="1:13" ht="15.75" customHeight="1">
      <c r="A33" s="4108"/>
      <c r="B33" s="4086" t="s">
        <v>1185</v>
      </c>
      <c r="C33" s="598"/>
      <c r="D33" s="598"/>
      <c r="E33" s="598"/>
      <c r="F33" s="598"/>
      <c r="G33" s="598"/>
      <c r="H33" s="598"/>
      <c r="I33" s="598"/>
      <c r="J33" s="598"/>
      <c r="K33" s="598"/>
      <c r="L33" s="598"/>
      <c r="M33" s="599"/>
    </row>
    <row r="34" spans="1:13">
      <c r="A34" s="4108"/>
      <c r="B34" s="4086"/>
      <c r="C34" s="600"/>
      <c r="D34" s="46">
        <v>2019</v>
      </c>
      <c r="E34" s="46"/>
      <c r="F34" s="46">
        <v>2020</v>
      </c>
      <c r="G34" s="46"/>
      <c r="H34" s="47">
        <v>2021</v>
      </c>
      <c r="I34" s="47"/>
      <c r="J34" s="47">
        <v>2022</v>
      </c>
      <c r="K34" s="46"/>
      <c r="L34" s="46">
        <v>2023</v>
      </c>
      <c r="M34" s="601"/>
    </row>
    <row r="35" spans="1:13">
      <c r="A35" s="4108"/>
      <c r="B35" s="4086"/>
      <c r="C35" s="600"/>
      <c r="D35" s="4122">
        <v>1</v>
      </c>
      <c r="E35" s="4123"/>
      <c r="F35" s="4122"/>
      <c r="G35" s="4123"/>
      <c r="H35" s="4087">
        <v>1</v>
      </c>
      <c r="I35" s="4087"/>
      <c r="J35" s="4124"/>
      <c r="K35" s="4124"/>
      <c r="L35" s="4087">
        <v>1</v>
      </c>
      <c r="M35" s="4087"/>
    </row>
    <row r="36" spans="1:13">
      <c r="A36" s="4108"/>
      <c r="B36" s="4086"/>
      <c r="C36" s="600"/>
      <c r="D36" s="46">
        <v>2024</v>
      </c>
      <c r="E36" s="46"/>
      <c r="F36" s="46">
        <v>2025</v>
      </c>
      <c r="G36" s="46"/>
      <c r="H36" s="47">
        <v>2026</v>
      </c>
      <c r="I36" s="47"/>
      <c r="J36" s="47">
        <v>2027</v>
      </c>
      <c r="K36" s="46"/>
      <c r="L36" s="46">
        <v>2028</v>
      </c>
      <c r="M36" s="602"/>
    </row>
    <row r="37" spans="1:13">
      <c r="A37" s="4108"/>
      <c r="B37" s="4086"/>
      <c r="C37" s="600"/>
      <c r="D37" s="4125"/>
      <c r="E37" s="4125"/>
      <c r="F37" s="4087">
        <v>1</v>
      </c>
      <c r="G37" s="4087"/>
      <c r="H37" s="1963"/>
      <c r="I37" s="603"/>
      <c r="J37" s="4087">
        <v>1</v>
      </c>
      <c r="K37" s="4087"/>
      <c r="L37" s="1963"/>
      <c r="M37" s="604"/>
    </row>
    <row r="38" spans="1:13">
      <c r="A38" s="4108"/>
      <c r="B38" s="4086"/>
      <c r="C38" s="600"/>
      <c r="D38" s="46">
        <v>2029</v>
      </c>
      <c r="E38" s="46"/>
      <c r="F38" s="46">
        <v>2030</v>
      </c>
      <c r="G38" s="46"/>
      <c r="H38" s="47">
        <v>2031</v>
      </c>
      <c r="I38" s="47"/>
      <c r="J38" s="47">
        <v>2032</v>
      </c>
      <c r="K38" s="46"/>
      <c r="L38" s="46">
        <v>2033</v>
      </c>
      <c r="M38" s="602"/>
    </row>
    <row r="39" spans="1:13">
      <c r="A39" s="4108"/>
      <c r="B39" s="4086"/>
      <c r="C39" s="600"/>
      <c r="D39" s="4087">
        <v>1</v>
      </c>
      <c r="E39" s="4087"/>
      <c r="F39" s="4098"/>
      <c r="G39" s="4099"/>
      <c r="H39" s="4087">
        <v>1</v>
      </c>
      <c r="I39" s="4087"/>
      <c r="J39" s="1963"/>
      <c r="K39" s="603"/>
      <c r="L39" s="4087">
        <v>1</v>
      </c>
      <c r="M39" s="4087"/>
    </row>
    <row r="40" spans="1:13">
      <c r="A40" s="4108"/>
      <c r="B40" s="4086"/>
      <c r="C40" s="600"/>
      <c r="D40" s="46">
        <v>2034</v>
      </c>
      <c r="E40" s="1910"/>
      <c r="F40" s="62" t="s">
        <v>1186</v>
      </c>
      <c r="G40" s="605"/>
      <c r="H40" s="606"/>
      <c r="I40" s="605"/>
      <c r="J40" s="606"/>
      <c r="K40" s="605"/>
      <c r="L40" s="606"/>
      <c r="M40" s="604"/>
    </row>
    <row r="41" spans="1:13">
      <c r="A41" s="4108"/>
      <c r="B41" s="4086"/>
      <c r="C41" s="600"/>
      <c r="D41" s="1963"/>
      <c r="E41" s="603"/>
      <c r="F41" s="4087">
        <v>1</v>
      </c>
      <c r="G41" s="4087"/>
      <c r="H41" s="4101"/>
      <c r="I41" s="4101"/>
      <c r="J41" s="606"/>
      <c r="K41" s="605"/>
      <c r="L41" s="606"/>
      <c r="M41" s="604"/>
    </row>
    <row r="42" spans="1:13">
      <c r="A42" s="4108"/>
      <c r="B42" s="4086"/>
      <c r="C42" s="600"/>
      <c r="D42" s="607"/>
      <c r="E42" s="1957"/>
      <c r="F42" s="607"/>
      <c r="G42" s="1957"/>
      <c r="H42" s="607"/>
      <c r="I42" s="1957"/>
      <c r="J42" s="607"/>
      <c r="K42" s="1957"/>
      <c r="L42" s="607"/>
      <c r="M42" s="1958"/>
    </row>
    <row r="43" spans="1:13" ht="18" customHeight="1">
      <c r="A43" s="4108"/>
      <c r="B43" s="4085" t="s">
        <v>1187</v>
      </c>
      <c r="C43" s="580"/>
      <c r="D43" s="580"/>
      <c r="E43" s="580"/>
      <c r="F43" s="580"/>
      <c r="G43" s="580"/>
      <c r="H43" s="580"/>
      <c r="I43" s="580"/>
      <c r="J43" s="580"/>
      <c r="K43" s="580"/>
      <c r="L43" s="581"/>
      <c r="M43" s="582"/>
    </row>
    <row r="44" spans="1:13" ht="15.75" customHeight="1">
      <c r="A44" s="4108"/>
      <c r="B44" s="4085"/>
      <c r="C44" s="581"/>
      <c r="D44" s="608" t="s">
        <v>69</v>
      </c>
      <c r="E44" s="609" t="s">
        <v>60</v>
      </c>
      <c r="F44" s="4112" t="s">
        <v>1188</v>
      </c>
      <c r="G44" s="4091" t="s">
        <v>1267</v>
      </c>
      <c r="H44" s="610"/>
      <c r="I44" s="611" t="s">
        <v>1168</v>
      </c>
      <c r="J44" s="611"/>
      <c r="K44" s="611"/>
      <c r="L44" s="581"/>
      <c r="M44" s="582"/>
    </row>
    <row r="45" spans="1:13">
      <c r="A45" s="4108"/>
      <c r="B45" s="4085"/>
      <c r="C45" s="581"/>
      <c r="D45" s="612" t="s">
        <v>1226</v>
      </c>
      <c r="E45" s="1961"/>
      <c r="F45" s="4112"/>
      <c r="G45" s="4091"/>
      <c r="I45" s="4084"/>
      <c r="J45" s="4084"/>
      <c r="K45" s="585"/>
      <c r="L45" s="581"/>
      <c r="M45" s="582"/>
    </row>
    <row r="46" spans="1:13">
      <c r="A46" s="4108"/>
      <c r="B46" s="4085"/>
      <c r="C46" s="560"/>
      <c r="D46" s="560"/>
      <c r="E46" s="560"/>
      <c r="F46" s="560"/>
      <c r="G46" s="560"/>
      <c r="I46" s="560"/>
      <c r="J46" s="560"/>
      <c r="K46" s="560"/>
      <c r="L46" s="581"/>
      <c r="M46" s="582"/>
    </row>
    <row r="47" spans="1:13" ht="78.75" customHeight="1">
      <c r="A47" s="4108"/>
      <c r="B47" s="1962" t="s">
        <v>1189</v>
      </c>
      <c r="C47" s="4126" t="s">
        <v>1801</v>
      </c>
      <c r="D47" s="4126"/>
      <c r="E47" s="4126"/>
      <c r="F47" s="4126"/>
      <c r="G47" s="4126"/>
      <c r="H47" s="4126"/>
      <c r="I47" s="4126"/>
      <c r="J47" s="4126"/>
      <c r="K47" s="4126"/>
      <c r="L47" s="4126"/>
      <c r="M47" s="4126"/>
    </row>
    <row r="48" spans="1:13" ht="27" customHeight="1">
      <c r="A48" s="4108"/>
      <c r="B48" s="1962" t="s">
        <v>1191</v>
      </c>
      <c r="C48" s="4127" t="s">
        <v>1802</v>
      </c>
      <c r="D48" s="4127"/>
      <c r="E48" s="4127"/>
      <c r="F48" s="4127"/>
      <c r="G48" s="4127"/>
      <c r="H48" s="4127"/>
      <c r="I48" s="4127"/>
      <c r="J48" s="4127"/>
      <c r="K48" s="4127"/>
      <c r="L48" s="4127"/>
      <c r="M48" s="4127"/>
    </row>
    <row r="49" spans="1:13">
      <c r="A49" s="4108"/>
      <c r="B49" s="1962" t="s">
        <v>1193</v>
      </c>
      <c r="C49" s="4127" t="s">
        <v>1803</v>
      </c>
      <c r="D49" s="4127"/>
      <c r="E49" s="4127"/>
      <c r="F49" s="4127"/>
      <c r="G49" s="4127"/>
      <c r="H49" s="4127"/>
      <c r="I49" s="4127"/>
      <c r="J49" s="4127"/>
      <c r="K49" s="4127"/>
      <c r="L49" s="4127"/>
      <c r="M49" s="4127"/>
    </row>
    <row r="50" spans="1:13" ht="15.75" customHeight="1">
      <c r="A50" s="4108"/>
      <c r="B50" s="1962" t="s">
        <v>1195</v>
      </c>
      <c r="C50" s="4127" t="s">
        <v>61</v>
      </c>
      <c r="D50" s="4127"/>
      <c r="E50" s="4127"/>
      <c r="F50" s="4127"/>
      <c r="G50" s="4127"/>
      <c r="H50" s="4127"/>
      <c r="I50" s="4127"/>
      <c r="J50" s="4127"/>
      <c r="K50" s="4127"/>
      <c r="L50" s="4127"/>
      <c r="M50" s="4127"/>
    </row>
    <row r="51" spans="1:13" ht="15.75" customHeight="1" thickBot="1">
      <c r="A51" s="4102" t="s">
        <v>1197</v>
      </c>
      <c r="B51" s="2055" t="s">
        <v>1198</v>
      </c>
      <c r="C51" s="4058" t="s">
        <v>953</v>
      </c>
      <c r="D51" s="4058"/>
      <c r="E51" s="4058"/>
      <c r="F51" s="4058"/>
      <c r="G51" s="4058"/>
      <c r="H51" s="4058"/>
      <c r="I51" s="4058"/>
      <c r="J51" s="4058"/>
      <c r="K51" s="4058"/>
      <c r="L51" s="4058"/>
      <c r="M51" s="4058"/>
    </row>
    <row r="52" spans="1:13" ht="16.5" thickBot="1">
      <c r="A52" s="4102"/>
      <c r="B52" s="2055" t="s">
        <v>1199</v>
      </c>
      <c r="C52" s="4058" t="s">
        <v>1789</v>
      </c>
      <c r="D52" s="4058"/>
      <c r="E52" s="4058"/>
      <c r="F52" s="4058"/>
      <c r="G52" s="4058"/>
      <c r="H52" s="4058"/>
      <c r="I52" s="4058"/>
      <c r="J52" s="4058"/>
      <c r="K52" s="4058"/>
      <c r="L52" s="4058"/>
      <c r="M52" s="4058"/>
    </row>
    <row r="53" spans="1:13" ht="16.5" thickBot="1">
      <c r="A53" s="4102"/>
      <c r="B53" s="2055" t="s">
        <v>1201</v>
      </c>
      <c r="C53" s="4058" t="s">
        <v>1763</v>
      </c>
      <c r="D53" s="4058"/>
      <c r="E53" s="4058"/>
      <c r="F53" s="4058"/>
      <c r="G53" s="4058"/>
      <c r="H53" s="4058"/>
      <c r="I53" s="4058"/>
      <c r="J53" s="4058"/>
      <c r="K53" s="4058"/>
      <c r="L53" s="4058"/>
      <c r="M53" s="4058"/>
    </row>
    <row r="54" spans="1:13" ht="15.75" customHeight="1" thickBot="1">
      <c r="A54" s="4102"/>
      <c r="B54" s="613" t="s">
        <v>1202</v>
      </c>
      <c r="C54" s="4058" t="s">
        <v>1790</v>
      </c>
      <c r="D54" s="4058"/>
      <c r="E54" s="4058"/>
      <c r="F54" s="4058"/>
      <c r="G54" s="4058"/>
      <c r="H54" s="4058"/>
      <c r="I54" s="4058"/>
      <c r="J54" s="4058"/>
      <c r="K54" s="4058"/>
      <c r="L54" s="4058"/>
      <c r="M54" s="4058"/>
    </row>
    <row r="55" spans="1:13" ht="15.75" customHeight="1" thickBot="1">
      <c r="A55" s="4102"/>
      <c r="B55" s="2055" t="s">
        <v>1204</v>
      </c>
      <c r="C55" s="4107" t="s">
        <v>954</v>
      </c>
      <c r="D55" s="4058"/>
      <c r="E55" s="4058"/>
      <c r="F55" s="4058"/>
      <c r="G55" s="4058"/>
      <c r="H55" s="4058"/>
      <c r="I55" s="4058"/>
      <c r="J55" s="4058"/>
      <c r="K55" s="4058"/>
      <c r="L55" s="4058"/>
      <c r="M55" s="4058"/>
    </row>
    <row r="56" spans="1:13" ht="16.5" thickBot="1">
      <c r="A56" s="4102"/>
      <c r="B56" s="2055" t="s">
        <v>1205</v>
      </c>
      <c r="C56" s="4058" t="s">
        <v>1791</v>
      </c>
      <c r="D56" s="4058"/>
      <c r="E56" s="4058"/>
      <c r="F56" s="4058"/>
      <c r="G56" s="4058"/>
      <c r="H56" s="4058"/>
      <c r="I56" s="4058"/>
      <c r="J56" s="4058"/>
      <c r="K56" s="4058"/>
      <c r="L56" s="4058"/>
      <c r="M56" s="4058"/>
    </row>
    <row r="57" spans="1:13" ht="15.75" customHeight="1">
      <c r="A57" s="4113" t="s">
        <v>1206</v>
      </c>
      <c r="B57" s="614" t="s">
        <v>1207</v>
      </c>
      <c r="C57" s="4058" t="s">
        <v>1792</v>
      </c>
      <c r="D57" s="4058"/>
      <c r="E57" s="4058"/>
      <c r="F57" s="4058"/>
      <c r="G57" s="4058"/>
      <c r="H57" s="4058"/>
      <c r="I57" s="4058"/>
      <c r="J57" s="4058"/>
      <c r="K57" s="4058"/>
      <c r="L57" s="4058"/>
      <c r="M57" s="4058"/>
    </row>
    <row r="58" spans="1:13" ht="30" customHeight="1">
      <c r="A58" s="4113"/>
      <c r="B58" s="614" t="s">
        <v>1209</v>
      </c>
      <c r="C58" s="4058" t="s">
        <v>1793</v>
      </c>
      <c r="D58" s="4058"/>
      <c r="E58" s="4058"/>
      <c r="F58" s="4058"/>
      <c r="G58" s="4058"/>
      <c r="H58" s="4058"/>
      <c r="I58" s="4058"/>
      <c r="J58" s="4058"/>
      <c r="K58" s="4058"/>
      <c r="L58" s="4058"/>
      <c r="M58" s="4058"/>
    </row>
    <row r="59" spans="1:13" ht="30" customHeight="1" thickBot="1">
      <c r="A59" s="4113"/>
      <c r="B59" s="615" t="s">
        <v>28</v>
      </c>
      <c r="C59" s="4058" t="s">
        <v>1794</v>
      </c>
      <c r="D59" s="4058"/>
      <c r="E59" s="4058"/>
      <c r="F59" s="4058"/>
      <c r="G59" s="4058"/>
      <c r="H59" s="4058"/>
      <c r="I59" s="4058"/>
      <c r="J59" s="4058"/>
      <c r="K59" s="4058"/>
      <c r="L59" s="4058"/>
      <c r="M59" s="4058"/>
    </row>
    <row r="60" spans="1:13" ht="63" customHeight="1" thickBot="1">
      <c r="A60" s="616" t="s">
        <v>1211</v>
      </c>
      <c r="B60" s="617"/>
      <c r="C60" s="4116" t="s">
        <v>1804</v>
      </c>
      <c r="D60" s="4116"/>
      <c r="E60" s="4116"/>
      <c r="F60" s="4116"/>
      <c r="G60" s="4116"/>
      <c r="H60" s="4116"/>
      <c r="I60" s="4116"/>
      <c r="J60" s="4116"/>
      <c r="K60" s="4116"/>
      <c r="L60" s="4116"/>
      <c r="M60" s="4116"/>
    </row>
  </sheetData>
  <mergeCells count="63">
    <mergeCell ref="A57:A59"/>
    <mergeCell ref="C57:M57"/>
    <mergeCell ref="C58:M58"/>
    <mergeCell ref="C59:M59"/>
    <mergeCell ref="C60:M60"/>
    <mergeCell ref="C49:M49"/>
    <mergeCell ref="C50:M50"/>
    <mergeCell ref="A51:A56"/>
    <mergeCell ref="C51:M51"/>
    <mergeCell ref="C52:M52"/>
    <mergeCell ref="C53:M53"/>
    <mergeCell ref="C54:M54"/>
    <mergeCell ref="C55:M55"/>
    <mergeCell ref="C56:M56"/>
    <mergeCell ref="A15:A50"/>
    <mergeCell ref="C15:M15"/>
    <mergeCell ref="C16:M16"/>
    <mergeCell ref="B17:B22"/>
    <mergeCell ref="B23:B26"/>
    <mergeCell ref="B43:B46"/>
    <mergeCell ref="F44:F45"/>
    <mergeCell ref="G44:G45"/>
    <mergeCell ref="I45:J45"/>
    <mergeCell ref="C47:M47"/>
    <mergeCell ref="C48:M48"/>
    <mergeCell ref="J37:K37"/>
    <mergeCell ref="D39:E39"/>
    <mergeCell ref="F39:G39"/>
    <mergeCell ref="H39:I39"/>
    <mergeCell ref="L39:M39"/>
    <mergeCell ref="F41:G41"/>
    <mergeCell ref="H41:I41"/>
    <mergeCell ref="J28:L28"/>
    <mergeCell ref="B30:B32"/>
    <mergeCell ref="B33:B42"/>
    <mergeCell ref="D35:E35"/>
    <mergeCell ref="F35:G35"/>
    <mergeCell ref="H35:I35"/>
    <mergeCell ref="J35:K35"/>
    <mergeCell ref="L35:M35"/>
    <mergeCell ref="D37:E37"/>
    <mergeCell ref="F37:G37"/>
    <mergeCell ref="C11:M11"/>
    <mergeCell ref="C12:M12"/>
    <mergeCell ref="C13:M13"/>
    <mergeCell ref="C14:G14"/>
    <mergeCell ref="I14:M14"/>
    <mergeCell ref="A2:A13"/>
    <mergeCell ref="C2:M2"/>
    <mergeCell ref="C3:M3"/>
    <mergeCell ref="D4:M4"/>
    <mergeCell ref="C5:M5"/>
    <mergeCell ref="C6:M6"/>
    <mergeCell ref="C7:G7"/>
    <mergeCell ref="I7:M7"/>
    <mergeCell ref="B8:B10"/>
    <mergeCell ref="C9:E9"/>
    <mergeCell ref="F9:G9"/>
    <mergeCell ref="I9:J9"/>
    <mergeCell ref="K9:L9"/>
    <mergeCell ref="F10:G10"/>
    <mergeCell ref="I10:J10"/>
    <mergeCell ref="K10:L10"/>
  </mergeCells>
  <dataValidations count="3">
    <dataValidation allowBlank="1" showInputMessage="1" showErrorMessage="1" prompt="Incluir una ficha por cada indicador, ya sea de producto o de resultado" sqref="B1" xr:uid="{00000000-0002-0000-2F00-000000000000}">
      <formula1>0</formula1>
      <formula2>0</formula2>
    </dataValidation>
    <dataValidation allowBlank="1" showInputMessage="1" showErrorMessage="1" prompt="Selecciones de la lista desplegable" sqref="B15" xr:uid="{00000000-0002-0000-2F00-000001000000}">
      <formula1>0</formula1>
      <formula2>0</formula2>
    </dataValidation>
    <dataValidation allowBlank="1" showInputMessage="1" showErrorMessage="1" prompt="Seleccione de la lista desplegable" sqref="B4 B7 H7" xr:uid="{00000000-0002-0000-2F00-000002000000}">
      <formula1>0</formula1>
      <formula2>0</formula2>
    </dataValidation>
  </dataValidations>
  <hyperlinks>
    <hyperlink ref="C55" r:id="rId1"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0"/>
  <sheetViews>
    <sheetView topLeftCell="A13" workbookViewId="0">
      <selection activeCell="C23" sqref="C23"/>
    </sheetView>
  </sheetViews>
  <sheetFormatPr baseColWidth="10" defaultColWidth="14.42578125" defaultRowHeight="15" customHeight="1"/>
  <cols>
    <col min="1" max="1" width="25" customWidth="1"/>
    <col min="2" max="2" width="26.7109375" customWidth="1"/>
    <col min="3" max="6" width="10.140625" customWidth="1"/>
    <col min="7" max="7" width="13.42578125" customWidth="1"/>
    <col min="8" max="8" width="12.140625" customWidth="1"/>
    <col min="9" max="13" width="10.140625" customWidth="1"/>
    <col min="14" max="26" width="9.140625" customWidth="1"/>
  </cols>
  <sheetData>
    <row r="1" spans="1:26" ht="16.5" thickBot="1">
      <c r="A1" s="2843"/>
      <c r="B1" s="2844" t="s">
        <v>1796</v>
      </c>
      <c r="C1" s="2845"/>
      <c r="D1" s="2845"/>
      <c r="E1" s="2845"/>
      <c r="F1" s="2845"/>
      <c r="G1" s="2845"/>
      <c r="H1" s="2845"/>
      <c r="I1" s="2845"/>
      <c r="J1" s="2845"/>
      <c r="K1" s="2845"/>
      <c r="L1" s="2845"/>
      <c r="M1" s="2846"/>
      <c r="N1" s="799"/>
      <c r="O1" s="799"/>
      <c r="P1" s="799"/>
      <c r="Q1" s="799"/>
      <c r="R1" s="799"/>
      <c r="S1" s="799"/>
      <c r="T1" s="799"/>
      <c r="U1" s="799"/>
      <c r="V1" s="799"/>
      <c r="W1" s="799"/>
      <c r="X1" s="799"/>
      <c r="Y1" s="799"/>
      <c r="Z1" s="799"/>
    </row>
    <row r="2" spans="1:26" ht="28.5" customHeight="1">
      <c r="A2" s="4149" t="s">
        <v>1134</v>
      </c>
      <c r="B2" s="2847" t="s">
        <v>1135</v>
      </c>
      <c r="C2" s="4142" t="s">
        <v>2585</v>
      </c>
      <c r="D2" s="4131"/>
      <c r="E2" s="4131"/>
      <c r="F2" s="4131"/>
      <c r="G2" s="4131"/>
      <c r="H2" s="4131"/>
      <c r="I2" s="4131"/>
      <c r="J2" s="4131"/>
      <c r="K2" s="4131"/>
      <c r="L2" s="4131"/>
      <c r="M2" s="4134"/>
      <c r="N2" s="799"/>
      <c r="O2" s="799"/>
      <c r="P2" s="799"/>
      <c r="Q2" s="799"/>
      <c r="R2" s="799"/>
      <c r="S2" s="799"/>
      <c r="T2" s="799"/>
      <c r="U2" s="799"/>
      <c r="V2" s="799"/>
      <c r="W2" s="799"/>
      <c r="X2" s="799"/>
      <c r="Y2" s="799"/>
      <c r="Z2" s="799"/>
    </row>
    <row r="3" spans="1:26" ht="48.75" customHeight="1">
      <c r="A3" s="4146"/>
      <c r="B3" s="2848" t="s">
        <v>1213</v>
      </c>
      <c r="C3" s="4151" t="s">
        <v>2587</v>
      </c>
      <c r="D3" s="4131"/>
      <c r="E3" s="4131"/>
      <c r="F3" s="4131"/>
      <c r="G3" s="4131"/>
      <c r="H3" s="4131"/>
      <c r="I3" s="4131"/>
      <c r="J3" s="4131"/>
      <c r="K3" s="4131"/>
      <c r="L3" s="4131"/>
      <c r="M3" s="4134"/>
      <c r="N3" s="799"/>
      <c r="O3" s="799"/>
      <c r="P3" s="799"/>
      <c r="Q3" s="799"/>
      <c r="R3" s="799"/>
      <c r="S3" s="799"/>
      <c r="T3" s="799"/>
      <c r="U3" s="799"/>
      <c r="V3" s="799"/>
      <c r="W3" s="799"/>
      <c r="X3" s="799"/>
      <c r="Y3" s="799"/>
      <c r="Z3" s="799"/>
    </row>
    <row r="4" spans="1:26" ht="15.75">
      <c r="A4" s="4146"/>
      <c r="B4" s="2849" t="s">
        <v>1139</v>
      </c>
      <c r="C4" s="2850" t="s">
        <v>69</v>
      </c>
      <c r="D4" s="4152"/>
      <c r="E4" s="4131"/>
      <c r="F4" s="4131"/>
      <c r="G4" s="4131"/>
      <c r="H4" s="4131"/>
      <c r="I4" s="4131"/>
      <c r="J4" s="4131"/>
      <c r="K4" s="4131"/>
      <c r="L4" s="4131"/>
      <c r="M4" s="4134"/>
      <c r="N4" s="799"/>
      <c r="O4" s="799"/>
      <c r="P4" s="799"/>
      <c r="Q4" s="799"/>
      <c r="R4" s="799"/>
      <c r="S4" s="799"/>
      <c r="T4" s="799"/>
      <c r="U4" s="799"/>
      <c r="V4" s="799"/>
      <c r="W4" s="799"/>
      <c r="X4" s="799"/>
      <c r="Y4" s="799"/>
      <c r="Z4" s="799"/>
    </row>
    <row r="5" spans="1:26" ht="15" customHeight="1">
      <c r="A5" s="4146"/>
      <c r="B5" s="2851" t="s">
        <v>1140</v>
      </c>
      <c r="C5" s="4151" t="s">
        <v>1773</v>
      </c>
      <c r="D5" s="4131"/>
      <c r="E5" s="4131"/>
      <c r="F5" s="4131"/>
      <c r="G5" s="4131"/>
      <c r="H5" s="4131"/>
      <c r="I5" s="4131"/>
      <c r="J5" s="4131"/>
      <c r="K5" s="4131"/>
      <c r="L5" s="4131"/>
      <c r="M5" s="4134"/>
      <c r="N5" s="799"/>
      <c r="O5" s="799"/>
      <c r="P5" s="799"/>
      <c r="Q5" s="799"/>
      <c r="R5" s="799"/>
      <c r="S5" s="799"/>
      <c r="T5" s="799"/>
      <c r="U5" s="799"/>
      <c r="V5" s="799"/>
      <c r="W5" s="799"/>
      <c r="X5" s="799"/>
      <c r="Y5" s="799"/>
      <c r="Z5" s="799"/>
    </row>
    <row r="6" spans="1:26" ht="16.5" customHeight="1">
      <c r="A6" s="4146"/>
      <c r="B6" s="2849" t="s">
        <v>1142</v>
      </c>
      <c r="C6" s="4153" t="s">
        <v>1774</v>
      </c>
      <c r="D6" s="4131"/>
      <c r="E6" s="4131"/>
      <c r="F6" s="4131"/>
      <c r="G6" s="4131"/>
      <c r="H6" s="4131"/>
      <c r="I6" s="4131"/>
      <c r="J6" s="4131"/>
      <c r="K6" s="4131"/>
      <c r="L6" s="4131"/>
      <c r="M6" s="4134"/>
      <c r="N6" s="799"/>
      <c r="O6" s="799"/>
      <c r="P6" s="799"/>
      <c r="Q6" s="799"/>
      <c r="R6" s="799"/>
      <c r="S6" s="799"/>
      <c r="T6" s="799"/>
      <c r="U6" s="799"/>
      <c r="V6" s="799"/>
      <c r="W6" s="799"/>
      <c r="X6" s="799"/>
      <c r="Y6" s="799"/>
      <c r="Z6" s="799"/>
    </row>
    <row r="7" spans="1:26" ht="43.5" customHeight="1">
      <c r="A7" s="4146"/>
      <c r="B7" s="2848" t="s">
        <v>1143</v>
      </c>
      <c r="C7" s="4130" t="s">
        <v>1775</v>
      </c>
      <c r="D7" s="4131"/>
      <c r="E7" s="4131"/>
      <c r="F7" s="4131"/>
      <c r="G7" s="4132"/>
      <c r="H7" s="2852" t="s">
        <v>28</v>
      </c>
      <c r="I7" s="4133" t="s">
        <v>1797</v>
      </c>
      <c r="J7" s="4131"/>
      <c r="K7" s="4131"/>
      <c r="L7" s="4131"/>
      <c r="M7" s="4134"/>
      <c r="N7" s="799"/>
      <c r="O7" s="799"/>
      <c r="P7" s="799"/>
      <c r="Q7" s="799"/>
      <c r="R7" s="799"/>
      <c r="S7" s="799"/>
      <c r="T7" s="799"/>
      <c r="U7" s="799"/>
      <c r="V7" s="799"/>
      <c r="W7" s="799"/>
      <c r="X7" s="799"/>
      <c r="Y7" s="799"/>
      <c r="Z7" s="799"/>
    </row>
    <row r="8" spans="1:26" ht="15.75" customHeight="1">
      <c r="A8" s="4146"/>
      <c r="B8" s="4135" t="s">
        <v>1144</v>
      </c>
      <c r="C8" s="2853"/>
      <c r="D8" s="2854"/>
      <c r="E8" s="2854"/>
      <c r="F8" s="2854"/>
      <c r="G8" s="2854"/>
      <c r="H8" s="2854"/>
      <c r="I8" s="2854"/>
      <c r="J8" s="2854"/>
      <c r="K8" s="2854"/>
      <c r="L8" s="2855"/>
      <c r="M8" s="2856"/>
      <c r="N8" s="799"/>
      <c r="O8" s="799"/>
      <c r="P8" s="799"/>
      <c r="Q8" s="799"/>
      <c r="R8" s="799"/>
      <c r="S8" s="799"/>
      <c r="T8" s="799"/>
      <c r="U8" s="799"/>
      <c r="V8" s="799"/>
      <c r="W8" s="799"/>
      <c r="X8" s="799"/>
      <c r="Y8" s="799"/>
      <c r="Z8" s="799"/>
    </row>
    <row r="9" spans="1:26" ht="15.75">
      <c r="A9" s="4146"/>
      <c r="B9" s="4136"/>
      <c r="C9" s="4138"/>
      <c r="D9" s="4131"/>
      <c r="E9" s="4131"/>
      <c r="F9" s="4139"/>
      <c r="G9" s="4131"/>
      <c r="H9" s="1015"/>
      <c r="I9" s="4139"/>
      <c r="J9" s="4131"/>
      <c r="K9" s="4139"/>
      <c r="L9" s="4131"/>
      <c r="M9" s="2857"/>
      <c r="N9" s="799"/>
      <c r="O9" s="799"/>
      <c r="P9" s="799"/>
      <c r="Q9" s="799"/>
      <c r="R9" s="799"/>
      <c r="S9" s="799"/>
      <c r="T9" s="799"/>
      <c r="U9" s="799"/>
      <c r="V9" s="799"/>
      <c r="W9" s="799"/>
      <c r="X9" s="799"/>
      <c r="Y9" s="799"/>
      <c r="Z9" s="799"/>
    </row>
    <row r="10" spans="1:26" ht="15.75">
      <c r="A10" s="4146"/>
      <c r="B10" s="4137"/>
      <c r="C10" s="2858"/>
      <c r="D10" s="2859" t="s">
        <v>1147</v>
      </c>
      <c r="E10" s="2859"/>
      <c r="F10" s="4140" t="s">
        <v>1147</v>
      </c>
      <c r="G10" s="4141"/>
      <c r="H10" s="1015"/>
      <c r="I10" s="4140" t="s">
        <v>1147</v>
      </c>
      <c r="J10" s="4141"/>
      <c r="K10" s="4140" t="s">
        <v>1147</v>
      </c>
      <c r="L10" s="4141"/>
      <c r="M10" s="2860"/>
      <c r="N10" s="799"/>
      <c r="O10" s="799"/>
      <c r="P10" s="799"/>
      <c r="Q10" s="799"/>
      <c r="R10" s="799"/>
      <c r="S10" s="799"/>
      <c r="T10" s="799"/>
      <c r="U10" s="799"/>
      <c r="V10" s="799"/>
      <c r="W10" s="799"/>
      <c r="X10" s="799"/>
      <c r="Y10" s="799"/>
      <c r="Z10" s="799"/>
    </row>
    <row r="11" spans="1:26" ht="205.5" customHeight="1">
      <c r="A11" s="4146"/>
      <c r="B11" s="2848" t="s">
        <v>1219</v>
      </c>
      <c r="C11" s="4142" t="s">
        <v>2588</v>
      </c>
      <c r="D11" s="4131"/>
      <c r="E11" s="4131"/>
      <c r="F11" s="4131"/>
      <c r="G11" s="4131"/>
      <c r="H11" s="4131"/>
      <c r="I11" s="4131"/>
      <c r="J11" s="4131"/>
      <c r="K11" s="4131"/>
      <c r="L11" s="4131"/>
      <c r="M11" s="4134"/>
      <c r="N11" s="799"/>
      <c r="O11" s="799"/>
      <c r="P11" s="799"/>
      <c r="Q11" s="799"/>
      <c r="R11" s="799"/>
      <c r="S11" s="799"/>
      <c r="T11" s="799"/>
      <c r="U11" s="799"/>
      <c r="V11" s="799"/>
      <c r="W11" s="799"/>
      <c r="X11" s="799"/>
      <c r="Y11" s="799"/>
      <c r="Z11" s="799"/>
    </row>
    <row r="12" spans="1:26" ht="63" customHeight="1">
      <c r="A12" s="4150"/>
      <c r="B12" s="2848" t="s">
        <v>1221</v>
      </c>
      <c r="C12" s="4143" t="s">
        <v>1783</v>
      </c>
      <c r="D12" s="4131"/>
      <c r="E12" s="4131"/>
      <c r="F12" s="4131"/>
      <c r="G12" s="4131"/>
      <c r="H12" s="4131"/>
      <c r="I12" s="4131"/>
      <c r="J12" s="4131"/>
      <c r="K12" s="4131"/>
      <c r="L12" s="4131"/>
      <c r="M12" s="4134"/>
      <c r="N12" s="799"/>
      <c r="O12" s="799"/>
      <c r="P12" s="799"/>
      <c r="Q12" s="799"/>
      <c r="R12" s="799"/>
      <c r="S12" s="799"/>
      <c r="T12" s="799"/>
      <c r="U12" s="799"/>
      <c r="V12" s="799"/>
      <c r="W12" s="799"/>
      <c r="X12" s="799"/>
      <c r="Y12" s="799"/>
      <c r="Z12" s="799"/>
    </row>
    <row r="13" spans="1:26" ht="64.5" customHeight="1">
      <c r="A13" s="2861"/>
      <c r="B13" s="2862" t="s">
        <v>1223</v>
      </c>
      <c r="C13" s="4144" t="s">
        <v>952</v>
      </c>
      <c r="D13" s="4131"/>
      <c r="E13" s="4131"/>
      <c r="F13" s="4131"/>
      <c r="G13" s="4132"/>
      <c r="H13" s="2863" t="s">
        <v>1224</v>
      </c>
      <c r="I13" s="4144" t="s">
        <v>789</v>
      </c>
      <c r="J13" s="4131"/>
      <c r="K13" s="4131"/>
      <c r="L13" s="4131"/>
      <c r="M13" s="4132"/>
      <c r="N13" s="799"/>
      <c r="O13" s="799"/>
      <c r="P13" s="799"/>
      <c r="Q13" s="799"/>
      <c r="R13" s="799"/>
      <c r="S13" s="799"/>
      <c r="T13" s="799"/>
      <c r="U13" s="799"/>
      <c r="V13" s="799"/>
      <c r="W13" s="799"/>
      <c r="X13" s="799"/>
      <c r="Y13" s="799"/>
      <c r="Z13" s="799"/>
    </row>
    <row r="14" spans="1:26" ht="15.75" customHeight="1">
      <c r="A14" s="4145" t="s">
        <v>1150</v>
      </c>
      <c r="B14" s="2848" t="s">
        <v>1256</v>
      </c>
      <c r="C14" s="4142" t="s">
        <v>58</v>
      </c>
      <c r="D14" s="4131"/>
      <c r="E14" s="4131"/>
      <c r="F14" s="4131"/>
      <c r="G14" s="4131"/>
      <c r="H14" s="4131"/>
      <c r="I14" s="4131"/>
      <c r="J14" s="4131"/>
      <c r="K14" s="4131"/>
      <c r="L14" s="4131"/>
      <c r="M14" s="4134"/>
      <c r="N14" s="799"/>
      <c r="O14" s="799"/>
      <c r="P14" s="799"/>
      <c r="Q14" s="799"/>
      <c r="R14" s="799"/>
      <c r="S14" s="799"/>
      <c r="T14" s="799"/>
      <c r="U14" s="799"/>
      <c r="V14" s="799"/>
      <c r="W14" s="799"/>
      <c r="X14" s="799"/>
      <c r="Y14" s="799"/>
      <c r="Z14" s="799"/>
    </row>
    <row r="15" spans="1:26" ht="15.75">
      <c r="A15" s="4146"/>
      <c r="B15" s="2848" t="s">
        <v>1151</v>
      </c>
      <c r="C15" s="4147" t="s">
        <v>2586</v>
      </c>
      <c r="D15" s="4131"/>
      <c r="E15" s="4131"/>
      <c r="F15" s="4131"/>
      <c r="G15" s="4131"/>
      <c r="H15" s="4131"/>
      <c r="I15" s="4131"/>
      <c r="J15" s="4131"/>
      <c r="K15" s="4131"/>
      <c r="L15" s="4131"/>
      <c r="M15" s="4134"/>
      <c r="N15" s="799"/>
      <c r="O15" s="799"/>
      <c r="P15" s="799"/>
      <c r="Q15" s="799"/>
      <c r="R15" s="799"/>
      <c r="S15" s="799"/>
      <c r="T15" s="799"/>
      <c r="U15" s="799"/>
      <c r="V15" s="799"/>
      <c r="W15" s="799"/>
      <c r="X15" s="799"/>
      <c r="Y15" s="799"/>
      <c r="Z15" s="799"/>
    </row>
    <row r="16" spans="1:26" ht="8.25" customHeight="1">
      <c r="A16" s="4146"/>
      <c r="B16" s="4135" t="s">
        <v>1153</v>
      </c>
      <c r="C16" s="2864"/>
      <c r="D16" s="2865"/>
      <c r="E16" s="2865"/>
      <c r="F16" s="2865"/>
      <c r="G16" s="2865"/>
      <c r="H16" s="2865"/>
      <c r="I16" s="2865"/>
      <c r="J16" s="2865"/>
      <c r="K16" s="2865"/>
      <c r="L16" s="2865"/>
      <c r="M16" s="2866"/>
      <c r="N16" s="799"/>
      <c r="O16" s="799"/>
      <c r="P16" s="799"/>
      <c r="Q16" s="799"/>
      <c r="R16" s="799"/>
      <c r="S16" s="799"/>
      <c r="T16" s="799"/>
      <c r="U16" s="799"/>
      <c r="V16" s="799"/>
      <c r="W16" s="799"/>
      <c r="X16" s="799"/>
      <c r="Y16" s="799"/>
      <c r="Z16" s="799"/>
    </row>
    <row r="17" spans="1:26" ht="9" customHeight="1">
      <c r="A17" s="4146"/>
      <c r="B17" s="4136"/>
      <c r="C17" s="2867"/>
      <c r="D17" s="2868"/>
      <c r="E17" s="2869"/>
      <c r="F17" s="2868"/>
      <c r="G17" s="2869"/>
      <c r="H17" s="2868"/>
      <c r="I17" s="2869"/>
      <c r="J17" s="2868"/>
      <c r="K17" s="2869"/>
      <c r="L17" s="2869"/>
      <c r="M17" s="2870"/>
      <c r="N17" s="799"/>
      <c r="O17" s="799"/>
      <c r="P17" s="799"/>
      <c r="Q17" s="799"/>
      <c r="R17" s="799"/>
      <c r="S17" s="799"/>
      <c r="T17" s="799"/>
      <c r="U17" s="799"/>
      <c r="V17" s="799"/>
      <c r="W17" s="799"/>
      <c r="X17" s="799"/>
      <c r="Y17" s="799"/>
      <c r="Z17" s="799"/>
    </row>
    <row r="18" spans="1:26" ht="30">
      <c r="A18" s="4146"/>
      <c r="B18" s="4136"/>
      <c r="C18" s="2871" t="s">
        <v>1154</v>
      </c>
      <c r="D18" s="2872"/>
      <c r="E18" s="2871" t="s">
        <v>1155</v>
      </c>
      <c r="F18" s="2872"/>
      <c r="G18" s="2871" t="s">
        <v>1156</v>
      </c>
      <c r="H18" s="2872"/>
      <c r="I18" s="2871" t="s">
        <v>1157</v>
      </c>
      <c r="J18" s="2872"/>
      <c r="K18" s="2871" t="s">
        <v>1158</v>
      </c>
      <c r="L18" s="2873"/>
      <c r="M18" s="2874"/>
      <c r="N18" s="799"/>
      <c r="O18" s="799"/>
      <c r="P18" s="799"/>
      <c r="Q18" s="799"/>
      <c r="R18" s="799"/>
      <c r="S18" s="799"/>
      <c r="T18" s="799"/>
      <c r="U18" s="799"/>
      <c r="V18" s="799"/>
      <c r="W18" s="799"/>
      <c r="X18" s="799"/>
      <c r="Y18" s="799"/>
      <c r="Z18" s="799"/>
    </row>
    <row r="19" spans="1:26" ht="30">
      <c r="A19" s="4146"/>
      <c r="B19" s="4136"/>
      <c r="C19" s="2871" t="s">
        <v>1159</v>
      </c>
      <c r="D19" s="2875"/>
      <c r="E19" s="2871" t="s">
        <v>1160</v>
      </c>
      <c r="F19" s="2876"/>
      <c r="G19" s="2871" t="s">
        <v>1161</v>
      </c>
      <c r="H19" s="2876"/>
      <c r="I19" s="2871" t="s">
        <v>1162</v>
      </c>
      <c r="J19" s="2876"/>
      <c r="K19" s="2871" t="s">
        <v>1163</v>
      </c>
      <c r="L19" s="2875"/>
      <c r="M19" s="2874"/>
      <c r="N19" s="799"/>
      <c r="O19" s="799"/>
      <c r="P19" s="799"/>
      <c r="Q19" s="799"/>
      <c r="R19" s="799"/>
      <c r="S19" s="799"/>
      <c r="T19" s="799"/>
      <c r="U19" s="799"/>
      <c r="V19" s="799"/>
      <c r="W19" s="799"/>
      <c r="X19" s="799"/>
      <c r="Y19" s="799"/>
      <c r="Z19" s="799"/>
    </row>
    <row r="20" spans="1:26" ht="15.75">
      <c r="A20" s="4146"/>
      <c r="B20" s="4136"/>
      <c r="C20" s="2871" t="s">
        <v>1166</v>
      </c>
      <c r="D20" s="2876" t="s">
        <v>1226</v>
      </c>
      <c r="E20" s="2871" t="s">
        <v>1168</v>
      </c>
      <c r="F20" s="2877" t="s">
        <v>2589</v>
      </c>
      <c r="G20" s="2877"/>
      <c r="H20" s="2877"/>
      <c r="I20" s="2877"/>
      <c r="J20" s="2877"/>
      <c r="K20" s="2877"/>
      <c r="L20" s="2877"/>
      <c r="M20" s="2878"/>
      <c r="N20" s="799"/>
      <c r="O20" s="799"/>
      <c r="P20" s="799"/>
      <c r="Q20" s="799"/>
      <c r="R20" s="799"/>
      <c r="S20" s="799"/>
      <c r="T20" s="799"/>
      <c r="U20" s="799"/>
      <c r="V20" s="799"/>
      <c r="W20" s="799"/>
      <c r="X20" s="799"/>
      <c r="Y20" s="799"/>
      <c r="Z20" s="799"/>
    </row>
    <row r="21" spans="1:26" ht="9.75" customHeight="1">
      <c r="A21" s="4146"/>
      <c r="B21" s="4137"/>
      <c r="C21" s="2879"/>
      <c r="D21" s="2879"/>
      <c r="E21" s="2879"/>
      <c r="F21" s="2879"/>
      <c r="G21" s="2879"/>
      <c r="H21" s="2879"/>
      <c r="I21" s="2879"/>
      <c r="J21" s="2879"/>
      <c r="K21" s="2879"/>
      <c r="L21" s="2879"/>
      <c r="M21" s="2880"/>
      <c r="N21" s="799"/>
      <c r="O21" s="799"/>
      <c r="P21" s="799"/>
      <c r="Q21" s="799"/>
      <c r="R21" s="799"/>
      <c r="S21" s="799"/>
      <c r="T21" s="799"/>
      <c r="U21" s="799"/>
      <c r="V21" s="799"/>
      <c r="W21" s="799"/>
      <c r="X21" s="799"/>
      <c r="Y21" s="799"/>
      <c r="Z21" s="799"/>
    </row>
    <row r="22" spans="1:26" ht="15.75" customHeight="1">
      <c r="A22" s="4146"/>
      <c r="B22" s="4148" t="s">
        <v>1170</v>
      </c>
      <c r="C22" s="2865"/>
      <c r="D22" s="2865"/>
      <c r="E22" s="2865"/>
      <c r="F22" s="2865"/>
      <c r="G22" s="2865"/>
      <c r="H22" s="2865"/>
      <c r="I22" s="2865"/>
      <c r="J22" s="2865"/>
      <c r="K22" s="2865"/>
      <c r="L22" s="465"/>
      <c r="M22" s="2881"/>
      <c r="N22" s="799"/>
      <c r="O22" s="799"/>
      <c r="P22" s="799"/>
      <c r="Q22" s="799"/>
      <c r="R22" s="799"/>
      <c r="S22" s="799"/>
      <c r="T22" s="799"/>
      <c r="U22" s="799"/>
      <c r="V22" s="799"/>
      <c r="W22" s="799"/>
      <c r="X22" s="799"/>
      <c r="Y22" s="799"/>
      <c r="Z22" s="799"/>
    </row>
    <row r="23" spans="1:26" ht="30">
      <c r="A23" s="4146"/>
      <c r="B23" s="4136"/>
      <c r="C23" s="2871" t="s">
        <v>1171</v>
      </c>
      <c r="D23" s="2876"/>
      <c r="E23" s="2882"/>
      <c r="F23" s="2871" t="s">
        <v>1172</v>
      </c>
      <c r="G23" s="2875"/>
      <c r="H23" s="2882"/>
      <c r="I23" s="2871" t="s">
        <v>1173</v>
      </c>
      <c r="J23" s="2921"/>
      <c r="K23" s="2882"/>
      <c r="L23" s="465"/>
      <c r="M23" s="2881"/>
      <c r="N23" s="799"/>
      <c r="O23" s="799"/>
      <c r="P23" s="799"/>
      <c r="Q23" s="799"/>
      <c r="R23" s="799"/>
      <c r="S23" s="799"/>
      <c r="T23" s="799"/>
      <c r="U23" s="799"/>
      <c r="V23" s="799"/>
      <c r="W23" s="799"/>
      <c r="X23" s="799"/>
      <c r="Y23" s="799"/>
      <c r="Z23" s="799"/>
    </row>
    <row r="24" spans="1:26" ht="30">
      <c r="A24" s="4146"/>
      <c r="B24" s="4136"/>
      <c r="C24" s="2871" t="s">
        <v>1174</v>
      </c>
      <c r="D24" s="2883"/>
      <c r="E24" s="2884"/>
      <c r="F24" s="2871" t="s">
        <v>1175</v>
      </c>
      <c r="G24" s="2876"/>
      <c r="H24" s="465"/>
      <c r="I24" s="2885" t="s">
        <v>1166</v>
      </c>
      <c r="J24" s="1076" t="s">
        <v>1800</v>
      </c>
      <c r="K24" s="2886"/>
      <c r="L24" s="465"/>
      <c r="M24" s="2881"/>
      <c r="N24" s="799"/>
      <c r="O24" s="799"/>
      <c r="P24" s="799"/>
      <c r="Q24" s="799"/>
      <c r="R24" s="799"/>
      <c r="S24" s="799"/>
      <c r="T24" s="799"/>
      <c r="U24" s="799"/>
      <c r="V24" s="799"/>
      <c r="W24" s="799"/>
      <c r="X24" s="799"/>
      <c r="Y24" s="799"/>
      <c r="Z24" s="799"/>
    </row>
    <row r="25" spans="1:26" ht="15.75">
      <c r="A25" s="4146"/>
      <c r="B25" s="4136"/>
      <c r="C25" s="2868"/>
      <c r="D25" s="2868"/>
      <c r="E25" s="2868"/>
      <c r="F25" s="2868"/>
      <c r="G25" s="2868"/>
      <c r="H25" s="2868"/>
      <c r="I25" s="2868"/>
      <c r="J25" s="2868"/>
      <c r="K25" s="2868"/>
      <c r="L25" s="465"/>
      <c r="M25" s="2881"/>
      <c r="N25" s="799"/>
      <c r="O25" s="799"/>
      <c r="P25" s="799"/>
      <c r="Q25" s="799"/>
      <c r="R25" s="799"/>
      <c r="S25" s="799"/>
      <c r="T25" s="799"/>
      <c r="U25" s="799"/>
      <c r="V25" s="799"/>
      <c r="W25" s="799"/>
      <c r="X25" s="799"/>
      <c r="Y25" s="799"/>
      <c r="Z25" s="799"/>
    </row>
    <row r="26" spans="1:26" ht="15.75">
      <c r="A26" s="4146"/>
      <c r="B26" s="2887" t="s">
        <v>1176</v>
      </c>
      <c r="C26" s="2882"/>
      <c r="D26" s="2882"/>
      <c r="E26" s="2882"/>
      <c r="F26" s="2882"/>
      <c r="G26" s="2882"/>
      <c r="H26" s="2882"/>
      <c r="I26" s="2882"/>
      <c r="J26" s="2882"/>
      <c r="K26" s="2882"/>
      <c r="L26" s="2882"/>
      <c r="M26" s="2888"/>
      <c r="N26" s="799"/>
      <c r="O26" s="799"/>
      <c r="P26" s="799"/>
      <c r="Q26" s="799"/>
      <c r="R26" s="799"/>
      <c r="S26" s="799"/>
      <c r="T26" s="799"/>
      <c r="U26" s="799"/>
      <c r="V26" s="799"/>
      <c r="W26" s="799"/>
      <c r="X26" s="799"/>
      <c r="Y26" s="799"/>
      <c r="Z26" s="799"/>
    </row>
    <row r="27" spans="1:26" ht="15.75" customHeight="1">
      <c r="A27" s="4146"/>
      <c r="B27" s="2887"/>
      <c r="C27" s="2889" t="s">
        <v>1177</v>
      </c>
      <c r="D27" s="2876" t="s">
        <v>61</v>
      </c>
      <c r="E27" s="2882"/>
      <c r="F27" s="2890" t="s">
        <v>1178</v>
      </c>
      <c r="G27" s="2876" t="s">
        <v>61</v>
      </c>
      <c r="H27" s="2882"/>
      <c r="I27" s="2890" t="s">
        <v>1179</v>
      </c>
      <c r="J27" s="4133" t="s">
        <v>61</v>
      </c>
      <c r="K27" s="4131"/>
      <c r="L27" s="4132"/>
      <c r="M27" s="2888"/>
      <c r="N27" s="799"/>
      <c r="O27" s="799"/>
      <c r="P27" s="799"/>
      <c r="Q27" s="799"/>
      <c r="R27" s="799"/>
      <c r="S27" s="799"/>
      <c r="T27" s="799"/>
      <c r="U27" s="799"/>
      <c r="V27" s="799"/>
      <c r="W27" s="799"/>
      <c r="X27" s="799"/>
      <c r="Y27" s="799"/>
      <c r="Z27" s="799"/>
    </row>
    <row r="28" spans="1:26" ht="15.75">
      <c r="A28" s="4146"/>
      <c r="B28" s="2849"/>
      <c r="C28" s="2879"/>
      <c r="D28" s="2879"/>
      <c r="E28" s="2879"/>
      <c r="F28" s="2879"/>
      <c r="G28" s="2879"/>
      <c r="H28" s="2879"/>
      <c r="I28" s="2879"/>
      <c r="J28" s="2879"/>
      <c r="K28" s="2879"/>
      <c r="L28" s="2879"/>
      <c r="M28" s="2880"/>
      <c r="N28" s="799"/>
      <c r="O28" s="799"/>
      <c r="P28" s="799"/>
      <c r="Q28" s="799"/>
      <c r="R28" s="799"/>
      <c r="S28" s="799"/>
      <c r="T28" s="799"/>
      <c r="U28" s="799"/>
      <c r="V28" s="799"/>
      <c r="W28" s="799"/>
      <c r="X28" s="799"/>
      <c r="Y28" s="799"/>
      <c r="Z28" s="799"/>
    </row>
    <row r="29" spans="1:26" ht="15.75" customHeight="1">
      <c r="A29" s="4146"/>
      <c r="B29" s="4135" t="s">
        <v>1181</v>
      </c>
      <c r="C29" s="2891"/>
      <c r="D29" s="2891"/>
      <c r="E29" s="2891"/>
      <c r="F29" s="2891"/>
      <c r="G29" s="2891"/>
      <c r="H29" s="2891"/>
      <c r="I29" s="2891"/>
      <c r="J29" s="2891"/>
      <c r="K29" s="2891"/>
      <c r="L29" s="465"/>
      <c r="M29" s="2881"/>
      <c r="N29" s="799"/>
      <c r="O29" s="799"/>
      <c r="P29" s="799"/>
      <c r="Q29" s="799"/>
      <c r="R29" s="799"/>
      <c r="S29" s="799"/>
      <c r="T29" s="799"/>
      <c r="U29" s="799"/>
      <c r="V29" s="799"/>
      <c r="W29" s="799"/>
      <c r="X29" s="799"/>
      <c r="Y29" s="799"/>
      <c r="Z29" s="799"/>
    </row>
    <row r="30" spans="1:26" ht="30">
      <c r="A30" s="4146"/>
      <c r="B30" s="4136"/>
      <c r="C30" s="2882" t="s">
        <v>1182</v>
      </c>
      <c r="D30" s="2892">
        <v>2023</v>
      </c>
      <c r="E30" s="2893"/>
      <c r="F30" s="2894" t="s">
        <v>1183</v>
      </c>
      <c r="G30" s="2895" t="s">
        <v>1766</v>
      </c>
      <c r="H30" s="2896"/>
      <c r="I30" s="2890"/>
      <c r="J30" s="2896"/>
      <c r="K30" s="2896"/>
      <c r="L30" s="465"/>
      <c r="M30" s="2881"/>
      <c r="N30" s="799"/>
      <c r="O30" s="799"/>
      <c r="P30" s="799"/>
      <c r="Q30" s="799"/>
      <c r="R30" s="799"/>
      <c r="S30" s="799"/>
      <c r="T30" s="799"/>
      <c r="U30" s="799"/>
      <c r="V30" s="799"/>
      <c r="W30" s="799"/>
      <c r="X30" s="799"/>
      <c r="Y30" s="799"/>
      <c r="Z30" s="799"/>
    </row>
    <row r="31" spans="1:26" ht="15.75">
      <c r="A31" s="4146"/>
      <c r="B31" s="4137"/>
      <c r="C31" s="2879"/>
      <c r="D31" s="2897"/>
      <c r="E31" s="2898"/>
      <c r="F31" s="2879"/>
      <c r="G31" s="2898"/>
      <c r="H31" s="2898"/>
      <c r="I31" s="2899"/>
      <c r="J31" s="2898"/>
      <c r="K31" s="2898"/>
      <c r="L31" s="465"/>
      <c r="M31" s="2881"/>
      <c r="N31" s="799"/>
      <c r="O31" s="799"/>
      <c r="P31" s="799"/>
      <c r="Q31" s="799"/>
      <c r="R31" s="799"/>
      <c r="S31" s="799"/>
      <c r="T31" s="799"/>
      <c r="U31" s="799"/>
      <c r="V31" s="799"/>
      <c r="W31" s="799"/>
      <c r="X31" s="799"/>
      <c r="Y31" s="799"/>
      <c r="Z31" s="799"/>
    </row>
    <row r="32" spans="1:26" ht="15.75" customHeight="1">
      <c r="A32" s="4146"/>
      <c r="B32" s="4135" t="s">
        <v>1185</v>
      </c>
      <c r="C32" s="2900"/>
      <c r="D32" s="2900"/>
      <c r="E32" s="2900"/>
      <c r="F32" s="2900"/>
      <c r="G32" s="2900"/>
      <c r="H32" s="2900"/>
      <c r="I32" s="2900"/>
      <c r="J32" s="2900"/>
      <c r="K32" s="2900"/>
      <c r="L32" s="2900"/>
      <c r="M32" s="2901"/>
      <c r="N32" s="799"/>
      <c r="O32" s="799"/>
      <c r="P32" s="799"/>
      <c r="Q32" s="799"/>
      <c r="R32" s="799"/>
      <c r="S32" s="799"/>
      <c r="T32" s="799"/>
      <c r="U32" s="799"/>
      <c r="V32" s="799"/>
      <c r="W32" s="799"/>
      <c r="X32" s="799"/>
      <c r="Y32" s="799"/>
      <c r="Z32" s="799"/>
    </row>
    <row r="33" spans="1:26" ht="15.75">
      <c r="A33" s="4146"/>
      <c r="B33" s="4136"/>
      <c r="C33" s="2902"/>
      <c r="D33" s="2894">
        <v>2019</v>
      </c>
      <c r="E33" s="2894"/>
      <c r="F33" s="2894">
        <v>2020</v>
      </c>
      <c r="G33" s="2894"/>
      <c r="H33" s="2903">
        <v>2021</v>
      </c>
      <c r="I33" s="2903"/>
      <c r="J33" s="2903">
        <v>2022</v>
      </c>
      <c r="K33" s="2894"/>
      <c r="L33" s="2894">
        <v>2023</v>
      </c>
      <c r="M33" s="2901"/>
      <c r="N33" s="799"/>
      <c r="O33" s="799"/>
      <c r="P33" s="799"/>
      <c r="Q33" s="799"/>
      <c r="R33" s="799"/>
      <c r="S33" s="799"/>
      <c r="T33" s="799"/>
      <c r="U33" s="799"/>
      <c r="V33" s="799"/>
      <c r="W33" s="799"/>
      <c r="X33" s="799"/>
      <c r="Y33" s="799"/>
      <c r="Z33" s="799"/>
    </row>
    <row r="34" spans="1:26" ht="15.75">
      <c r="A34" s="4146"/>
      <c r="B34" s="4136"/>
      <c r="C34" s="2902"/>
      <c r="D34" s="4154"/>
      <c r="E34" s="4132"/>
      <c r="F34" s="4154"/>
      <c r="G34" s="4132"/>
      <c r="H34" s="4154"/>
      <c r="I34" s="4132"/>
      <c r="J34" s="4157"/>
      <c r="K34" s="4132"/>
      <c r="L34" s="4155">
        <v>1</v>
      </c>
      <c r="M34" s="4132"/>
      <c r="N34" s="799"/>
      <c r="O34" s="799"/>
      <c r="P34" s="799"/>
      <c r="Q34" s="799"/>
      <c r="R34" s="799"/>
      <c r="S34" s="799"/>
      <c r="T34" s="799"/>
      <c r="U34" s="799"/>
      <c r="V34" s="799"/>
      <c r="W34" s="799"/>
      <c r="X34" s="799"/>
      <c r="Y34" s="799"/>
      <c r="Z34" s="799"/>
    </row>
    <row r="35" spans="1:26" ht="15.75">
      <c r="A35" s="4146"/>
      <c r="B35" s="4136"/>
      <c r="C35" s="2902"/>
      <c r="D35" s="2894">
        <v>2024</v>
      </c>
      <c r="E35" s="2894"/>
      <c r="F35" s="2894">
        <v>2025</v>
      </c>
      <c r="G35" s="2894"/>
      <c r="H35" s="2903">
        <v>2026</v>
      </c>
      <c r="I35" s="2903"/>
      <c r="J35" s="2903">
        <v>2027</v>
      </c>
      <c r="K35" s="2894"/>
      <c r="L35" s="2894">
        <v>2028</v>
      </c>
      <c r="M35" s="2904"/>
      <c r="N35" s="799"/>
      <c r="O35" s="799"/>
      <c r="P35" s="799"/>
      <c r="Q35" s="799"/>
      <c r="R35" s="799"/>
      <c r="S35" s="799"/>
      <c r="T35" s="799"/>
      <c r="U35" s="799"/>
      <c r="V35" s="799"/>
      <c r="W35" s="799"/>
      <c r="X35" s="799"/>
      <c r="Y35" s="799"/>
      <c r="Z35" s="799"/>
    </row>
    <row r="36" spans="1:26" ht="15.75">
      <c r="A36" s="4146"/>
      <c r="B36" s="4136"/>
      <c r="C36" s="2902"/>
      <c r="D36" s="4156"/>
      <c r="E36" s="4132"/>
      <c r="F36" s="4155">
        <v>1</v>
      </c>
      <c r="G36" s="4132"/>
      <c r="H36" s="2905"/>
      <c r="I36" s="2906"/>
      <c r="J36" s="4155">
        <v>1</v>
      </c>
      <c r="K36" s="4132"/>
      <c r="L36" s="2905"/>
      <c r="M36" s="2907"/>
      <c r="N36" s="799"/>
      <c r="O36" s="799"/>
      <c r="P36" s="799"/>
      <c r="Q36" s="799"/>
      <c r="R36" s="799"/>
      <c r="S36" s="799"/>
      <c r="T36" s="799"/>
      <c r="U36" s="799"/>
      <c r="V36" s="799"/>
      <c r="W36" s="799"/>
      <c r="X36" s="799"/>
      <c r="Y36" s="799"/>
      <c r="Z36" s="799"/>
    </row>
    <row r="37" spans="1:26" ht="15.75">
      <c r="A37" s="4146"/>
      <c r="B37" s="4136"/>
      <c r="C37" s="2902"/>
      <c r="D37" s="2894">
        <v>2029</v>
      </c>
      <c r="E37" s="2894"/>
      <c r="F37" s="2894">
        <v>2030</v>
      </c>
      <c r="G37" s="2894"/>
      <c r="H37" s="2903">
        <v>2031</v>
      </c>
      <c r="I37" s="2903"/>
      <c r="J37" s="2903">
        <v>2032</v>
      </c>
      <c r="K37" s="2894"/>
      <c r="L37" s="2894">
        <v>2033</v>
      </c>
      <c r="M37" s="2904"/>
      <c r="N37" s="799"/>
      <c r="O37" s="799"/>
      <c r="P37" s="799"/>
      <c r="Q37" s="799"/>
      <c r="R37" s="799"/>
      <c r="S37" s="799"/>
      <c r="T37" s="799"/>
      <c r="U37" s="799"/>
      <c r="V37" s="799"/>
      <c r="W37" s="799"/>
      <c r="X37" s="799"/>
      <c r="Y37" s="799"/>
      <c r="Z37" s="799"/>
    </row>
    <row r="38" spans="1:26" ht="15.75">
      <c r="A38" s="4146"/>
      <c r="B38" s="4136"/>
      <c r="C38" s="2902"/>
      <c r="D38" s="4155">
        <v>1</v>
      </c>
      <c r="E38" s="4132"/>
      <c r="F38" s="4154"/>
      <c r="G38" s="4132"/>
      <c r="H38" s="4155">
        <v>1</v>
      </c>
      <c r="I38" s="4132"/>
      <c r="J38" s="2905"/>
      <c r="K38" s="2906"/>
      <c r="L38" s="4155">
        <v>1</v>
      </c>
      <c r="M38" s="4132"/>
      <c r="N38" s="799"/>
      <c r="O38" s="799"/>
      <c r="P38" s="799"/>
      <c r="Q38" s="799"/>
      <c r="R38" s="799"/>
      <c r="S38" s="799"/>
      <c r="T38" s="799"/>
      <c r="U38" s="799"/>
      <c r="V38" s="799"/>
      <c r="W38" s="799"/>
      <c r="X38" s="799"/>
      <c r="Y38" s="799"/>
      <c r="Z38" s="799"/>
    </row>
    <row r="39" spans="1:26" ht="15.75">
      <c r="A39" s="4146"/>
      <c r="B39" s="4136"/>
      <c r="C39" s="2902"/>
      <c r="D39" s="2894">
        <v>2034</v>
      </c>
      <c r="E39" s="2908"/>
      <c r="F39" s="2909" t="s">
        <v>1186</v>
      </c>
      <c r="G39" s="2908"/>
      <c r="H39" s="2909"/>
      <c r="I39" s="2908"/>
      <c r="J39" s="2909"/>
      <c r="K39" s="2908"/>
      <c r="L39" s="2909"/>
      <c r="M39" s="2907"/>
      <c r="N39" s="799"/>
      <c r="O39" s="799"/>
      <c r="P39" s="799"/>
      <c r="Q39" s="799"/>
      <c r="R39" s="799"/>
      <c r="S39" s="799"/>
      <c r="T39" s="799"/>
      <c r="U39" s="799"/>
      <c r="V39" s="799"/>
      <c r="W39" s="799"/>
      <c r="X39" s="799"/>
      <c r="Y39" s="799"/>
      <c r="Z39" s="799"/>
    </row>
    <row r="40" spans="1:26" ht="15.75">
      <c r="A40" s="4146"/>
      <c r="B40" s="4136"/>
      <c r="C40" s="2902"/>
      <c r="D40" s="2905"/>
      <c r="E40" s="2906"/>
      <c r="F40" s="4155">
        <v>6</v>
      </c>
      <c r="G40" s="4132"/>
      <c r="H40" s="4154"/>
      <c r="I40" s="4132"/>
      <c r="J40" s="2909"/>
      <c r="K40" s="2908"/>
      <c r="L40" s="2909"/>
      <c r="M40" s="2907"/>
      <c r="N40" s="799"/>
      <c r="O40" s="799"/>
      <c r="P40" s="799"/>
      <c r="Q40" s="799"/>
      <c r="R40" s="799"/>
      <c r="S40" s="799"/>
      <c r="T40" s="799"/>
      <c r="U40" s="799"/>
      <c r="V40" s="799"/>
      <c r="W40" s="799"/>
      <c r="X40" s="799"/>
      <c r="Y40" s="799"/>
      <c r="Z40" s="799"/>
    </row>
    <row r="41" spans="1:26" ht="15.75">
      <c r="A41" s="4146"/>
      <c r="B41" s="4136"/>
      <c r="C41" s="2902"/>
      <c r="D41" s="2909"/>
      <c r="E41" s="2908"/>
      <c r="F41" s="2909"/>
      <c r="G41" s="2908"/>
      <c r="H41" s="2909"/>
      <c r="I41" s="2908"/>
      <c r="J41" s="2909"/>
      <c r="K41" s="2908"/>
      <c r="L41" s="2909"/>
      <c r="M41" s="2907"/>
      <c r="N41" s="799"/>
      <c r="O41" s="799"/>
      <c r="P41" s="799"/>
      <c r="Q41" s="799"/>
      <c r="R41" s="799"/>
      <c r="S41" s="799"/>
      <c r="T41" s="799"/>
      <c r="U41" s="799"/>
      <c r="V41" s="799"/>
      <c r="W41" s="799"/>
      <c r="X41" s="799"/>
      <c r="Y41" s="799"/>
      <c r="Z41" s="799"/>
    </row>
    <row r="42" spans="1:26" ht="18" customHeight="1">
      <c r="A42" s="4146"/>
      <c r="B42" s="4135" t="s">
        <v>1187</v>
      </c>
      <c r="C42" s="2865"/>
      <c r="D42" s="2865"/>
      <c r="E42" s="2865"/>
      <c r="F42" s="2865"/>
      <c r="G42" s="2865"/>
      <c r="H42" s="2865"/>
      <c r="I42" s="2865"/>
      <c r="J42" s="2865"/>
      <c r="K42" s="2865"/>
      <c r="L42" s="465"/>
      <c r="M42" s="2881"/>
      <c r="N42" s="799"/>
      <c r="O42" s="799"/>
      <c r="P42" s="799"/>
      <c r="Q42" s="799"/>
      <c r="R42" s="799"/>
      <c r="S42" s="799"/>
      <c r="T42" s="799"/>
      <c r="U42" s="799"/>
      <c r="V42" s="799"/>
      <c r="W42" s="799"/>
      <c r="X42" s="799"/>
      <c r="Y42" s="799"/>
      <c r="Z42" s="799"/>
    </row>
    <row r="43" spans="1:26" ht="15.75" customHeight="1">
      <c r="A43" s="4146"/>
      <c r="B43" s="4136"/>
      <c r="C43" s="465"/>
      <c r="D43" s="2910" t="s">
        <v>69</v>
      </c>
      <c r="E43" s="2911" t="s">
        <v>60</v>
      </c>
      <c r="F43" s="4158" t="s">
        <v>1188</v>
      </c>
      <c r="G43" s="4160" t="s">
        <v>1267</v>
      </c>
      <c r="H43" s="2882"/>
      <c r="I43" s="2912" t="s">
        <v>1168</v>
      </c>
      <c r="J43" s="2912"/>
      <c r="K43" s="2912"/>
      <c r="L43" s="465"/>
      <c r="M43" s="2881"/>
      <c r="N43" s="799"/>
      <c r="O43" s="799"/>
      <c r="P43" s="799"/>
      <c r="Q43" s="799"/>
      <c r="R43" s="799"/>
      <c r="S43" s="799"/>
      <c r="T43" s="799"/>
      <c r="U43" s="799"/>
      <c r="V43" s="799"/>
      <c r="W43" s="799"/>
      <c r="X43" s="799"/>
      <c r="Y43" s="799"/>
      <c r="Z43" s="799"/>
    </row>
    <row r="44" spans="1:26" ht="15.75">
      <c r="A44" s="4146"/>
      <c r="B44" s="4136"/>
      <c r="C44" s="465"/>
      <c r="D44" s="2913" t="s">
        <v>1226</v>
      </c>
      <c r="E44" s="2875"/>
      <c r="F44" s="4159"/>
      <c r="G44" s="4161"/>
      <c r="H44" s="799"/>
      <c r="I44" s="4133"/>
      <c r="J44" s="4132"/>
      <c r="K44" s="2884"/>
      <c r="L44" s="465"/>
      <c r="M44" s="2881"/>
      <c r="N44" s="799"/>
      <c r="O44" s="799"/>
      <c r="P44" s="799"/>
      <c r="Q44" s="799"/>
      <c r="R44" s="799"/>
      <c r="S44" s="799"/>
      <c r="T44" s="799"/>
      <c r="U44" s="799"/>
      <c r="V44" s="799"/>
      <c r="W44" s="799"/>
      <c r="X44" s="799"/>
      <c r="Y44" s="799"/>
      <c r="Z44" s="799"/>
    </row>
    <row r="45" spans="1:26" ht="15.75">
      <c r="A45" s="4146"/>
      <c r="B45" s="4137"/>
      <c r="C45" s="2859"/>
      <c r="D45" s="2859"/>
      <c r="E45" s="2859"/>
      <c r="F45" s="2859"/>
      <c r="G45" s="2859"/>
      <c r="H45" s="799"/>
      <c r="I45" s="2859"/>
      <c r="J45" s="2859"/>
      <c r="K45" s="2859"/>
      <c r="L45" s="465"/>
      <c r="M45" s="2881"/>
      <c r="N45" s="799"/>
      <c r="O45" s="799"/>
      <c r="P45" s="799"/>
      <c r="Q45" s="799"/>
      <c r="R45" s="799"/>
      <c r="S45" s="799"/>
      <c r="T45" s="799"/>
      <c r="U45" s="799"/>
      <c r="V45" s="799"/>
      <c r="W45" s="799"/>
      <c r="X45" s="799"/>
      <c r="Y45" s="799"/>
      <c r="Z45" s="799"/>
    </row>
    <row r="46" spans="1:26" ht="78.75" customHeight="1">
      <c r="A46" s="4146"/>
      <c r="B46" s="2848" t="s">
        <v>1189</v>
      </c>
      <c r="C46" s="4142" t="s">
        <v>1801</v>
      </c>
      <c r="D46" s="4131"/>
      <c r="E46" s="4131"/>
      <c r="F46" s="4131"/>
      <c r="G46" s="4131"/>
      <c r="H46" s="4131"/>
      <c r="I46" s="4131"/>
      <c r="J46" s="4131"/>
      <c r="K46" s="4131"/>
      <c r="L46" s="4131"/>
      <c r="M46" s="4134"/>
      <c r="N46" s="799"/>
      <c r="O46" s="799"/>
      <c r="P46" s="799"/>
      <c r="Q46" s="799"/>
      <c r="R46" s="799"/>
      <c r="S46" s="799"/>
      <c r="T46" s="799"/>
      <c r="U46" s="799"/>
      <c r="V46" s="799"/>
      <c r="W46" s="799"/>
      <c r="X46" s="799"/>
      <c r="Y46" s="799"/>
      <c r="Z46" s="799"/>
    </row>
    <row r="47" spans="1:26" ht="27" customHeight="1">
      <c r="A47" s="4146"/>
      <c r="B47" s="2848" t="s">
        <v>1191</v>
      </c>
      <c r="C47" s="4151" t="s">
        <v>1802</v>
      </c>
      <c r="D47" s="4131"/>
      <c r="E47" s="4131"/>
      <c r="F47" s="4131"/>
      <c r="G47" s="4131"/>
      <c r="H47" s="4131"/>
      <c r="I47" s="4131"/>
      <c r="J47" s="4131"/>
      <c r="K47" s="4131"/>
      <c r="L47" s="4131"/>
      <c r="M47" s="4134"/>
      <c r="N47" s="799"/>
      <c r="O47" s="799"/>
      <c r="P47" s="799"/>
      <c r="Q47" s="799"/>
      <c r="R47" s="799"/>
      <c r="S47" s="799"/>
      <c r="T47" s="799"/>
      <c r="U47" s="799"/>
      <c r="V47" s="799"/>
      <c r="W47" s="799"/>
      <c r="X47" s="799"/>
      <c r="Y47" s="799"/>
      <c r="Z47" s="799"/>
    </row>
    <row r="48" spans="1:26" ht="15.75">
      <c r="A48" s="4146"/>
      <c r="B48" s="2848" t="s">
        <v>1193</v>
      </c>
      <c r="C48" s="4151" t="s">
        <v>1803</v>
      </c>
      <c r="D48" s="4131"/>
      <c r="E48" s="4131"/>
      <c r="F48" s="4131"/>
      <c r="G48" s="4131"/>
      <c r="H48" s="4131"/>
      <c r="I48" s="4131"/>
      <c r="J48" s="4131"/>
      <c r="K48" s="4131"/>
      <c r="L48" s="4131"/>
      <c r="M48" s="4134"/>
      <c r="N48" s="799"/>
      <c r="O48" s="799"/>
      <c r="P48" s="799"/>
      <c r="Q48" s="799"/>
      <c r="R48" s="799"/>
      <c r="S48" s="799"/>
      <c r="T48" s="799"/>
      <c r="U48" s="799"/>
      <c r="V48" s="799"/>
      <c r="W48" s="799"/>
      <c r="X48" s="799"/>
      <c r="Y48" s="799"/>
      <c r="Z48" s="799"/>
    </row>
    <row r="49" spans="1:26" ht="15.75" customHeight="1">
      <c r="A49" s="4146"/>
      <c r="B49" s="2848" t="s">
        <v>1195</v>
      </c>
      <c r="C49" s="4151" t="s">
        <v>61</v>
      </c>
      <c r="D49" s="4131"/>
      <c r="E49" s="4131"/>
      <c r="F49" s="4131"/>
      <c r="G49" s="4131"/>
      <c r="H49" s="4131"/>
      <c r="I49" s="4131"/>
      <c r="J49" s="4131"/>
      <c r="K49" s="4131"/>
      <c r="L49" s="4131"/>
      <c r="M49" s="4134"/>
      <c r="N49" s="799"/>
      <c r="O49" s="799"/>
      <c r="P49" s="799"/>
      <c r="Q49" s="799"/>
      <c r="R49" s="799"/>
      <c r="S49" s="799"/>
      <c r="T49" s="799"/>
      <c r="U49" s="799"/>
      <c r="V49" s="799"/>
      <c r="W49" s="799"/>
      <c r="X49" s="799"/>
      <c r="Y49" s="799"/>
      <c r="Z49" s="799"/>
    </row>
    <row r="50" spans="1:26" ht="15.75" customHeight="1">
      <c r="A50" s="4162" t="s">
        <v>1197</v>
      </c>
      <c r="B50" s="2914" t="s">
        <v>1198</v>
      </c>
      <c r="C50" s="4152" t="s">
        <v>953</v>
      </c>
      <c r="D50" s="4131"/>
      <c r="E50" s="4131"/>
      <c r="F50" s="4131"/>
      <c r="G50" s="4131"/>
      <c r="H50" s="4131"/>
      <c r="I50" s="4131"/>
      <c r="J50" s="4131"/>
      <c r="K50" s="4131"/>
      <c r="L50" s="4131"/>
      <c r="M50" s="4134"/>
      <c r="N50" s="799"/>
      <c r="O50" s="799"/>
      <c r="P50" s="799"/>
      <c r="Q50" s="799"/>
      <c r="R50" s="799"/>
      <c r="S50" s="799"/>
      <c r="T50" s="799"/>
      <c r="U50" s="799"/>
      <c r="V50" s="799"/>
      <c r="W50" s="799"/>
      <c r="X50" s="799"/>
      <c r="Y50" s="799"/>
      <c r="Z50" s="799"/>
    </row>
    <row r="51" spans="1:26" ht="15.75">
      <c r="A51" s="4136"/>
      <c r="B51" s="2914" t="s">
        <v>1199</v>
      </c>
      <c r="C51" s="4152" t="s">
        <v>1789</v>
      </c>
      <c r="D51" s="4131"/>
      <c r="E51" s="4131"/>
      <c r="F51" s="4131"/>
      <c r="G51" s="4131"/>
      <c r="H51" s="4131"/>
      <c r="I51" s="4131"/>
      <c r="J51" s="4131"/>
      <c r="K51" s="4131"/>
      <c r="L51" s="4131"/>
      <c r="M51" s="4134"/>
      <c r="N51" s="799"/>
      <c r="O51" s="799"/>
      <c r="P51" s="799"/>
      <c r="Q51" s="799"/>
      <c r="R51" s="799"/>
      <c r="S51" s="799"/>
      <c r="T51" s="799"/>
      <c r="U51" s="799"/>
      <c r="V51" s="799"/>
      <c r="W51" s="799"/>
      <c r="X51" s="799"/>
      <c r="Y51" s="799"/>
      <c r="Z51" s="799"/>
    </row>
    <row r="52" spans="1:26" ht="15.75">
      <c r="A52" s="4136"/>
      <c r="B52" s="2914" t="s">
        <v>1201</v>
      </c>
      <c r="C52" s="4152" t="s">
        <v>1763</v>
      </c>
      <c r="D52" s="4131"/>
      <c r="E52" s="4131"/>
      <c r="F52" s="4131"/>
      <c r="G52" s="4131"/>
      <c r="H52" s="4131"/>
      <c r="I52" s="4131"/>
      <c r="J52" s="4131"/>
      <c r="K52" s="4131"/>
      <c r="L52" s="4131"/>
      <c r="M52" s="4134"/>
      <c r="N52" s="799"/>
      <c r="O52" s="799"/>
      <c r="P52" s="799"/>
      <c r="Q52" s="799"/>
      <c r="R52" s="799"/>
      <c r="S52" s="799"/>
      <c r="T52" s="799"/>
      <c r="U52" s="799"/>
      <c r="V52" s="799"/>
      <c r="W52" s="799"/>
      <c r="X52" s="799"/>
      <c r="Y52" s="799"/>
      <c r="Z52" s="799"/>
    </row>
    <row r="53" spans="1:26" ht="15.75" customHeight="1">
      <c r="A53" s="4136"/>
      <c r="B53" s="2915" t="s">
        <v>1202</v>
      </c>
      <c r="C53" s="4152" t="s">
        <v>1790</v>
      </c>
      <c r="D53" s="4131"/>
      <c r="E53" s="4131"/>
      <c r="F53" s="4131"/>
      <c r="G53" s="4131"/>
      <c r="H53" s="4131"/>
      <c r="I53" s="4131"/>
      <c r="J53" s="4131"/>
      <c r="K53" s="4131"/>
      <c r="L53" s="4131"/>
      <c r="M53" s="4134"/>
      <c r="N53" s="799"/>
      <c r="O53" s="799"/>
      <c r="P53" s="799"/>
      <c r="Q53" s="799"/>
      <c r="R53" s="799"/>
      <c r="S53" s="799"/>
      <c r="T53" s="799"/>
      <c r="U53" s="799"/>
      <c r="V53" s="799"/>
      <c r="W53" s="799"/>
      <c r="X53" s="799"/>
      <c r="Y53" s="799"/>
      <c r="Z53" s="799"/>
    </row>
    <row r="54" spans="1:26" ht="15.75" customHeight="1">
      <c r="A54" s="4136"/>
      <c r="B54" s="2914" t="s">
        <v>1204</v>
      </c>
      <c r="C54" s="4164" t="s">
        <v>954</v>
      </c>
      <c r="D54" s="4131"/>
      <c r="E54" s="4131"/>
      <c r="F54" s="4131"/>
      <c r="G54" s="4131"/>
      <c r="H54" s="4131"/>
      <c r="I54" s="4131"/>
      <c r="J54" s="4131"/>
      <c r="K54" s="4131"/>
      <c r="L54" s="4131"/>
      <c r="M54" s="4134"/>
      <c r="N54" s="799"/>
      <c r="O54" s="799"/>
      <c r="P54" s="799"/>
      <c r="Q54" s="799"/>
      <c r="R54" s="799"/>
      <c r="S54" s="799"/>
      <c r="T54" s="799"/>
      <c r="U54" s="799"/>
      <c r="V54" s="799"/>
      <c r="W54" s="799"/>
      <c r="X54" s="799"/>
      <c r="Y54" s="799"/>
      <c r="Z54" s="799"/>
    </row>
    <row r="55" spans="1:26" ht="16.5" thickBot="1">
      <c r="A55" s="4163"/>
      <c r="B55" s="2914" t="s">
        <v>1205</v>
      </c>
      <c r="C55" s="4152" t="s">
        <v>1791</v>
      </c>
      <c r="D55" s="4131"/>
      <c r="E55" s="4131"/>
      <c r="F55" s="4131"/>
      <c r="G55" s="4131"/>
      <c r="H55" s="4131"/>
      <c r="I55" s="4131"/>
      <c r="J55" s="4131"/>
      <c r="K55" s="4131"/>
      <c r="L55" s="4131"/>
      <c r="M55" s="4134"/>
      <c r="N55" s="799"/>
      <c r="O55" s="799"/>
      <c r="P55" s="799"/>
      <c r="Q55" s="799"/>
      <c r="R55" s="799"/>
      <c r="S55" s="799"/>
      <c r="T55" s="799"/>
      <c r="U55" s="799"/>
      <c r="V55" s="799"/>
      <c r="W55" s="799"/>
      <c r="X55" s="799"/>
      <c r="Y55" s="799"/>
      <c r="Z55" s="799"/>
    </row>
    <row r="56" spans="1:26" ht="15.75" customHeight="1">
      <c r="A56" s="4162" t="s">
        <v>1206</v>
      </c>
      <c r="B56" s="2916" t="s">
        <v>1207</v>
      </c>
      <c r="C56" s="4165" t="s">
        <v>2590</v>
      </c>
      <c r="D56" s="4131"/>
      <c r="E56" s="4131"/>
      <c r="F56" s="4131"/>
      <c r="G56" s="4131"/>
      <c r="H56" s="4131"/>
      <c r="I56" s="4131"/>
      <c r="J56" s="4131"/>
      <c r="K56" s="4131"/>
      <c r="L56" s="4131"/>
      <c r="M56" s="4134"/>
      <c r="N56" s="799"/>
      <c r="O56" s="799"/>
      <c r="P56" s="799"/>
      <c r="Q56" s="799"/>
      <c r="R56" s="799"/>
      <c r="S56" s="799"/>
      <c r="T56" s="799"/>
      <c r="U56" s="799"/>
      <c r="V56" s="799"/>
      <c r="W56" s="799"/>
      <c r="X56" s="799"/>
      <c r="Y56" s="799"/>
      <c r="Z56" s="799"/>
    </row>
    <row r="57" spans="1:26" ht="30" customHeight="1">
      <c r="A57" s="4136"/>
      <c r="B57" s="2916" t="s">
        <v>1209</v>
      </c>
      <c r="C57" s="4165" t="s">
        <v>1210</v>
      </c>
      <c r="D57" s="4131"/>
      <c r="E57" s="4131"/>
      <c r="F57" s="4131"/>
      <c r="G57" s="4131"/>
      <c r="H57" s="4131"/>
      <c r="I57" s="4131"/>
      <c r="J57" s="4131"/>
      <c r="K57" s="4131"/>
      <c r="L57" s="4131"/>
      <c r="M57" s="4134"/>
      <c r="N57" s="799"/>
      <c r="O57" s="799"/>
      <c r="P57" s="799"/>
      <c r="Q57" s="799"/>
      <c r="R57" s="799"/>
      <c r="S57" s="799"/>
      <c r="T57" s="799"/>
      <c r="U57" s="799"/>
      <c r="V57" s="799"/>
      <c r="W57" s="799"/>
      <c r="X57" s="799"/>
      <c r="Y57" s="799"/>
      <c r="Z57" s="799"/>
    </row>
    <row r="58" spans="1:26" ht="30" customHeight="1" thickBot="1">
      <c r="A58" s="4136"/>
      <c r="B58" s="2917" t="s">
        <v>28</v>
      </c>
      <c r="C58" s="4165" t="s">
        <v>1794</v>
      </c>
      <c r="D58" s="4131"/>
      <c r="E58" s="4131"/>
      <c r="F58" s="4131"/>
      <c r="G58" s="4131"/>
      <c r="H58" s="4131"/>
      <c r="I58" s="4131"/>
      <c r="J58" s="4131"/>
      <c r="K58" s="4131"/>
      <c r="L58" s="4131"/>
      <c r="M58" s="4134"/>
      <c r="N58" s="799"/>
      <c r="O58" s="799"/>
      <c r="P58" s="799"/>
      <c r="Q58" s="799"/>
      <c r="R58" s="799"/>
      <c r="S58" s="799"/>
      <c r="T58" s="799"/>
      <c r="U58" s="799"/>
      <c r="V58" s="799"/>
      <c r="W58" s="799"/>
      <c r="X58" s="799"/>
      <c r="Y58" s="799"/>
      <c r="Z58" s="799"/>
    </row>
    <row r="59" spans="1:26" ht="63" customHeight="1" thickBot="1">
      <c r="A59" s="2918" t="s">
        <v>1211</v>
      </c>
      <c r="B59" s="2919"/>
      <c r="C59" s="4166" t="s">
        <v>1804</v>
      </c>
      <c r="D59" s="4167"/>
      <c r="E59" s="4167"/>
      <c r="F59" s="4167"/>
      <c r="G59" s="4167"/>
      <c r="H59" s="4167"/>
      <c r="I59" s="4167"/>
      <c r="J59" s="4167"/>
      <c r="K59" s="4167"/>
      <c r="L59" s="4167"/>
      <c r="M59" s="4168"/>
      <c r="N59" s="799"/>
      <c r="O59" s="799"/>
      <c r="P59" s="799"/>
      <c r="Q59" s="799"/>
      <c r="R59" s="799"/>
      <c r="S59" s="799"/>
      <c r="T59" s="799"/>
      <c r="U59" s="799"/>
      <c r="V59" s="799"/>
      <c r="W59" s="799"/>
      <c r="X59" s="799"/>
      <c r="Y59" s="799"/>
      <c r="Z59" s="799"/>
    </row>
    <row r="60" spans="1:26" ht="15.75">
      <c r="A60" s="799"/>
      <c r="B60" s="2920"/>
      <c r="C60" s="799"/>
      <c r="D60" s="799"/>
      <c r="E60" s="799"/>
      <c r="F60" s="799"/>
      <c r="G60" s="799"/>
      <c r="H60" s="799"/>
      <c r="I60" s="799"/>
      <c r="J60" s="799"/>
      <c r="K60" s="799"/>
      <c r="L60" s="799"/>
      <c r="M60" s="799"/>
      <c r="N60" s="799"/>
      <c r="O60" s="799"/>
      <c r="P60" s="799"/>
      <c r="Q60" s="799"/>
      <c r="R60" s="799"/>
      <c r="S60" s="799"/>
      <c r="T60" s="799"/>
      <c r="U60" s="799"/>
      <c r="V60" s="799"/>
      <c r="W60" s="799"/>
      <c r="X60" s="799"/>
      <c r="Y60" s="799"/>
      <c r="Z60" s="799"/>
    </row>
    <row r="61" spans="1:26" ht="15.75">
      <c r="A61" s="799"/>
      <c r="B61" s="2920"/>
      <c r="C61" s="799"/>
      <c r="D61" s="799"/>
      <c r="E61" s="799"/>
      <c r="F61" s="799"/>
      <c r="G61" s="799"/>
      <c r="H61" s="799"/>
      <c r="I61" s="799"/>
      <c r="J61" s="799"/>
      <c r="K61" s="799"/>
      <c r="L61" s="799"/>
      <c r="M61" s="799"/>
      <c r="N61" s="799"/>
      <c r="O61" s="799"/>
      <c r="P61" s="799"/>
      <c r="Q61" s="799"/>
      <c r="R61" s="799"/>
      <c r="S61" s="799"/>
      <c r="T61" s="799"/>
      <c r="U61" s="799"/>
      <c r="V61" s="799"/>
      <c r="W61" s="799"/>
      <c r="X61" s="799"/>
      <c r="Y61" s="799"/>
      <c r="Z61" s="799"/>
    </row>
    <row r="62" spans="1:26" ht="15.75">
      <c r="A62" s="799"/>
      <c r="B62" s="2920"/>
      <c r="C62" s="799"/>
      <c r="D62" s="799"/>
      <c r="E62" s="799"/>
      <c r="F62" s="799"/>
      <c r="G62" s="799"/>
      <c r="H62" s="799"/>
      <c r="I62" s="799"/>
      <c r="J62" s="799"/>
      <c r="K62" s="799"/>
      <c r="L62" s="799"/>
      <c r="M62" s="799"/>
      <c r="N62" s="799"/>
      <c r="O62" s="799"/>
      <c r="P62" s="799"/>
      <c r="Q62" s="799"/>
      <c r="R62" s="799"/>
      <c r="S62" s="799"/>
      <c r="T62" s="799"/>
      <c r="U62" s="799"/>
      <c r="V62" s="799"/>
      <c r="W62" s="799"/>
      <c r="X62" s="799"/>
      <c r="Y62" s="799"/>
      <c r="Z62" s="799"/>
    </row>
    <row r="63" spans="1:26" ht="15.75">
      <c r="A63" s="799"/>
      <c r="B63" s="2920"/>
      <c r="C63" s="799"/>
      <c r="D63" s="799"/>
      <c r="E63" s="799"/>
      <c r="F63" s="799"/>
      <c r="G63" s="799"/>
      <c r="H63" s="799"/>
      <c r="I63" s="799"/>
      <c r="J63" s="799"/>
      <c r="K63" s="799"/>
      <c r="L63" s="799"/>
      <c r="M63" s="799"/>
      <c r="N63" s="799"/>
      <c r="O63" s="799"/>
      <c r="P63" s="799"/>
      <c r="Q63" s="799"/>
      <c r="R63" s="799"/>
      <c r="S63" s="799"/>
      <c r="T63" s="799"/>
      <c r="U63" s="799"/>
      <c r="V63" s="799"/>
      <c r="W63" s="799"/>
      <c r="X63" s="799"/>
      <c r="Y63" s="799"/>
      <c r="Z63" s="799"/>
    </row>
    <row r="64" spans="1:26" ht="15.75">
      <c r="A64" s="799"/>
      <c r="B64" s="2920"/>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row>
    <row r="65" spans="1:26" ht="15.75">
      <c r="A65" s="799"/>
      <c r="B65" s="2920"/>
      <c r="C65" s="799"/>
      <c r="D65" s="799"/>
      <c r="E65" s="799"/>
      <c r="F65" s="799"/>
      <c r="G65" s="799"/>
      <c r="H65" s="799"/>
      <c r="I65" s="799"/>
      <c r="J65" s="799"/>
      <c r="K65" s="799"/>
      <c r="L65" s="799"/>
      <c r="M65" s="799"/>
      <c r="N65" s="799"/>
      <c r="O65" s="799"/>
      <c r="P65" s="799"/>
      <c r="Q65" s="799"/>
      <c r="R65" s="799"/>
      <c r="S65" s="799"/>
      <c r="T65" s="799"/>
      <c r="U65" s="799"/>
      <c r="V65" s="799"/>
      <c r="W65" s="799"/>
      <c r="X65" s="799"/>
      <c r="Y65" s="799"/>
      <c r="Z65" s="799"/>
    </row>
    <row r="66" spans="1:26" ht="15.75">
      <c r="A66" s="799"/>
      <c r="B66" s="2920"/>
      <c r="C66" s="799"/>
      <c r="D66" s="799"/>
      <c r="E66" s="799"/>
      <c r="F66" s="799"/>
      <c r="G66" s="799"/>
      <c r="H66" s="799"/>
      <c r="I66" s="799"/>
      <c r="J66" s="799"/>
      <c r="K66" s="799"/>
      <c r="L66" s="799"/>
      <c r="M66" s="799"/>
      <c r="N66" s="799"/>
      <c r="O66" s="799"/>
      <c r="P66" s="799"/>
      <c r="Q66" s="799"/>
      <c r="R66" s="799"/>
      <c r="S66" s="799"/>
      <c r="T66" s="799"/>
      <c r="U66" s="799"/>
      <c r="V66" s="799"/>
      <c r="W66" s="799"/>
      <c r="X66" s="799"/>
      <c r="Y66" s="799"/>
      <c r="Z66" s="799"/>
    </row>
    <row r="67" spans="1:26" ht="15.75">
      <c r="A67" s="799"/>
      <c r="B67" s="2920"/>
      <c r="C67" s="799"/>
      <c r="D67" s="799"/>
      <c r="E67" s="799"/>
      <c r="F67" s="799"/>
      <c r="G67" s="799"/>
      <c r="H67" s="799"/>
      <c r="I67" s="799"/>
      <c r="J67" s="799"/>
      <c r="K67" s="799"/>
      <c r="L67" s="799"/>
      <c r="M67" s="799"/>
      <c r="N67" s="799"/>
      <c r="O67" s="799"/>
      <c r="P67" s="799"/>
      <c r="Q67" s="799"/>
      <c r="R67" s="799"/>
      <c r="S67" s="799"/>
      <c r="T67" s="799"/>
      <c r="U67" s="799"/>
      <c r="V67" s="799"/>
      <c r="W67" s="799"/>
      <c r="X67" s="799"/>
      <c r="Y67" s="799"/>
      <c r="Z67" s="799"/>
    </row>
    <row r="68" spans="1:26" ht="15.75">
      <c r="A68" s="799"/>
      <c r="B68" s="2920"/>
      <c r="C68" s="799"/>
      <c r="D68" s="799"/>
      <c r="E68" s="799"/>
      <c r="F68" s="799"/>
      <c r="G68" s="799"/>
      <c r="H68" s="799"/>
      <c r="I68" s="799"/>
      <c r="J68" s="799"/>
      <c r="K68" s="799"/>
      <c r="L68" s="799"/>
      <c r="M68" s="799"/>
      <c r="N68" s="799"/>
      <c r="O68" s="799"/>
      <c r="P68" s="799"/>
      <c r="Q68" s="799"/>
      <c r="R68" s="799"/>
      <c r="S68" s="799"/>
      <c r="T68" s="799"/>
      <c r="U68" s="799"/>
      <c r="V68" s="799"/>
      <c r="W68" s="799"/>
      <c r="X68" s="799"/>
      <c r="Y68" s="799"/>
      <c r="Z68" s="799"/>
    </row>
    <row r="69" spans="1:26" ht="15.75">
      <c r="A69" s="799"/>
      <c r="B69" s="2920"/>
      <c r="C69" s="799"/>
      <c r="D69" s="799"/>
      <c r="E69" s="799"/>
      <c r="F69" s="799"/>
      <c r="G69" s="799"/>
      <c r="H69" s="799"/>
      <c r="I69" s="799"/>
      <c r="J69" s="799"/>
      <c r="K69" s="799"/>
      <c r="L69" s="799"/>
      <c r="M69" s="799"/>
      <c r="N69" s="799"/>
      <c r="O69" s="799"/>
      <c r="P69" s="799"/>
      <c r="Q69" s="799"/>
      <c r="R69" s="799"/>
      <c r="S69" s="799"/>
      <c r="T69" s="799"/>
      <c r="U69" s="799"/>
      <c r="V69" s="799"/>
      <c r="W69" s="799"/>
      <c r="X69" s="799"/>
      <c r="Y69" s="799"/>
      <c r="Z69" s="799"/>
    </row>
    <row r="70" spans="1:26" ht="15.75">
      <c r="A70" s="799"/>
      <c r="B70" s="2920"/>
      <c r="C70" s="799"/>
      <c r="D70" s="799"/>
      <c r="E70" s="799"/>
      <c r="F70" s="799"/>
      <c r="G70" s="799"/>
      <c r="H70" s="799"/>
      <c r="I70" s="799"/>
      <c r="J70" s="799"/>
      <c r="K70" s="799"/>
      <c r="L70" s="799"/>
      <c r="M70" s="799"/>
      <c r="N70" s="799"/>
      <c r="O70" s="799"/>
      <c r="P70" s="799"/>
      <c r="Q70" s="799"/>
      <c r="R70" s="799"/>
      <c r="S70" s="799"/>
      <c r="T70" s="799"/>
      <c r="U70" s="799"/>
      <c r="V70" s="799"/>
      <c r="W70" s="799"/>
      <c r="X70" s="799"/>
      <c r="Y70" s="799"/>
      <c r="Z70" s="799"/>
    </row>
    <row r="71" spans="1:26" ht="15.75">
      <c r="A71" s="799"/>
      <c r="B71" s="2920"/>
      <c r="C71" s="799"/>
      <c r="D71" s="799"/>
      <c r="E71" s="799"/>
      <c r="F71" s="799"/>
      <c r="G71" s="799"/>
      <c r="H71" s="799"/>
      <c r="I71" s="799"/>
      <c r="J71" s="799"/>
      <c r="K71" s="799"/>
      <c r="L71" s="799"/>
      <c r="M71" s="799"/>
      <c r="N71" s="799"/>
      <c r="O71" s="799"/>
      <c r="P71" s="799"/>
      <c r="Q71" s="799"/>
      <c r="R71" s="799"/>
      <c r="S71" s="799"/>
      <c r="T71" s="799"/>
      <c r="U71" s="799"/>
      <c r="V71" s="799"/>
      <c r="W71" s="799"/>
      <c r="X71" s="799"/>
      <c r="Y71" s="799"/>
      <c r="Z71" s="799"/>
    </row>
    <row r="72" spans="1:26" ht="15.75">
      <c r="A72" s="799"/>
      <c r="B72" s="2920"/>
      <c r="C72" s="799"/>
      <c r="D72" s="799"/>
      <c r="E72" s="799"/>
      <c r="F72" s="799"/>
      <c r="G72" s="799"/>
      <c r="H72" s="799"/>
      <c r="I72" s="799"/>
      <c r="J72" s="799"/>
      <c r="K72" s="799"/>
      <c r="L72" s="799"/>
      <c r="M72" s="799"/>
      <c r="N72" s="799"/>
      <c r="O72" s="799"/>
      <c r="P72" s="799"/>
      <c r="Q72" s="799"/>
      <c r="R72" s="799"/>
      <c r="S72" s="799"/>
      <c r="T72" s="799"/>
      <c r="U72" s="799"/>
      <c r="V72" s="799"/>
      <c r="W72" s="799"/>
      <c r="X72" s="799"/>
      <c r="Y72" s="799"/>
      <c r="Z72" s="799"/>
    </row>
    <row r="73" spans="1:26" ht="15.75">
      <c r="A73" s="799"/>
      <c r="B73" s="2920"/>
      <c r="C73" s="799"/>
      <c r="D73" s="799"/>
      <c r="E73" s="799"/>
      <c r="F73" s="799"/>
      <c r="G73" s="799"/>
      <c r="H73" s="799"/>
      <c r="I73" s="799"/>
      <c r="J73" s="799"/>
      <c r="K73" s="799"/>
      <c r="L73" s="799"/>
      <c r="M73" s="799"/>
      <c r="N73" s="799"/>
      <c r="O73" s="799"/>
      <c r="P73" s="799"/>
      <c r="Q73" s="799"/>
      <c r="R73" s="799"/>
      <c r="S73" s="799"/>
      <c r="T73" s="799"/>
      <c r="U73" s="799"/>
      <c r="V73" s="799"/>
      <c r="W73" s="799"/>
      <c r="X73" s="799"/>
      <c r="Y73" s="799"/>
      <c r="Z73" s="799"/>
    </row>
    <row r="74" spans="1:26" ht="15.75">
      <c r="A74" s="799"/>
      <c r="B74" s="2920"/>
      <c r="C74" s="799"/>
      <c r="D74" s="799"/>
      <c r="E74" s="799"/>
      <c r="F74" s="799"/>
      <c r="G74" s="799"/>
      <c r="H74" s="799"/>
      <c r="I74" s="799"/>
      <c r="J74" s="799"/>
      <c r="K74" s="799"/>
      <c r="L74" s="799"/>
      <c r="M74" s="799"/>
      <c r="N74" s="799"/>
      <c r="O74" s="799"/>
      <c r="P74" s="799"/>
      <c r="Q74" s="799"/>
      <c r="R74" s="799"/>
      <c r="S74" s="799"/>
      <c r="T74" s="799"/>
      <c r="U74" s="799"/>
      <c r="V74" s="799"/>
      <c r="W74" s="799"/>
      <c r="X74" s="799"/>
      <c r="Y74" s="799"/>
      <c r="Z74" s="799"/>
    </row>
    <row r="75" spans="1:26" ht="15.75">
      <c r="A75" s="799"/>
      <c r="B75" s="2920"/>
      <c r="C75" s="799"/>
      <c r="D75" s="799"/>
      <c r="E75" s="799"/>
      <c r="F75" s="799"/>
      <c r="G75" s="799"/>
      <c r="H75" s="799"/>
      <c r="I75" s="799"/>
      <c r="J75" s="799"/>
      <c r="K75" s="799"/>
      <c r="L75" s="799"/>
      <c r="M75" s="799"/>
      <c r="N75" s="799"/>
      <c r="O75" s="799"/>
      <c r="P75" s="799"/>
      <c r="Q75" s="799"/>
      <c r="R75" s="799"/>
      <c r="S75" s="799"/>
      <c r="T75" s="799"/>
      <c r="U75" s="799"/>
      <c r="V75" s="799"/>
      <c r="W75" s="799"/>
      <c r="X75" s="799"/>
      <c r="Y75" s="799"/>
      <c r="Z75" s="799"/>
    </row>
    <row r="76" spans="1:26" ht="15.75">
      <c r="A76" s="799"/>
      <c r="B76" s="2920"/>
      <c r="C76" s="799"/>
      <c r="D76" s="799"/>
      <c r="E76" s="799"/>
      <c r="F76" s="799"/>
      <c r="G76" s="799"/>
      <c r="H76" s="799"/>
      <c r="I76" s="799"/>
      <c r="J76" s="799"/>
      <c r="K76" s="799"/>
      <c r="L76" s="799"/>
      <c r="M76" s="799"/>
      <c r="N76" s="799"/>
      <c r="O76" s="799"/>
      <c r="P76" s="799"/>
      <c r="Q76" s="799"/>
      <c r="R76" s="799"/>
      <c r="S76" s="799"/>
      <c r="T76" s="799"/>
      <c r="U76" s="799"/>
      <c r="V76" s="799"/>
      <c r="W76" s="799"/>
      <c r="X76" s="799"/>
      <c r="Y76" s="799"/>
      <c r="Z76" s="799"/>
    </row>
    <row r="77" spans="1:26" ht="15.75">
      <c r="A77" s="799"/>
      <c r="B77" s="2920"/>
      <c r="C77" s="799"/>
      <c r="D77" s="799"/>
      <c r="E77" s="799"/>
      <c r="F77" s="799"/>
      <c r="G77" s="799"/>
      <c r="H77" s="799"/>
      <c r="I77" s="799"/>
      <c r="J77" s="799"/>
      <c r="K77" s="799"/>
      <c r="L77" s="799"/>
      <c r="M77" s="799"/>
      <c r="N77" s="799"/>
      <c r="O77" s="799"/>
      <c r="P77" s="799"/>
      <c r="Q77" s="799"/>
      <c r="R77" s="799"/>
      <c r="S77" s="799"/>
      <c r="T77" s="799"/>
      <c r="U77" s="799"/>
      <c r="V77" s="799"/>
      <c r="W77" s="799"/>
      <c r="X77" s="799"/>
      <c r="Y77" s="799"/>
      <c r="Z77" s="799"/>
    </row>
    <row r="78" spans="1:26" ht="15.75">
      <c r="A78" s="799"/>
      <c r="B78" s="2920"/>
      <c r="C78" s="799"/>
      <c r="D78" s="799"/>
      <c r="E78" s="799"/>
      <c r="F78" s="799"/>
      <c r="G78" s="799"/>
      <c r="H78" s="799"/>
      <c r="I78" s="799"/>
      <c r="J78" s="799"/>
      <c r="K78" s="799"/>
      <c r="L78" s="799"/>
      <c r="M78" s="799"/>
      <c r="N78" s="799"/>
      <c r="O78" s="799"/>
      <c r="P78" s="799"/>
      <c r="Q78" s="799"/>
      <c r="R78" s="799"/>
      <c r="S78" s="799"/>
      <c r="T78" s="799"/>
      <c r="U78" s="799"/>
      <c r="V78" s="799"/>
      <c r="W78" s="799"/>
      <c r="X78" s="799"/>
      <c r="Y78" s="799"/>
      <c r="Z78" s="799"/>
    </row>
    <row r="79" spans="1:26" ht="15.75">
      <c r="A79" s="799"/>
      <c r="B79" s="2920"/>
      <c r="C79" s="799"/>
      <c r="D79" s="799"/>
      <c r="E79" s="799"/>
      <c r="F79" s="799"/>
      <c r="G79" s="799"/>
      <c r="H79" s="799"/>
      <c r="I79" s="799"/>
      <c r="J79" s="799"/>
      <c r="K79" s="799"/>
      <c r="L79" s="799"/>
      <c r="M79" s="799"/>
      <c r="N79" s="799"/>
      <c r="O79" s="799"/>
      <c r="P79" s="799"/>
      <c r="Q79" s="799"/>
      <c r="R79" s="799"/>
      <c r="S79" s="799"/>
      <c r="T79" s="799"/>
      <c r="U79" s="799"/>
      <c r="V79" s="799"/>
      <c r="W79" s="799"/>
      <c r="X79" s="799"/>
      <c r="Y79" s="799"/>
      <c r="Z79" s="799"/>
    </row>
    <row r="80" spans="1:26" ht="15.75">
      <c r="A80" s="799"/>
      <c r="B80" s="2920"/>
      <c r="C80" s="799"/>
      <c r="D80" s="799"/>
      <c r="E80" s="799"/>
      <c r="F80" s="799"/>
      <c r="G80" s="799"/>
      <c r="H80" s="799"/>
      <c r="I80" s="799"/>
      <c r="J80" s="799"/>
      <c r="K80" s="799"/>
      <c r="L80" s="799"/>
      <c r="M80" s="799"/>
      <c r="N80" s="799"/>
      <c r="O80" s="799"/>
      <c r="P80" s="799"/>
      <c r="Q80" s="799"/>
      <c r="R80" s="799"/>
      <c r="S80" s="799"/>
      <c r="T80" s="799"/>
      <c r="U80" s="799"/>
      <c r="V80" s="799"/>
      <c r="W80" s="799"/>
      <c r="X80" s="799"/>
      <c r="Y80" s="799"/>
      <c r="Z80" s="799"/>
    </row>
    <row r="81" spans="1:26" ht="15.75">
      <c r="A81" s="799"/>
      <c r="B81" s="2920"/>
      <c r="C81" s="799"/>
      <c r="D81" s="799"/>
      <c r="E81" s="799"/>
      <c r="F81" s="799"/>
      <c r="G81" s="799"/>
      <c r="H81" s="799"/>
      <c r="I81" s="799"/>
      <c r="J81" s="799"/>
      <c r="K81" s="799"/>
      <c r="L81" s="799"/>
      <c r="M81" s="799"/>
      <c r="N81" s="799"/>
      <c r="O81" s="799"/>
      <c r="P81" s="799"/>
      <c r="Q81" s="799"/>
      <c r="R81" s="799"/>
      <c r="S81" s="799"/>
      <c r="T81" s="799"/>
      <c r="U81" s="799"/>
      <c r="V81" s="799"/>
      <c r="W81" s="799"/>
      <c r="X81" s="799"/>
      <c r="Y81" s="799"/>
      <c r="Z81" s="799"/>
    </row>
    <row r="82" spans="1:26" ht="15.75">
      <c r="A82" s="799"/>
      <c r="B82" s="2920"/>
      <c r="C82" s="799"/>
      <c r="D82" s="799"/>
      <c r="E82" s="799"/>
      <c r="F82" s="799"/>
      <c r="G82" s="799"/>
      <c r="H82" s="799"/>
      <c r="I82" s="799"/>
      <c r="J82" s="799"/>
      <c r="K82" s="799"/>
      <c r="L82" s="799"/>
      <c r="M82" s="799"/>
      <c r="N82" s="799"/>
      <c r="O82" s="799"/>
      <c r="P82" s="799"/>
      <c r="Q82" s="799"/>
      <c r="R82" s="799"/>
      <c r="S82" s="799"/>
      <c r="T82" s="799"/>
      <c r="U82" s="799"/>
      <c r="V82" s="799"/>
      <c r="W82" s="799"/>
      <c r="X82" s="799"/>
      <c r="Y82" s="799"/>
      <c r="Z82" s="799"/>
    </row>
    <row r="83" spans="1:26" ht="15.75">
      <c r="A83" s="799"/>
      <c r="B83" s="2920"/>
      <c r="C83" s="799"/>
      <c r="D83" s="799"/>
      <c r="E83" s="799"/>
      <c r="F83" s="799"/>
      <c r="G83" s="799"/>
      <c r="H83" s="799"/>
      <c r="I83" s="799"/>
      <c r="J83" s="799"/>
      <c r="K83" s="799"/>
      <c r="L83" s="799"/>
      <c r="M83" s="799"/>
      <c r="N83" s="799"/>
      <c r="O83" s="799"/>
      <c r="P83" s="799"/>
      <c r="Q83" s="799"/>
      <c r="R83" s="799"/>
      <c r="S83" s="799"/>
      <c r="T83" s="799"/>
      <c r="U83" s="799"/>
      <c r="V83" s="799"/>
      <c r="W83" s="799"/>
      <c r="X83" s="799"/>
      <c r="Y83" s="799"/>
      <c r="Z83" s="799"/>
    </row>
    <row r="84" spans="1:26" ht="15.75">
      <c r="A84" s="799"/>
      <c r="B84" s="2920"/>
      <c r="C84" s="799"/>
      <c r="D84" s="799"/>
      <c r="E84" s="799"/>
      <c r="F84" s="799"/>
      <c r="G84" s="799"/>
      <c r="H84" s="799"/>
      <c r="I84" s="799"/>
      <c r="J84" s="799"/>
      <c r="K84" s="799"/>
      <c r="L84" s="799"/>
      <c r="M84" s="799"/>
      <c r="N84" s="799"/>
      <c r="O84" s="799"/>
      <c r="P84" s="799"/>
      <c r="Q84" s="799"/>
      <c r="R84" s="799"/>
      <c r="S84" s="799"/>
      <c r="T84" s="799"/>
      <c r="U84" s="799"/>
      <c r="V84" s="799"/>
      <c r="W84" s="799"/>
      <c r="X84" s="799"/>
      <c r="Y84" s="799"/>
      <c r="Z84" s="799"/>
    </row>
    <row r="85" spans="1:26" ht="15.75">
      <c r="A85" s="799"/>
      <c r="B85" s="2920"/>
      <c r="C85" s="799"/>
      <c r="D85" s="799"/>
      <c r="E85" s="799"/>
      <c r="F85" s="799"/>
      <c r="G85" s="799"/>
      <c r="H85" s="799"/>
      <c r="I85" s="799"/>
      <c r="J85" s="799"/>
      <c r="K85" s="799"/>
      <c r="L85" s="799"/>
      <c r="M85" s="799"/>
      <c r="N85" s="799"/>
      <c r="O85" s="799"/>
      <c r="P85" s="799"/>
      <c r="Q85" s="799"/>
      <c r="R85" s="799"/>
      <c r="S85" s="799"/>
      <c r="T85" s="799"/>
      <c r="U85" s="799"/>
      <c r="V85" s="799"/>
      <c r="W85" s="799"/>
      <c r="X85" s="799"/>
      <c r="Y85" s="799"/>
      <c r="Z85" s="799"/>
    </row>
    <row r="86" spans="1:26" ht="15.75">
      <c r="A86" s="799"/>
      <c r="B86" s="2920"/>
      <c r="C86" s="799"/>
      <c r="D86" s="799"/>
      <c r="E86" s="799"/>
      <c r="F86" s="799"/>
      <c r="G86" s="799"/>
      <c r="H86" s="799"/>
      <c r="I86" s="799"/>
      <c r="J86" s="799"/>
      <c r="K86" s="799"/>
      <c r="L86" s="799"/>
      <c r="M86" s="799"/>
      <c r="N86" s="799"/>
      <c r="O86" s="799"/>
      <c r="P86" s="799"/>
      <c r="Q86" s="799"/>
      <c r="R86" s="799"/>
      <c r="S86" s="799"/>
      <c r="T86" s="799"/>
      <c r="U86" s="799"/>
      <c r="V86" s="799"/>
      <c r="W86" s="799"/>
      <c r="X86" s="799"/>
      <c r="Y86" s="799"/>
      <c r="Z86" s="799"/>
    </row>
    <row r="87" spans="1:26" ht="15.75">
      <c r="A87" s="799"/>
      <c r="B87" s="2920"/>
      <c r="C87" s="799"/>
      <c r="D87" s="799"/>
      <c r="E87" s="799"/>
      <c r="F87" s="799"/>
      <c r="G87" s="799"/>
      <c r="H87" s="799"/>
      <c r="I87" s="799"/>
      <c r="J87" s="799"/>
      <c r="K87" s="799"/>
      <c r="L87" s="799"/>
      <c r="M87" s="799"/>
      <c r="N87" s="799"/>
      <c r="O87" s="799"/>
      <c r="P87" s="799"/>
      <c r="Q87" s="799"/>
      <c r="R87" s="799"/>
      <c r="S87" s="799"/>
      <c r="T87" s="799"/>
      <c r="U87" s="799"/>
      <c r="V87" s="799"/>
      <c r="W87" s="799"/>
      <c r="X87" s="799"/>
      <c r="Y87" s="799"/>
      <c r="Z87" s="799"/>
    </row>
    <row r="88" spans="1:26" ht="15.75">
      <c r="A88" s="799"/>
      <c r="B88" s="2920"/>
      <c r="C88" s="799"/>
      <c r="D88" s="799"/>
      <c r="E88" s="799"/>
      <c r="F88" s="799"/>
      <c r="G88" s="799"/>
      <c r="H88" s="799"/>
      <c r="I88" s="799"/>
      <c r="J88" s="799"/>
      <c r="K88" s="799"/>
      <c r="L88" s="799"/>
      <c r="M88" s="799"/>
      <c r="N88" s="799"/>
      <c r="O88" s="799"/>
      <c r="P88" s="799"/>
      <c r="Q88" s="799"/>
      <c r="R88" s="799"/>
      <c r="S88" s="799"/>
      <c r="T88" s="799"/>
      <c r="U88" s="799"/>
      <c r="V88" s="799"/>
      <c r="W88" s="799"/>
      <c r="X88" s="799"/>
      <c r="Y88" s="799"/>
      <c r="Z88" s="799"/>
    </row>
    <row r="89" spans="1:26" ht="15.75">
      <c r="A89" s="799"/>
      <c r="B89" s="2920"/>
      <c r="C89" s="799"/>
      <c r="D89" s="799"/>
      <c r="E89" s="799"/>
      <c r="F89" s="799"/>
      <c r="G89" s="799"/>
      <c r="H89" s="799"/>
      <c r="I89" s="799"/>
      <c r="J89" s="799"/>
      <c r="K89" s="799"/>
      <c r="L89" s="799"/>
      <c r="M89" s="799"/>
      <c r="N89" s="799"/>
      <c r="O89" s="799"/>
      <c r="P89" s="799"/>
      <c r="Q89" s="799"/>
      <c r="R89" s="799"/>
      <c r="S89" s="799"/>
      <c r="T89" s="799"/>
      <c r="U89" s="799"/>
      <c r="V89" s="799"/>
      <c r="W89" s="799"/>
      <c r="X89" s="799"/>
      <c r="Y89" s="799"/>
      <c r="Z89" s="799"/>
    </row>
    <row r="90" spans="1:26" ht="15.75">
      <c r="A90" s="799"/>
      <c r="B90" s="2920"/>
      <c r="C90" s="799"/>
      <c r="D90" s="799"/>
      <c r="E90" s="799"/>
      <c r="F90" s="799"/>
      <c r="G90" s="799"/>
      <c r="H90" s="799"/>
      <c r="I90" s="799"/>
      <c r="J90" s="799"/>
      <c r="K90" s="799"/>
      <c r="L90" s="799"/>
      <c r="M90" s="799"/>
      <c r="N90" s="799"/>
      <c r="O90" s="799"/>
      <c r="P90" s="799"/>
      <c r="Q90" s="799"/>
      <c r="R90" s="799"/>
      <c r="S90" s="799"/>
      <c r="T90" s="799"/>
      <c r="U90" s="799"/>
      <c r="V90" s="799"/>
      <c r="W90" s="799"/>
      <c r="X90" s="799"/>
      <c r="Y90" s="799"/>
      <c r="Z90" s="799"/>
    </row>
    <row r="91" spans="1:26" ht="15.75">
      <c r="A91" s="799"/>
      <c r="B91" s="2920"/>
      <c r="C91" s="799"/>
      <c r="D91" s="799"/>
      <c r="E91" s="799"/>
      <c r="F91" s="799"/>
      <c r="G91" s="799"/>
      <c r="H91" s="799"/>
      <c r="I91" s="799"/>
      <c r="J91" s="799"/>
      <c r="K91" s="799"/>
      <c r="L91" s="799"/>
      <c r="M91" s="799"/>
      <c r="N91" s="799"/>
      <c r="O91" s="799"/>
      <c r="P91" s="799"/>
      <c r="Q91" s="799"/>
      <c r="R91" s="799"/>
      <c r="S91" s="799"/>
      <c r="T91" s="799"/>
      <c r="U91" s="799"/>
      <c r="V91" s="799"/>
      <c r="W91" s="799"/>
      <c r="X91" s="799"/>
      <c r="Y91" s="799"/>
      <c r="Z91" s="799"/>
    </row>
    <row r="92" spans="1:26" ht="15.75">
      <c r="A92" s="799"/>
      <c r="B92" s="2920"/>
      <c r="C92" s="799"/>
      <c r="D92" s="799"/>
      <c r="E92" s="799"/>
      <c r="F92" s="799"/>
      <c r="G92" s="799"/>
      <c r="H92" s="799"/>
      <c r="I92" s="799"/>
      <c r="J92" s="799"/>
      <c r="K92" s="799"/>
      <c r="L92" s="799"/>
      <c r="M92" s="799"/>
      <c r="N92" s="799"/>
      <c r="O92" s="799"/>
      <c r="P92" s="799"/>
      <c r="Q92" s="799"/>
      <c r="R92" s="799"/>
      <c r="S92" s="799"/>
      <c r="T92" s="799"/>
      <c r="U92" s="799"/>
      <c r="V92" s="799"/>
      <c r="W92" s="799"/>
      <c r="X92" s="799"/>
      <c r="Y92" s="799"/>
      <c r="Z92" s="799"/>
    </row>
    <row r="93" spans="1:26" ht="15.75">
      <c r="A93" s="799"/>
      <c r="B93" s="2920"/>
      <c r="C93" s="799"/>
      <c r="D93" s="799"/>
      <c r="E93" s="799"/>
      <c r="F93" s="799"/>
      <c r="G93" s="799"/>
      <c r="H93" s="799"/>
      <c r="I93" s="799"/>
      <c r="J93" s="799"/>
      <c r="K93" s="799"/>
      <c r="L93" s="799"/>
      <c r="M93" s="799"/>
      <c r="N93" s="799"/>
      <c r="O93" s="799"/>
      <c r="P93" s="799"/>
      <c r="Q93" s="799"/>
      <c r="R93" s="799"/>
      <c r="S93" s="799"/>
      <c r="T93" s="799"/>
      <c r="U93" s="799"/>
      <c r="V93" s="799"/>
      <c r="W93" s="799"/>
      <c r="X93" s="799"/>
      <c r="Y93" s="799"/>
      <c r="Z93" s="799"/>
    </row>
    <row r="94" spans="1:26" ht="15.75">
      <c r="A94" s="799"/>
      <c r="B94" s="2920"/>
      <c r="C94" s="799"/>
      <c r="D94" s="799"/>
      <c r="E94" s="799"/>
      <c r="F94" s="799"/>
      <c r="G94" s="799"/>
      <c r="H94" s="799"/>
      <c r="I94" s="799"/>
      <c r="J94" s="799"/>
      <c r="K94" s="799"/>
      <c r="L94" s="799"/>
      <c r="M94" s="799"/>
      <c r="N94" s="799"/>
      <c r="O94" s="799"/>
      <c r="P94" s="799"/>
      <c r="Q94" s="799"/>
      <c r="R94" s="799"/>
      <c r="S94" s="799"/>
      <c r="T94" s="799"/>
      <c r="U94" s="799"/>
      <c r="V94" s="799"/>
      <c r="W94" s="799"/>
      <c r="X94" s="799"/>
      <c r="Y94" s="799"/>
      <c r="Z94" s="799"/>
    </row>
    <row r="95" spans="1:26" ht="15.75">
      <c r="A95" s="799"/>
      <c r="B95" s="2920"/>
      <c r="C95" s="799"/>
      <c r="D95" s="799"/>
      <c r="E95" s="799"/>
      <c r="F95" s="799"/>
      <c r="G95" s="799"/>
      <c r="H95" s="799"/>
      <c r="I95" s="799"/>
      <c r="J95" s="799"/>
      <c r="K95" s="799"/>
      <c r="L95" s="799"/>
      <c r="M95" s="799"/>
      <c r="N95" s="799"/>
      <c r="O95" s="799"/>
      <c r="P95" s="799"/>
      <c r="Q95" s="799"/>
      <c r="R95" s="799"/>
      <c r="S95" s="799"/>
      <c r="T95" s="799"/>
      <c r="U95" s="799"/>
      <c r="V95" s="799"/>
      <c r="W95" s="799"/>
      <c r="X95" s="799"/>
      <c r="Y95" s="799"/>
      <c r="Z95" s="799"/>
    </row>
    <row r="96" spans="1:26" ht="15.75">
      <c r="A96" s="799"/>
      <c r="B96" s="2920"/>
      <c r="C96" s="799"/>
      <c r="D96" s="799"/>
      <c r="E96" s="799"/>
      <c r="F96" s="799"/>
      <c r="G96" s="799"/>
      <c r="H96" s="799"/>
      <c r="I96" s="799"/>
      <c r="J96" s="799"/>
      <c r="K96" s="799"/>
      <c r="L96" s="799"/>
      <c r="M96" s="799"/>
      <c r="N96" s="799"/>
      <c r="O96" s="799"/>
      <c r="P96" s="799"/>
      <c r="Q96" s="799"/>
      <c r="R96" s="799"/>
      <c r="S96" s="799"/>
      <c r="T96" s="799"/>
      <c r="U96" s="799"/>
      <c r="V96" s="799"/>
      <c r="W96" s="799"/>
      <c r="X96" s="799"/>
      <c r="Y96" s="799"/>
      <c r="Z96" s="799"/>
    </row>
    <row r="97" spans="1:26" ht="15.75">
      <c r="A97" s="799"/>
      <c r="B97" s="2920"/>
      <c r="C97" s="799"/>
      <c r="D97" s="799"/>
      <c r="E97" s="799"/>
      <c r="F97" s="799"/>
      <c r="G97" s="799"/>
      <c r="H97" s="799"/>
      <c r="I97" s="799"/>
      <c r="J97" s="799"/>
      <c r="K97" s="799"/>
      <c r="L97" s="799"/>
      <c r="M97" s="799"/>
      <c r="N97" s="799"/>
      <c r="O97" s="799"/>
      <c r="P97" s="799"/>
      <c r="Q97" s="799"/>
      <c r="R97" s="799"/>
      <c r="S97" s="799"/>
      <c r="T97" s="799"/>
      <c r="U97" s="799"/>
      <c r="V97" s="799"/>
      <c r="W97" s="799"/>
      <c r="X97" s="799"/>
      <c r="Y97" s="799"/>
      <c r="Z97" s="799"/>
    </row>
    <row r="98" spans="1:26" ht="15.75">
      <c r="A98" s="799"/>
      <c r="B98" s="2920"/>
      <c r="C98" s="799"/>
      <c r="D98" s="799"/>
      <c r="E98" s="799"/>
      <c r="F98" s="799"/>
      <c r="G98" s="799"/>
      <c r="H98" s="799"/>
      <c r="I98" s="799"/>
      <c r="J98" s="799"/>
      <c r="K98" s="799"/>
      <c r="L98" s="799"/>
      <c r="M98" s="799"/>
      <c r="N98" s="799"/>
      <c r="O98" s="799"/>
      <c r="P98" s="799"/>
      <c r="Q98" s="799"/>
      <c r="R98" s="799"/>
      <c r="S98" s="799"/>
      <c r="T98" s="799"/>
      <c r="U98" s="799"/>
      <c r="V98" s="799"/>
      <c r="W98" s="799"/>
      <c r="X98" s="799"/>
      <c r="Y98" s="799"/>
      <c r="Z98" s="799"/>
    </row>
    <row r="99" spans="1:26" ht="15.75">
      <c r="A99" s="799"/>
      <c r="B99" s="2920"/>
      <c r="C99" s="799"/>
      <c r="D99" s="799"/>
      <c r="E99" s="799"/>
      <c r="F99" s="799"/>
      <c r="G99" s="799"/>
      <c r="H99" s="799"/>
      <c r="I99" s="799"/>
      <c r="J99" s="799"/>
      <c r="K99" s="799"/>
      <c r="L99" s="799"/>
      <c r="M99" s="799"/>
      <c r="N99" s="799"/>
      <c r="O99" s="799"/>
      <c r="P99" s="799"/>
      <c r="Q99" s="799"/>
      <c r="R99" s="799"/>
      <c r="S99" s="799"/>
      <c r="T99" s="799"/>
      <c r="U99" s="799"/>
      <c r="V99" s="799"/>
      <c r="W99" s="799"/>
      <c r="X99" s="799"/>
      <c r="Y99" s="799"/>
      <c r="Z99" s="799"/>
    </row>
    <row r="100" spans="1:26" ht="15.75">
      <c r="A100" s="799"/>
      <c r="B100" s="2920"/>
      <c r="C100" s="799"/>
      <c r="D100" s="799"/>
      <c r="E100" s="799"/>
      <c r="F100" s="799"/>
      <c r="G100" s="799"/>
      <c r="H100" s="799"/>
      <c r="I100" s="799"/>
      <c r="J100" s="799"/>
      <c r="K100" s="799"/>
      <c r="L100" s="799"/>
      <c r="M100" s="799"/>
      <c r="N100" s="799"/>
      <c r="O100" s="799"/>
      <c r="P100" s="799"/>
      <c r="Q100" s="799"/>
      <c r="R100" s="799"/>
      <c r="S100" s="799"/>
      <c r="T100" s="799"/>
      <c r="U100" s="799"/>
      <c r="V100" s="799"/>
      <c r="W100" s="799"/>
      <c r="X100" s="799"/>
      <c r="Y100" s="799"/>
      <c r="Z100" s="799"/>
    </row>
    <row r="101" spans="1:26" ht="15.75">
      <c r="A101" s="799"/>
      <c r="B101" s="2920"/>
      <c r="C101" s="799"/>
      <c r="D101" s="799"/>
      <c r="E101" s="799"/>
      <c r="F101" s="799"/>
      <c r="G101" s="799"/>
      <c r="H101" s="799"/>
      <c r="I101" s="799"/>
      <c r="J101" s="799"/>
      <c r="K101" s="799"/>
      <c r="L101" s="799"/>
      <c r="M101" s="799"/>
      <c r="N101" s="799"/>
      <c r="O101" s="799"/>
      <c r="P101" s="799"/>
      <c r="Q101" s="799"/>
      <c r="R101" s="799"/>
      <c r="S101" s="799"/>
      <c r="T101" s="799"/>
      <c r="U101" s="799"/>
      <c r="V101" s="799"/>
      <c r="W101" s="799"/>
      <c r="X101" s="799"/>
      <c r="Y101" s="799"/>
      <c r="Z101" s="799"/>
    </row>
    <row r="102" spans="1:26" ht="15.75">
      <c r="A102" s="799"/>
      <c r="B102" s="2920"/>
      <c r="C102" s="799"/>
      <c r="D102" s="799"/>
      <c r="E102" s="799"/>
      <c r="F102" s="799"/>
      <c r="G102" s="799"/>
      <c r="H102" s="799"/>
      <c r="I102" s="799"/>
      <c r="J102" s="799"/>
      <c r="K102" s="799"/>
      <c r="L102" s="799"/>
      <c r="M102" s="799"/>
      <c r="N102" s="799"/>
      <c r="O102" s="799"/>
      <c r="P102" s="799"/>
      <c r="Q102" s="799"/>
      <c r="R102" s="799"/>
      <c r="S102" s="799"/>
      <c r="T102" s="799"/>
      <c r="U102" s="799"/>
      <c r="V102" s="799"/>
      <c r="W102" s="799"/>
      <c r="X102" s="799"/>
      <c r="Y102" s="799"/>
      <c r="Z102" s="799"/>
    </row>
    <row r="103" spans="1:26" ht="15.75">
      <c r="A103" s="799"/>
      <c r="B103" s="2920"/>
      <c r="C103" s="799"/>
      <c r="D103" s="799"/>
      <c r="E103" s="799"/>
      <c r="F103" s="799"/>
      <c r="G103" s="799"/>
      <c r="H103" s="799"/>
      <c r="I103" s="799"/>
      <c r="J103" s="799"/>
      <c r="K103" s="799"/>
      <c r="L103" s="799"/>
      <c r="M103" s="799"/>
      <c r="N103" s="799"/>
      <c r="O103" s="799"/>
      <c r="P103" s="799"/>
      <c r="Q103" s="799"/>
      <c r="R103" s="799"/>
      <c r="S103" s="799"/>
      <c r="T103" s="799"/>
      <c r="U103" s="799"/>
      <c r="V103" s="799"/>
      <c r="W103" s="799"/>
      <c r="X103" s="799"/>
      <c r="Y103" s="799"/>
      <c r="Z103" s="799"/>
    </row>
    <row r="104" spans="1:26" ht="15.75">
      <c r="A104" s="799"/>
      <c r="B104" s="2920"/>
      <c r="C104" s="799"/>
      <c r="D104" s="799"/>
      <c r="E104" s="799"/>
      <c r="F104" s="799"/>
      <c r="G104" s="799"/>
      <c r="H104" s="799"/>
      <c r="I104" s="799"/>
      <c r="J104" s="799"/>
      <c r="K104" s="799"/>
      <c r="L104" s="799"/>
      <c r="M104" s="799"/>
      <c r="N104" s="799"/>
      <c r="O104" s="799"/>
      <c r="P104" s="799"/>
      <c r="Q104" s="799"/>
      <c r="R104" s="799"/>
      <c r="S104" s="799"/>
      <c r="T104" s="799"/>
      <c r="U104" s="799"/>
      <c r="V104" s="799"/>
      <c r="W104" s="799"/>
      <c r="X104" s="799"/>
      <c r="Y104" s="799"/>
      <c r="Z104" s="799"/>
    </row>
    <row r="105" spans="1:26" ht="15.75">
      <c r="A105" s="799"/>
      <c r="B105" s="2920"/>
      <c r="C105" s="799"/>
      <c r="D105" s="799"/>
      <c r="E105" s="799"/>
      <c r="F105" s="799"/>
      <c r="G105" s="799"/>
      <c r="H105" s="799"/>
      <c r="I105" s="799"/>
      <c r="J105" s="799"/>
      <c r="K105" s="799"/>
      <c r="L105" s="799"/>
      <c r="M105" s="799"/>
      <c r="N105" s="799"/>
      <c r="O105" s="799"/>
      <c r="P105" s="799"/>
      <c r="Q105" s="799"/>
      <c r="R105" s="799"/>
      <c r="S105" s="799"/>
      <c r="T105" s="799"/>
      <c r="U105" s="799"/>
      <c r="V105" s="799"/>
      <c r="W105" s="799"/>
      <c r="X105" s="799"/>
      <c r="Y105" s="799"/>
      <c r="Z105" s="799"/>
    </row>
    <row r="106" spans="1:26" ht="15.75">
      <c r="A106" s="799"/>
      <c r="B106" s="2920"/>
      <c r="C106" s="799"/>
      <c r="D106" s="799"/>
      <c r="E106" s="799"/>
      <c r="F106" s="799"/>
      <c r="G106" s="799"/>
      <c r="H106" s="799"/>
      <c r="I106" s="799"/>
      <c r="J106" s="799"/>
      <c r="K106" s="799"/>
      <c r="L106" s="799"/>
      <c r="M106" s="799"/>
      <c r="N106" s="799"/>
      <c r="O106" s="799"/>
      <c r="P106" s="799"/>
      <c r="Q106" s="799"/>
      <c r="R106" s="799"/>
      <c r="S106" s="799"/>
      <c r="T106" s="799"/>
      <c r="U106" s="799"/>
      <c r="V106" s="799"/>
      <c r="W106" s="799"/>
      <c r="X106" s="799"/>
      <c r="Y106" s="799"/>
      <c r="Z106" s="799"/>
    </row>
    <row r="107" spans="1:26" ht="15.75">
      <c r="A107" s="799"/>
      <c r="B107" s="2920"/>
      <c r="C107" s="799"/>
      <c r="D107" s="799"/>
      <c r="E107" s="799"/>
      <c r="F107" s="799"/>
      <c r="G107" s="799"/>
      <c r="H107" s="799"/>
      <c r="I107" s="799"/>
      <c r="J107" s="799"/>
      <c r="K107" s="799"/>
      <c r="L107" s="799"/>
      <c r="M107" s="799"/>
      <c r="N107" s="799"/>
      <c r="O107" s="799"/>
      <c r="P107" s="799"/>
      <c r="Q107" s="799"/>
      <c r="R107" s="799"/>
      <c r="S107" s="799"/>
      <c r="T107" s="799"/>
      <c r="U107" s="799"/>
      <c r="V107" s="799"/>
      <c r="W107" s="799"/>
      <c r="X107" s="799"/>
      <c r="Y107" s="799"/>
      <c r="Z107" s="799"/>
    </row>
    <row r="108" spans="1:26" ht="15.75">
      <c r="A108" s="799"/>
      <c r="B108" s="2920"/>
      <c r="C108" s="799"/>
      <c r="D108" s="799"/>
      <c r="E108" s="799"/>
      <c r="F108" s="799"/>
      <c r="G108" s="799"/>
      <c r="H108" s="799"/>
      <c r="I108" s="799"/>
      <c r="J108" s="799"/>
      <c r="K108" s="799"/>
      <c r="L108" s="799"/>
      <c r="M108" s="799"/>
      <c r="N108" s="799"/>
      <c r="O108" s="799"/>
      <c r="P108" s="799"/>
      <c r="Q108" s="799"/>
      <c r="R108" s="799"/>
      <c r="S108" s="799"/>
      <c r="T108" s="799"/>
      <c r="U108" s="799"/>
      <c r="V108" s="799"/>
      <c r="W108" s="799"/>
      <c r="X108" s="799"/>
      <c r="Y108" s="799"/>
      <c r="Z108" s="799"/>
    </row>
    <row r="109" spans="1:26" ht="15.75">
      <c r="A109" s="799"/>
      <c r="B109" s="2920"/>
      <c r="C109" s="799"/>
      <c r="D109" s="799"/>
      <c r="E109" s="799"/>
      <c r="F109" s="799"/>
      <c r="G109" s="799"/>
      <c r="H109" s="799"/>
      <c r="I109" s="799"/>
      <c r="J109" s="799"/>
      <c r="K109" s="799"/>
      <c r="L109" s="799"/>
      <c r="M109" s="799"/>
      <c r="N109" s="799"/>
      <c r="O109" s="799"/>
      <c r="P109" s="799"/>
      <c r="Q109" s="799"/>
      <c r="R109" s="799"/>
      <c r="S109" s="799"/>
      <c r="T109" s="799"/>
      <c r="U109" s="799"/>
      <c r="V109" s="799"/>
      <c r="W109" s="799"/>
      <c r="X109" s="799"/>
      <c r="Y109" s="799"/>
      <c r="Z109" s="799"/>
    </row>
    <row r="110" spans="1:26" ht="15.75">
      <c r="A110" s="799"/>
      <c r="B110" s="2920"/>
      <c r="C110" s="799"/>
      <c r="D110" s="799"/>
      <c r="E110" s="799"/>
      <c r="F110" s="799"/>
      <c r="G110" s="799"/>
      <c r="H110" s="799"/>
      <c r="I110" s="799"/>
      <c r="J110" s="799"/>
      <c r="K110" s="799"/>
      <c r="L110" s="799"/>
      <c r="M110" s="799"/>
      <c r="N110" s="799"/>
      <c r="O110" s="799"/>
      <c r="P110" s="799"/>
      <c r="Q110" s="799"/>
      <c r="R110" s="799"/>
      <c r="S110" s="799"/>
      <c r="T110" s="799"/>
      <c r="U110" s="799"/>
      <c r="V110" s="799"/>
      <c r="W110" s="799"/>
      <c r="X110" s="799"/>
      <c r="Y110" s="799"/>
      <c r="Z110" s="799"/>
    </row>
    <row r="111" spans="1:26" ht="15.75">
      <c r="A111" s="799"/>
      <c r="B111" s="2920"/>
      <c r="C111" s="799"/>
      <c r="D111" s="799"/>
      <c r="E111" s="799"/>
      <c r="F111" s="799"/>
      <c r="G111" s="799"/>
      <c r="H111" s="799"/>
      <c r="I111" s="799"/>
      <c r="J111" s="799"/>
      <c r="K111" s="799"/>
      <c r="L111" s="799"/>
      <c r="M111" s="799"/>
      <c r="N111" s="799"/>
      <c r="O111" s="799"/>
      <c r="P111" s="799"/>
      <c r="Q111" s="799"/>
      <c r="R111" s="799"/>
      <c r="S111" s="799"/>
      <c r="T111" s="799"/>
      <c r="U111" s="799"/>
      <c r="V111" s="799"/>
      <c r="W111" s="799"/>
      <c r="X111" s="799"/>
      <c r="Y111" s="799"/>
      <c r="Z111" s="799"/>
    </row>
    <row r="112" spans="1:26" ht="15.75">
      <c r="A112" s="799"/>
      <c r="B112" s="2920"/>
      <c r="C112" s="799"/>
      <c r="D112" s="799"/>
      <c r="E112" s="799"/>
      <c r="F112" s="799"/>
      <c r="G112" s="799"/>
      <c r="H112" s="799"/>
      <c r="I112" s="799"/>
      <c r="J112" s="799"/>
      <c r="K112" s="799"/>
      <c r="L112" s="799"/>
      <c r="M112" s="799"/>
      <c r="N112" s="799"/>
      <c r="O112" s="799"/>
      <c r="P112" s="799"/>
      <c r="Q112" s="799"/>
      <c r="R112" s="799"/>
      <c r="S112" s="799"/>
      <c r="T112" s="799"/>
      <c r="U112" s="799"/>
      <c r="V112" s="799"/>
      <c r="W112" s="799"/>
      <c r="X112" s="799"/>
      <c r="Y112" s="799"/>
      <c r="Z112" s="799"/>
    </row>
    <row r="113" spans="1:26" ht="15.75">
      <c r="A113" s="799"/>
      <c r="B113" s="2920"/>
      <c r="C113" s="799"/>
      <c r="D113" s="799"/>
      <c r="E113" s="799"/>
      <c r="F113" s="799"/>
      <c r="G113" s="799"/>
      <c r="H113" s="799"/>
      <c r="I113" s="799"/>
      <c r="J113" s="799"/>
      <c r="K113" s="799"/>
      <c r="L113" s="799"/>
      <c r="M113" s="799"/>
      <c r="N113" s="799"/>
      <c r="O113" s="799"/>
      <c r="P113" s="799"/>
      <c r="Q113" s="799"/>
      <c r="R113" s="799"/>
      <c r="S113" s="799"/>
      <c r="T113" s="799"/>
      <c r="U113" s="799"/>
      <c r="V113" s="799"/>
      <c r="W113" s="799"/>
      <c r="X113" s="799"/>
      <c r="Y113" s="799"/>
      <c r="Z113" s="799"/>
    </row>
    <row r="114" spans="1:26" ht="15.75">
      <c r="A114" s="799"/>
      <c r="B114" s="2920"/>
      <c r="C114" s="799"/>
      <c r="D114" s="799"/>
      <c r="E114" s="799"/>
      <c r="F114" s="799"/>
      <c r="G114" s="799"/>
      <c r="H114" s="799"/>
      <c r="I114" s="799"/>
      <c r="J114" s="799"/>
      <c r="K114" s="799"/>
      <c r="L114" s="799"/>
      <c r="M114" s="799"/>
      <c r="N114" s="799"/>
      <c r="O114" s="799"/>
      <c r="P114" s="799"/>
      <c r="Q114" s="799"/>
      <c r="R114" s="799"/>
      <c r="S114" s="799"/>
      <c r="T114" s="799"/>
      <c r="U114" s="799"/>
      <c r="V114" s="799"/>
      <c r="W114" s="799"/>
      <c r="X114" s="799"/>
      <c r="Y114" s="799"/>
      <c r="Z114" s="799"/>
    </row>
    <row r="115" spans="1:26" ht="15.75">
      <c r="A115" s="799"/>
      <c r="B115" s="2920"/>
      <c r="C115" s="799"/>
      <c r="D115" s="799"/>
      <c r="E115" s="799"/>
      <c r="F115" s="799"/>
      <c r="G115" s="799"/>
      <c r="H115" s="799"/>
      <c r="I115" s="799"/>
      <c r="J115" s="799"/>
      <c r="K115" s="799"/>
      <c r="L115" s="799"/>
      <c r="M115" s="799"/>
      <c r="N115" s="799"/>
      <c r="O115" s="799"/>
      <c r="P115" s="799"/>
      <c r="Q115" s="799"/>
      <c r="R115" s="799"/>
      <c r="S115" s="799"/>
      <c r="T115" s="799"/>
      <c r="U115" s="799"/>
      <c r="V115" s="799"/>
      <c r="W115" s="799"/>
      <c r="X115" s="799"/>
      <c r="Y115" s="799"/>
      <c r="Z115" s="799"/>
    </row>
    <row r="116" spans="1:26" ht="15.75">
      <c r="A116" s="799"/>
      <c r="B116" s="2920"/>
      <c r="C116" s="799"/>
      <c r="D116" s="799"/>
      <c r="E116" s="799"/>
      <c r="F116" s="799"/>
      <c r="G116" s="799"/>
      <c r="H116" s="799"/>
      <c r="I116" s="799"/>
      <c r="J116" s="799"/>
      <c r="K116" s="799"/>
      <c r="L116" s="799"/>
      <c r="M116" s="799"/>
      <c r="N116" s="799"/>
      <c r="O116" s="799"/>
      <c r="P116" s="799"/>
      <c r="Q116" s="799"/>
      <c r="R116" s="799"/>
      <c r="S116" s="799"/>
      <c r="T116" s="799"/>
      <c r="U116" s="799"/>
      <c r="V116" s="799"/>
      <c r="W116" s="799"/>
      <c r="X116" s="799"/>
      <c r="Y116" s="799"/>
      <c r="Z116" s="799"/>
    </row>
    <row r="117" spans="1:26" ht="15.75">
      <c r="A117" s="799"/>
      <c r="B117" s="2920"/>
      <c r="C117" s="799"/>
      <c r="D117" s="799"/>
      <c r="E117" s="799"/>
      <c r="F117" s="799"/>
      <c r="G117" s="799"/>
      <c r="H117" s="799"/>
      <c r="I117" s="799"/>
      <c r="J117" s="799"/>
      <c r="K117" s="799"/>
      <c r="L117" s="799"/>
      <c r="M117" s="799"/>
      <c r="N117" s="799"/>
      <c r="O117" s="799"/>
      <c r="P117" s="799"/>
      <c r="Q117" s="799"/>
      <c r="R117" s="799"/>
      <c r="S117" s="799"/>
      <c r="T117" s="799"/>
      <c r="U117" s="799"/>
      <c r="V117" s="799"/>
      <c r="W117" s="799"/>
      <c r="X117" s="799"/>
      <c r="Y117" s="799"/>
      <c r="Z117" s="799"/>
    </row>
    <row r="118" spans="1:26" ht="15.75">
      <c r="A118" s="799"/>
      <c r="B118" s="2920"/>
      <c r="C118" s="799"/>
      <c r="D118" s="799"/>
      <c r="E118" s="799"/>
      <c r="F118" s="799"/>
      <c r="G118" s="799"/>
      <c r="H118" s="799"/>
      <c r="I118" s="799"/>
      <c r="J118" s="799"/>
      <c r="K118" s="799"/>
      <c r="L118" s="799"/>
      <c r="M118" s="799"/>
      <c r="N118" s="799"/>
      <c r="O118" s="799"/>
      <c r="P118" s="799"/>
      <c r="Q118" s="799"/>
      <c r="R118" s="799"/>
      <c r="S118" s="799"/>
      <c r="T118" s="799"/>
      <c r="U118" s="799"/>
      <c r="V118" s="799"/>
      <c r="W118" s="799"/>
      <c r="X118" s="799"/>
      <c r="Y118" s="799"/>
      <c r="Z118" s="799"/>
    </row>
    <row r="119" spans="1:26" ht="15.75">
      <c r="A119" s="799"/>
      <c r="B119" s="2920"/>
      <c r="C119" s="799"/>
      <c r="D119" s="799"/>
      <c r="E119" s="799"/>
      <c r="F119" s="799"/>
      <c r="G119" s="799"/>
      <c r="H119" s="799"/>
      <c r="I119" s="799"/>
      <c r="J119" s="799"/>
      <c r="K119" s="799"/>
      <c r="L119" s="799"/>
      <c r="M119" s="799"/>
      <c r="N119" s="799"/>
      <c r="O119" s="799"/>
      <c r="P119" s="799"/>
      <c r="Q119" s="799"/>
      <c r="R119" s="799"/>
      <c r="S119" s="799"/>
      <c r="T119" s="799"/>
      <c r="U119" s="799"/>
      <c r="V119" s="799"/>
      <c r="W119" s="799"/>
      <c r="X119" s="799"/>
      <c r="Y119" s="799"/>
      <c r="Z119" s="799"/>
    </row>
    <row r="120" spans="1:26" ht="15.75">
      <c r="A120" s="799"/>
      <c r="B120" s="2920"/>
      <c r="C120" s="799"/>
      <c r="D120" s="799"/>
      <c r="E120" s="799"/>
      <c r="F120" s="799"/>
      <c r="G120" s="799"/>
      <c r="H120" s="799"/>
      <c r="I120" s="799"/>
      <c r="J120" s="799"/>
      <c r="K120" s="799"/>
      <c r="L120" s="799"/>
      <c r="M120" s="799"/>
      <c r="N120" s="799"/>
      <c r="O120" s="799"/>
      <c r="P120" s="799"/>
      <c r="Q120" s="799"/>
      <c r="R120" s="799"/>
      <c r="S120" s="799"/>
      <c r="T120" s="799"/>
      <c r="U120" s="799"/>
      <c r="V120" s="799"/>
      <c r="W120" s="799"/>
      <c r="X120" s="799"/>
      <c r="Y120" s="799"/>
      <c r="Z120" s="799"/>
    </row>
    <row r="121" spans="1:26" ht="15.75">
      <c r="A121" s="799"/>
      <c r="B121" s="2920"/>
      <c r="C121" s="799"/>
      <c r="D121" s="799"/>
      <c r="E121" s="799"/>
      <c r="F121" s="799"/>
      <c r="G121" s="799"/>
      <c r="H121" s="799"/>
      <c r="I121" s="799"/>
      <c r="J121" s="799"/>
      <c r="K121" s="799"/>
      <c r="L121" s="799"/>
      <c r="M121" s="799"/>
      <c r="N121" s="799"/>
      <c r="O121" s="799"/>
      <c r="P121" s="799"/>
      <c r="Q121" s="799"/>
      <c r="R121" s="799"/>
      <c r="S121" s="799"/>
      <c r="T121" s="799"/>
      <c r="U121" s="799"/>
      <c r="V121" s="799"/>
      <c r="W121" s="799"/>
      <c r="X121" s="799"/>
      <c r="Y121" s="799"/>
      <c r="Z121" s="799"/>
    </row>
    <row r="122" spans="1:26" ht="15.75">
      <c r="A122" s="799"/>
      <c r="B122" s="2920"/>
      <c r="C122" s="799"/>
      <c r="D122" s="799"/>
      <c r="E122" s="799"/>
      <c r="F122" s="799"/>
      <c r="G122" s="799"/>
      <c r="H122" s="799"/>
      <c r="I122" s="799"/>
      <c r="J122" s="799"/>
      <c r="K122" s="799"/>
      <c r="L122" s="799"/>
      <c r="M122" s="799"/>
      <c r="N122" s="799"/>
      <c r="O122" s="799"/>
      <c r="P122" s="799"/>
      <c r="Q122" s="799"/>
      <c r="R122" s="799"/>
      <c r="S122" s="799"/>
      <c r="T122" s="799"/>
      <c r="U122" s="799"/>
      <c r="V122" s="799"/>
      <c r="W122" s="799"/>
      <c r="X122" s="799"/>
      <c r="Y122" s="799"/>
      <c r="Z122" s="799"/>
    </row>
    <row r="123" spans="1:26" ht="15.75">
      <c r="A123" s="799"/>
      <c r="B123" s="2920"/>
      <c r="C123" s="799"/>
      <c r="D123" s="799"/>
      <c r="E123" s="799"/>
      <c r="F123" s="799"/>
      <c r="G123" s="799"/>
      <c r="H123" s="799"/>
      <c r="I123" s="799"/>
      <c r="J123" s="799"/>
      <c r="K123" s="799"/>
      <c r="L123" s="799"/>
      <c r="M123" s="799"/>
      <c r="N123" s="799"/>
      <c r="O123" s="799"/>
      <c r="P123" s="799"/>
      <c r="Q123" s="799"/>
      <c r="R123" s="799"/>
      <c r="S123" s="799"/>
      <c r="T123" s="799"/>
      <c r="U123" s="799"/>
      <c r="V123" s="799"/>
      <c r="W123" s="799"/>
      <c r="X123" s="799"/>
      <c r="Y123" s="799"/>
      <c r="Z123" s="799"/>
    </row>
    <row r="124" spans="1:26" ht="15.75">
      <c r="A124" s="799"/>
      <c r="B124" s="2920"/>
      <c r="C124" s="799"/>
      <c r="D124" s="799"/>
      <c r="E124" s="799"/>
      <c r="F124" s="799"/>
      <c r="G124" s="799"/>
      <c r="H124" s="799"/>
      <c r="I124" s="799"/>
      <c r="J124" s="799"/>
      <c r="K124" s="799"/>
      <c r="L124" s="799"/>
      <c r="M124" s="799"/>
      <c r="N124" s="799"/>
      <c r="O124" s="799"/>
      <c r="P124" s="799"/>
      <c r="Q124" s="799"/>
      <c r="R124" s="799"/>
      <c r="S124" s="799"/>
      <c r="T124" s="799"/>
      <c r="U124" s="799"/>
      <c r="V124" s="799"/>
      <c r="W124" s="799"/>
      <c r="X124" s="799"/>
      <c r="Y124" s="799"/>
      <c r="Z124" s="799"/>
    </row>
    <row r="125" spans="1:26" ht="15.75">
      <c r="A125" s="799"/>
      <c r="B125" s="2920"/>
      <c r="C125" s="799"/>
      <c r="D125" s="799"/>
      <c r="E125" s="799"/>
      <c r="F125" s="799"/>
      <c r="G125" s="799"/>
      <c r="H125" s="799"/>
      <c r="I125" s="799"/>
      <c r="J125" s="799"/>
      <c r="K125" s="799"/>
      <c r="L125" s="799"/>
      <c r="M125" s="799"/>
      <c r="N125" s="799"/>
      <c r="O125" s="799"/>
      <c r="P125" s="799"/>
      <c r="Q125" s="799"/>
      <c r="R125" s="799"/>
      <c r="S125" s="799"/>
      <c r="T125" s="799"/>
      <c r="U125" s="799"/>
      <c r="V125" s="799"/>
      <c r="W125" s="799"/>
      <c r="X125" s="799"/>
      <c r="Y125" s="799"/>
      <c r="Z125" s="799"/>
    </row>
    <row r="126" spans="1:26" ht="15.75">
      <c r="A126" s="799"/>
      <c r="B126" s="2920"/>
      <c r="C126" s="799"/>
      <c r="D126" s="799"/>
      <c r="E126" s="799"/>
      <c r="F126" s="799"/>
      <c r="G126" s="799"/>
      <c r="H126" s="799"/>
      <c r="I126" s="799"/>
      <c r="J126" s="799"/>
      <c r="K126" s="799"/>
      <c r="L126" s="799"/>
      <c r="M126" s="799"/>
      <c r="N126" s="799"/>
      <c r="O126" s="799"/>
      <c r="P126" s="799"/>
      <c r="Q126" s="799"/>
      <c r="R126" s="799"/>
      <c r="S126" s="799"/>
      <c r="T126" s="799"/>
      <c r="U126" s="799"/>
      <c r="V126" s="799"/>
      <c r="W126" s="799"/>
      <c r="X126" s="799"/>
      <c r="Y126" s="799"/>
      <c r="Z126" s="799"/>
    </row>
    <row r="127" spans="1:26" ht="15.75">
      <c r="A127" s="799"/>
      <c r="B127" s="2920"/>
      <c r="C127" s="799"/>
      <c r="D127" s="799"/>
      <c r="E127" s="799"/>
      <c r="F127" s="799"/>
      <c r="G127" s="799"/>
      <c r="H127" s="799"/>
      <c r="I127" s="799"/>
      <c r="J127" s="799"/>
      <c r="K127" s="799"/>
      <c r="L127" s="799"/>
      <c r="M127" s="799"/>
      <c r="N127" s="799"/>
      <c r="O127" s="799"/>
      <c r="P127" s="799"/>
      <c r="Q127" s="799"/>
      <c r="R127" s="799"/>
      <c r="S127" s="799"/>
      <c r="T127" s="799"/>
      <c r="U127" s="799"/>
      <c r="V127" s="799"/>
      <c r="W127" s="799"/>
      <c r="X127" s="799"/>
      <c r="Y127" s="799"/>
      <c r="Z127" s="799"/>
    </row>
    <row r="128" spans="1:26" ht="15.75">
      <c r="A128" s="799"/>
      <c r="B128" s="2920"/>
      <c r="C128" s="799"/>
      <c r="D128" s="799"/>
      <c r="E128" s="799"/>
      <c r="F128" s="799"/>
      <c r="G128" s="799"/>
      <c r="H128" s="799"/>
      <c r="I128" s="799"/>
      <c r="J128" s="799"/>
      <c r="K128" s="799"/>
      <c r="L128" s="799"/>
      <c r="M128" s="799"/>
      <c r="N128" s="799"/>
      <c r="O128" s="799"/>
      <c r="P128" s="799"/>
      <c r="Q128" s="799"/>
      <c r="R128" s="799"/>
      <c r="S128" s="799"/>
      <c r="T128" s="799"/>
      <c r="U128" s="799"/>
      <c r="V128" s="799"/>
      <c r="W128" s="799"/>
      <c r="X128" s="799"/>
      <c r="Y128" s="799"/>
      <c r="Z128" s="799"/>
    </row>
    <row r="129" spans="1:26" ht="15.75">
      <c r="A129" s="799"/>
      <c r="B129" s="2920"/>
      <c r="C129" s="799"/>
      <c r="D129" s="799"/>
      <c r="E129" s="799"/>
      <c r="F129" s="799"/>
      <c r="G129" s="799"/>
      <c r="H129" s="799"/>
      <c r="I129" s="799"/>
      <c r="J129" s="799"/>
      <c r="K129" s="799"/>
      <c r="L129" s="799"/>
      <c r="M129" s="799"/>
      <c r="N129" s="799"/>
      <c r="O129" s="799"/>
      <c r="P129" s="799"/>
      <c r="Q129" s="799"/>
      <c r="R129" s="799"/>
      <c r="S129" s="799"/>
      <c r="T129" s="799"/>
      <c r="U129" s="799"/>
      <c r="V129" s="799"/>
      <c r="W129" s="799"/>
      <c r="X129" s="799"/>
      <c r="Y129" s="799"/>
      <c r="Z129" s="799"/>
    </row>
    <row r="130" spans="1:26" ht="15.75">
      <c r="A130" s="799"/>
      <c r="B130" s="2920"/>
      <c r="C130" s="799"/>
      <c r="D130" s="799"/>
      <c r="E130" s="799"/>
      <c r="F130" s="799"/>
      <c r="G130" s="799"/>
      <c r="H130" s="799"/>
      <c r="I130" s="799"/>
      <c r="J130" s="799"/>
      <c r="K130" s="799"/>
      <c r="L130" s="799"/>
      <c r="M130" s="799"/>
      <c r="N130" s="799"/>
      <c r="O130" s="799"/>
      <c r="P130" s="799"/>
      <c r="Q130" s="799"/>
      <c r="R130" s="799"/>
      <c r="S130" s="799"/>
      <c r="T130" s="799"/>
      <c r="U130" s="799"/>
      <c r="V130" s="799"/>
      <c r="W130" s="799"/>
      <c r="X130" s="799"/>
      <c r="Y130" s="799"/>
      <c r="Z130" s="799"/>
    </row>
    <row r="131" spans="1:26" ht="15.75">
      <c r="A131" s="799"/>
      <c r="B131" s="2920"/>
      <c r="C131" s="799"/>
      <c r="D131" s="799"/>
      <c r="E131" s="799"/>
      <c r="F131" s="799"/>
      <c r="G131" s="799"/>
      <c r="H131" s="799"/>
      <c r="I131" s="799"/>
      <c r="J131" s="799"/>
      <c r="K131" s="799"/>
      <c r="L131" s="799"/>
      <c r="M131" s="799"/>
      <c r="N131" s="799"/>
      <c r="O131" s="799"/>
      <c r="P131" s="799"/>
      <c r="Q131" s="799"/>
      <c r="R131" s="799"/>
      <c r="S131" s="799"/>
      <c r="T131" s="799"/>
      <c r="U131" s="799"/>
      <c r="V131" s="799"/>
      <c r="W131" s="799"/>
      <c r="X131" s="799"/>
      <c r="Y131" s="799"/>
      <c r="Z131" s="799"/>
    </row>
    <row r="132" spans="1:26" ht="15.75">
      <c r="A132" s="799"/>
      <c r="B132" s="2920"/>
      <c r="C132" s="799"/>
      <c r="D132" s="799"/>
      <c r="E132" s="799"/>
      <c r="F132" s="799"/>
      <c r="G132" s="799"/>
      <c r="H132" s="799"/>
      <c r="I132" s="799"/>
      <c r="J132" s="799"/>
      <c r="K132" s="799"/>
      <c r="L132" s="799"/>
      <c r="M132" s="799"/>
      <c r="N132" s="799"/>
      <c r="O132" s="799"/>
      <c r="P132" s="799"/>
      <c r="Q132" s="799"/>
      <c r="R132" s="799"/>
      <c r="S132" s="799"/>
      <c r="T132" s="799"/>
      <c r="U132" s="799"/>
      <c r="V132" s="799"/>
      <c r="W132" s="799"/>
      <c r="X132" s="799"/>
      <c r="Y132" s="799"/>
      <c r="Z132" s="799"/>
    </row>
    <row r="133" spans="1:26" ht="15.75">
      <c r="A133" s="799"/>
      <c r="B133" s="2920"/>
      <c r="C133" s="799"/>
      <c r="D133" s="799"/>
      <c r="E133" s="799"/>
      <c r="F133" s="799"/>
      <c r="G133" s="799"/>
      <c r="H133" s="799"/>
      <c r="I133" s="799"/>
      <c r="J133" s="799"/>
      <c r="K133" s="799"/>
      <c r="L133" s="799"/>
      <c r="M133" s="799"/>
      <c r="N133" s="799"/>
      <c r="O133" s="799"/>
      <c r="P133" s="799"/>
      <c r="Q133" s="799"/>
      <c r="R133" s="799"/>
      <c r="S133" s="799"/>
      <c r="T133" s="799"/>
      <c r="U133" s="799"/>
      <c r="V133" s="799"/>
      <c r="W133" s="799"/>
      <c r="X133" s="799"/>
      <c r="Y133" s="799"/>
      <c r="Z133" s="799"/>
    </row>
    <row r="134" spans="1:26" ht="15.75">
      <c r="A134" s="799"/>
      <c r="B134" s="2920"/>
      <c r="C134" s="799"/>
      <c r="D134" s="799"/>
      <c r="E134" s="799"/>
      <c r="F134" s="799"/>
      <c r="G134" s="799"/>
      <c r="H134" s="799"/>
      <c r="I134" s="799"/>
      <c r="J134" s="799"/>
      <c r="K134" s="799"/>
      <c r="L134" s="799"/>
      <c r="M134" s="799"/>
      <c r="N134" s="799"/>
      <c r="O134" s="799"/>
      <c r="P134" s="799"/>
      <c r="Q134" s="799"/>
      <c r="R134" s="799"/>
      <c r="S134" s="799"/>
      <c r="T134" s="799"/>
      <c r="U134" s="799"/>
      <c r="V134" s="799"/>
      <c r="W134" s="799"/>
      <c r="X134" s="799"/>
      <c r="Y134" s="799"/>
      <c r="Z134" s="799"/>
    </row>
    <row r="135" spans="1:26" ht="15.75">
      <c r="A135" s="799"/>
      <c r="B135" s="2920"/>
      <c r="C135" s="799"/>
      <c r="D135" s="799"/>
      <c r="E135" s="799"/>
      <c r="F135" s="799"/>
      <c r="G135" s="799"/>
      <c r="H135" s="799"/>
      <c r="I135" s="799"/>
      <c r="J135" s="799"/>
      <c r="K135" s="799"/>
      <c r="L135" s="799"/>
      <c r="M135" s="799"/>
      <c r="N135" s="799"/>
      <c r="O135" s="799"/>
      <c r="P135" s="799"/>
      <c r="Q135" s="799"/>
      <c r="R135" s="799"/>
      <c r="S135" s="799"/>
      <c r="T135" s="799"/>
      <c r="U135" s="799"/>
      <c r="V135" s="799"/>
      <c r="W135" s="799"/>
      <c r="X135" s="799"/>
      <c r="Y135" s="799"/>
      <c r="Z135" s="799"/>
    </row>
    <row r="136" spans="1:26" ht="15.75">
      <c r="A136" s="799"/>
      <c r="B136" s="2920"/>
      <c r="C136" s="799"/>
      <c r="D136" s="799"/>
      <c r="E136" s="799"/>
      <c r="F136" s="799"/>
      <c r="G136" s="799"/>
      <c r="H136" s="799"/>
      <c r="I136" s="799"/>
      <c r="J136" s="799"/>
      <c r="K136" s="799"/>
      <c r="L136" s="799"/>
      <c r="M136" s="799"/>
      <c r="N136" s="799"/>
      <c r="O136" s="799"/>
      <c r="P136" s="799"/>
      <c r="Q136" s="799"/>
      <c r="R136" s="799"/>
      <c r="S136" s="799"/>
      <c r="T136" s="799"/>
      <c r="U136" s="799"/>
      <c r="V136" s="799"/>
      <c r="W136" s="799"/>
      <c r="X136" s="799"/>
      <c r="Y136" s="799"/>
      <c r="Z136" s="799"/>
    </row>
    <row r="137" spans="1:26" ht="15.75">
      <c r="A137" s="799"/>
      <c r="B137" s="2920"/>
      <c r="C137" s="799"/>
      <c r="D137" s="799"/>
      <c r="E137" s="799"/>
      <c r="F137" s="799"/>
      <c r="G137" s="799"/>
      <c r="H137" s="799"/>
      <c r="I137" s="799"/>
      <c r="J137" s="799"/>
      <c r="K137" s="799"/>
      <c r="L137" s="799"/>
      <c r="M137" s="799"/>
      <c r="N137" s="799"/>
      <c r="O137" s="799"/>
      <c r="P137" s="799"/>
      <c r="Q137" s="799"/>
      <c r="R137" s="799"/>
      <c r="S137" s="799"/>
      <c r="T137" s="799"/>
      <c r="U137" s="799"/>
      <c r="V137" s="799"/>
      <c r="W137" s="799"/>
      <c r="X137" s="799"/>
      <c r="Y137" s="799"/>
      <c r="Z137" s="799"/>
    </row>
    <row r="138" spans="1:26" ht="15.75">
      <c r="A138" s="799"/>
      <c r="B138" s="2920"/>
      <c r="C138" s="799"/>
      <c r="D138" s="799"/>
      <c r="E138" s="799"/>
      <c r="F138" s="799"/>
      <c r="G138" s="799"/>
      <c r="H138" s="799"/>
      <c r="I138" s="799"/>
      <c r="J138" s="799"/>
      <c r="K138" s="799"/>
      <c r="L138" s="799"/>
      <c r="M138" s="799"/>
      <c r="N138" s="799"/>
      <c r="O138" s="799"/>
      <c r="P138" s="799"/>
      <c r="Q138" s="799"/>
      <c r="R138" s="799"/>
      <c r="S138" s="799"/>
      <c r="T138" s="799"/>
      <c r="U138" s="799"/>
      <c r="V138" s="799"/>
      <c r="W138" s="799"/>
      <c r="X138" s="799"/>
      <c r="Y138" s="799"/>
      <c r="Z138" s="799"/>
    </row>
    <row r="139" spans="1:26" ht="15.75">
      <c r="A139" s="799"/>
      <c r="B139" s="2920"/>
      <c r="C139" s="799"/>
      <c r="D139" s="799"/>
      <c r="E139" s="799"/>
      <c r="F139" s="799"/>
      <c r="G139" s="799"/>
      <c r="H139" s="799"/>
      <c r="I139" s="799"/>
      <c r="J139" s="799"/>
      <c r="K139" s="799"/>
      <c r="L139" s="799"/>
      <c r="M139" s="799"/>
      <c r="N139" s="799"/>
      <c r="O139" s="799"/>
      <c r="P139" s="799"/>
      <c r="Q139" s="799"/>
      <c r="R139" s="799"/>
      <c r="S139" s="799"/>
      <c r="T139" s="799"/>
      <c r="U139" s="799"/>
      <c r="V139" s="799"/>
      <c r="W139" s="799"/>
      <c r="X139" s="799"/>
      <c r="Y139" s="799"/>
      <c r="Z139" s="799"/>
    </row>
    <row r="140" spans="1:26" ht="15.75">
      <c r="A140" s="799"/>
      <c r="B140" s="2920"/>
      <c r="C140" s="799"/>
      <c r="D140" s="799"/>
      <c r="E140" s="799"/>
      <c r="F140" s="799"/>
      <c r="G140" s="799"/>
      <c r="H140" s="799"/>
      <c r="I140" s="799"/>
      <c r="J140" s="799"/>
      <c r="K140" s="799"/>
      <c r="L140" s="799"/>
      <c r="M140" s="799"/>
      <c r="N140" s="799"/>
      <c r="O140" s="799"/>
      <c r="P140" s="799"/>
      <c r="Q140" s="799"/>
      <c r="R140" s="799"/>
      <c r="S140" s="799"/>
      <c r="T140" s="799"/>
      <c r="U140" s="799"/>
      <c r="V140" s="799"/>
      <c r="W140" s="799"/>
      <c r="X140" s="799"/>
      <c r="Y140" s="799"/>
      <c r="Z140" s="799"/>
    </row>
    <row r="141" spans="1:26" ht="15.75">
      <c r="A141" s="799"/>
      <c r="B141" s="2920"/>
      <c r="C141" s="799"/>
      <c r="D141" s="799"/>
      <c r="E141" s="799"/>
      <c r="F141" s="799"/>
      <c r="G141" s="799"/>
      <c r="H141" s="799"/>
      <c r="I141" s="799"/>
      <c r="J141" s="799"/>
      <c r="K141" s="799"/>
      <c r="L141" s="799"/>
      <c r="M141" s="799"/>
      <c r="N141" s="799"/>
      <c r="O141" s="799"/>
      <c r="P141" s="799"/>
      <c r="Q141" s="799"/>
      <c r="R141" s="799"/>
      <c r="S141" s="799"/>
      <c r="T141" s="799"/>
      <c r="U141" s="799"/>
      <c r="V141" s="799"/>
      <c r="W141" s="799"/>
      <c r="X141" s="799"/>
      <c r="Y141" s="799"/>
      <c r="Z141" s="799"/>
    </row>
    <row r="142" spans="1:26" ht="15.75">
      <c r="A142" s="799"/>
      <c r="B142" s="2920"/>
      <c r="C142" s="799"/>
      <c r="D142" s="799"/>
      <c r="E142" s="799"/>
      <c r="F142" s="799"/>
      <c r="G142" s="799"/>
      <c r="H142" s="799"/>
      <c r="I142" s="799"/>
      <c r="J142" s="799"/>
      <c r="K142" s="799"/>
      <c r="L142" s="799"/>
      <c r="M142" s="799"/>
      <c r="N142" s="799"/>
      <c r="O142" s="799"/>
      <c r="P142" s="799"/>
      <c r="Q142" s="799"/>
      <c r="R142" s="799"/>
      <c r="S142" s="799"/>
      <c r="T142" s="799"/>
      <c r="U142" s="799"/>
      <c r="V142" s="799"/>
      <c r="W142" s="799"/>
      <c r="X142" s="799"/>
      <c r="Y142" s="799"/>
      <c r="Z142" s="799"/>
    </row>
    <row r="143" spans="1:26" ht="15.75">
      <c r="A143" s="799"/>
      <c r="B143" s="2920"/>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ht="15.75">
      <c r="A144" s="799"/>
      <c r="B144" s="2920"/>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ht="15.75">
      <c r="A145" s="799"/>
      <c r="B145" s="2920"/>
      <c r="C145" s="799"/>
      <c r="D145" s="799"/>
      <c r="E145" s="799"/>
      <c r="F145" s="799"/>
      <c r="G145" s="799"/>
      <c r="H145" s="799"/>
      <c r="I145" s="799"/>
      <c r="J145" s="799"/>
      <c r="K145" s="799"/>
      <c r="L145" s="799"/>
      <c r="M145" s="799"/>
      <c r="N145" s="799"/>
      <c r="O145" s="799"/>
      <c r="P145" s="799"/>
      <c r="Q145" s="799"/>
      <c r="R145" s="799"/>
      <c r="S145" s="799"/>
      <c r="T145" s="799"/>
      <c r="U145" s="799"/>
      <c r="V145" s="799"/>
      <c r="W145" s="799"/>
      <c r="X145" s="799"/>
      <c r="Y145" s="799"/>
      <c r="Z145" s="799"/>
    </row>
    <row r="146" spans="1:26" ht="15.75">
      <c r="A146" s="799"/>
      <c r="B146" s="2920"/>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ht="15.75">
      <c r="A147" s="799"/>
      <c r="B147" s="2920"/>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ht="15.75">
      <c r="A148" s="799"/>
      <c r="B148" s="2920"/>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row>
    <row r="149" spans="1:26" ht="15.75">
      <c r="A149" s="799"/>
      <c r="B149" s="2920"/>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ht="15.75">
      <c r="A150" s="799"/>
      <c r="B150" s="2920"/>
      <c r="C150" s="799"/>
      <c r="D150" s="799"/>
      <c r="E150" s="799"/>
      <c r="F150" s="799"/>
      <c r="G150" s="799"/>
      <c r="H150" s="799"/>
      <c r="I150" s="799"/>
      <c r="J150" s="799"/>
      <c r="K150" s="799"/>
      <c r="L150" s="799"/>
      <c r="M150" s="799"/>
      <c r="N150" s="799"/>
      <c r="O150" s="799"/>
      <c r="P150" s="799"/>
      <c r="Q150" s="799"/>
      <c r="R150" s="799"/>
      <c r="S150" s="799"/>
      <c r="T150" s="799"/>
      <c r="U150" s="799"/>
      <c r="V150" s="799"/>
      <c r="W150" s="799"/>
      <c r="X150" s="799"/>
      <c r="Y150" s="799"/>
      <c r="Z150" s="799"/>
    </row>
    <row r="151" spans="1:26" ht="15.75">
      <c r="A151" s="799"/>
      <c r="B151" s="2920"/>
      <c r="C151" s="799"/>
      <c r="D151" s="799"/>
      <c r="E151" s="799"/>
      <c r="F151" s="799"/>
      <c r="G151" s="799"/>
      <c r="H151" s="799"/>
      <c r="I151" s="799"/>
      <c r="J151" s="799"/>
      <c r="K151" s="799"/>
      <c r="L151" s="799"/>
      <c r="M151" s="799"/>
      <c r="N151" s="799"/>
      <c r="O151" s="799"/>
      <c r="P151" s="799"/>
      <c r="Q151" s="799"/>
      <c r="R151" s="799"/>
      <c r="S151" s="799"/>
      <c r="T151" s="799"/>
      <c r="U151" s="799"/>
      <c r="V151" s="799"/>
      <c r="W151" s="799"/>
      <c r="X151" s="799"/>
      <c r="Y151" s="799"/>
      <c r="Z151" s="799"/>
    </row>
    <row r="152" spans="1:26" ht="15.75">
      <c r="A152" s="799"/>
      <c r="B152" s="2920"/>
      <c r="C152" s="799"/>
      <c r="D152" s="799"/>
      <c r="E152" s="799"/>
      <c r="F152" s="799"/>
      <c r="G152" s="799"/>
      <c r="H152" s="799"/>
      <c r="I152" s="799"/>
      <c r="J152" s="799"/>
      <c r="K152" s="799"/>
      <c r="L152" s="799"/>
      <c r="M152" s="799"/>
      <c r="N152" s="799"/>
      <c r="O152" s="799"/>
      <c r="P152" s="799"/>
      <c r="Q152" s="799"/>
      <c r="R152" s="799"/>
      <c r="S152" s="799"/>
      <c r="T152" s="799"/>
      <c r="U152" s="799"/>
      <c r="V152" s="799"/>
      <c r="W152" s="799"/>
      <c r="X152" s="799"/>
      <c r="Y152" s="799"/>
      <c r="Z152" s="799"/>
    </row>
    <row r="153" spans="1:26" ht="15.75">
      <c r="A153" s="799"/>
      <c r="B153" s="2920"/>
      <c r="C153" s="799"/>
      <c r="D153" s="799"/>
      <c r="E153" s="799"/>
      <c r="F153" s="799"/>
      <c r="G153" s="799"/>
      <c r="H153" s="799"/>
      <c r="I153" s="799"/>
      <c r="J153" s="799"/>
      <c r="K153" s="799"/>
      <c r="L153" s="799"/>
      <c r="M153" s="799"/>
      <c r="N153" s="799"/>
      <c r="O153" s="799"/>
      <c r="P153" s="799"/>
      <c r="Q153" s="799"/>
      <c r="R153" s="799"/>
      <c r="S153" s="799"/>
      <c r="T153" s="799"/>
      <c r="U153" s="799"/>
      <c r="V153" s="799"/>
      <c r="W153" s="799"/>
      <c r="X153" s="799"/>
      <c r="Y153" s="799"/>
      <c r="Z153" s="799"/>
    </row>
    <row r="154" spans="1:26" ht="15.75">
      <c r="A154" s="799"/>
      <c r="B154" s="2920"/>
      <c r="C154" s="799"/>
      <c r="D154" s="799"/>
      <c r="E154" s="799"/>
      <c r="F154" s="799"/>
      <c r="G154" s="799"/>
      <c r="H154" s="799"/>
      <c r="I154" s="799"/>
      <c r="J154" s="799"/>
      <c r="K154" s="799"/>
      <c r="L154" s="799"/>
      <c r="M154" s="799"/>
      <c r="N154" s="799"/>
      <c r="O154" s="799"/>
      <c r="P154" s="799"/>
      <c r="Q154" s="799"/>
      <c r="R154" s="799"/>
      <c r="S154" s="799"/>
      <c r="T154" s="799"/>
      <c r="U154" s="799"/>
      <c r="V154" s="799"/>
      <c r="W154" s="799"/>
      <c r="X154" s="799"/>
      <c r="Y154" s="799"/>
      <c r="Z154" s="799"/>
    </row>
    <row r="155" spans="1:26" ht="15.75">
      <c r="A155" s="799"/>
      <c r="B155" s="2920"/>
      <c r="C155" s="799"/>
      <c r="D155" s="799"/>
      <c r="E155" s="799"/>
      <c r="F155" s="799"/>
      <c r="G155" s="799"/>
      <c r="H155" s="799"/>
      <c r="I155" s="799"/>
      <c r="J155" s="799"/>
      <c r="K155" s="799"/>
      <c r="L155" s="799"/>
      <c r="M155" s="799"/>
      <c r="N155" s="799"/>
      <c r="O155" s="799"/>
      <c r="P155" s="799"/>
      <c r="Q155" s="799"/>
      <c r="R155" s="799"/>
      <c r="S155" s="799"/>
      <c r="T155" s="799"/>
      <c r="U155" s="799"/>
      <c r="V155" s="799"/>
      <c r="W155" s="799"/>
      <c r="X155" s="799"/>
      <c r="Y155" s="799"/>
      <c r="Z155" s="799"/>
    </row>
    <row r="156" spans="1:26" ht="15.75">
      <c r="A156" s="799"/>
      <c r="B156" s="2920"/>
      <c r="C156" s="799"/>
      <c r="D156" s="799"/>
      <c r="E156" s="799"/>
      <c r="F156" s="799"/>
      <c r="G156" s="799"/>
      <c r="H156" s="799"/>
      <c r="I156" s="799"/>
      <c r="J156" s="799"/>
      <c r="K156" s="799"/>
      <c r="L156" s="799"/>
      <c r="M156" s="799"/>
      <c r="N156" s="799"/>
      <c r="O156" s="799"/>
      <c r="P156" s="799"/>
      <c r="Q156" s="799"/>
      <c r="R156" s="799"/>
      <c r="S156" s="799"/>
      <c r="T156" s="799"/>
      <c r="U156" s="799"/>
      <c r="V156" s="799"/>
      <c r="W156" s="799"/>
      <c r="X156" s="799"/>
      <c r="Y156" s="799"/>
      <c r="Z156" s="799"/>
    </row>
    <row r="157" spans="1:26" ht="15.75">
      <c r="A157" s="799"/>
      <c r="B157" s="2920"/>
      <c r="C157" s="799"/>
      <c r="D157" s="799"/>
      <c r="E157" s="799"/>
      <c r="F157" s="799"/>
      <c r="G157" s="799"/>
      <c r="H157" s="799"/>
      <c r="I157" s="799"/>
      <c r="J157" s="799"/>
      <c r="K157" s="799"/>
      <c r="L157" s="799"/>
      <c r="M157" s="799"/>
      <c r="N157" s="799"/>
      <c r="O157" s="799"/>
      <c r="P157" s="799"/>
      <c r="Q157" s="799"/>
      <c r="R157" s="799"/>
      <c r="S157" s="799"/>
      <c r="T157" s="799"/>
      <c r="U157" s="799"/>
      <c r="V157" s="799"/>
      <c r="W157" s="799"/>
      <c r="X157" s="799"/>
      <c r="Y157" s="799"/>
      <c r="Z157" s="799"/>
    </row>
    <row r="158" spans="1:26" ht="15.75">
      <c r="A158" s="799"/>
      <c r="B158" s="2920"/>
      <c r="C158" s="799"/>
      <c r="D158" s="799"/>
      <c r="E158" s="799"/>
      <c r="F158" s="799"/>
      <c r="G158" s="799"/>
      <c r="H158" s="799"/>
      <c r="I158" s="799"/>
      <c r="J158" s="799"/>
      <c r="K158" s="799"/>
      <c r="L158" s="799"/>
      <c r="M158" s="799"/>
      <c r="N158" s="799"/>
      <c r="O158" s="799"/>
      <c r="P158" s="799"/>
      <c r="Q158" s="799"/>
      <c r="R158" s="799"/>
      <c r="S158" s="799"/>
      <c r="T158" s="799"/>
      <c r="U158" s="799"/>
      <c r="V158" s="799"/>
      <c r="W158" s="799"/>
      <c r="X158" s="799"/>
      <c r="Y158" s="799"/>
      <c r="Z158" s="799"/>
    </row>
    <row r="159" spans="1:26" ht="15.75">
      <c r="A159" s="799"/>
      <c r="B159" s="2920"/>
      <c r="C159" s="799"/>
      <c r="D159" s="799"/>
      <c r="E159" s="799"/>
      <c r="F159" s="799"/>
      <c r="G159" s="799"/>
      <c r="H159" s="799"/>
      <c r="I159" s="799"/>
      <c r="J159" s="799"/>
      <c r="K159" s="799"/>
      <c r="L159" s="799"/>
      <c r="M159" s="799"/>
      <c r="N159" s="799"/>
      <c r="O159" s="799"/>
      <c r="P159" s="799"/>
      <c r="Q159" s="799"/>
      <c r="R159" s="799"/>
      <c r="S159" s="799"/>
      <c r="T159" s="799"/>
      <c r="U159" s="799"/>
      <c r="V159" s="799"/>
      <c r="W159" s="799"/>
      <c r="X159" s="799"/>
      <c r="Y159" s="799"/>
      <c r="Z159" s="799"/>
    </row>
    <row r="160" spans="1:26" ht="15.75">
      <c r="A160" s="799"/>
      <c r="B160" s="2920"/>
      <c r="C160" s="799"/>
      <c r="D160" s="799"/>
      <c r="E160" s="799"/>
      <c r="F160" s="799"/>
      <c r="G160" s="799"/>
      <c r="H160" s="799"/>
      <c r="I160" s="799"/>
      <c r="J160" s="799"/>
      <c r="K160" s="799"/>
      <c r="L160" s="799"/>
      <c r="M160" s="799"/>
      <c r="N160" s="799"/>
      <c r="O160" s="799"/>
      <c r="P160" s="799"/>
      <c r="Q160" s="799"/>
      <c r="R160" s="799"/>
      <c r="S160" s="799"/>
      <c r="T160" s="799"/>
      <c r="U160" s="799"/>
      <c r="V160" s="799"/>
      <c r="W160" s="799"/>
      <c r="X160" s="799"/>
      <c r="Y160" s="799"/>
      <c r="Z160" s="799"/>
    </row>
    <row r="161" spans="1:26" ht="15.75">
      <c r="A161" s="799"/>
      <c r="B161" s="2920"/>
      <c r="C161" s="799"/>
      <c r="D161" s="799"/>
      <c r="E161" s="799"/>
      <c r="F161" s="799"/>
      <c r="G161" s="799"/>
      <c r="H161" s="799"/>
      <c r="I161" s="799"/>
      <c r="J161" s="799"/>
      <c r="K161" s="799"/>
      <c r="L161" s="799"/>
      <c r="M161" s="799"/>
      <c r="N161" s="799"/>
      <c r="O161" s="799"/>
      <c r="P161" s="799"/>
      <c r="Q161" s="799"/>
      <c r="R161" s="799"/>
      <c r="S161" s="799"/>
      <c r="T161" s="799"/>
      <c r="U161" s="799"/>
      <c r="V161" s="799"/>
      <c r="W161" s="799"/>
      <c r="X161" s="799"/>
      <c r="Y161" s="799"/>
      <c r="Z161" s="799"/>
    </row>
    <row r="162" spans="1:26" ht="15.75">
      <c r="A162" s="799"/>
      <c r="B162" s="2920"/>
      <c r="C162" s="799"/>
      <c r="D162" s="799"/>
      <c r="E162" s="799"/>
      <c r="F162" s="799"/>
      <c r="G162" s="799"/>
      <c r="H162" s="799"/>
      <c r="I162" s="799"/>
      <c r="J162" s="799"/>
      <c r="K162" s="799"/>
      <c r="L162" s="799"/>
      <c r="M162" s="799"/>
      <c r="N162" s="799"/>
      <c r="O162" s="799"/>
      <c r="P162" s="799"/>
      <c r="Q162" s="799"/>
      <c r="R162" s="799"/>
      <c r="S162" s="799"/>
      <c r="T162" s="799"/>
      <c r="U162" s="799"/>
      <c r="V162" s="799"/>
      <c r="W162" s="799"/>
      <c r="X162" s="799"/>
      <c r="Y162" s="799"/>
      <c r="Z162" s="799"/>
    </row>
    <row r="163" spans="1:26" ht="15.75">
      <c r="A163" s="799"/>
      <c r="B163" s="2920"/>
      <c r="C163" s="799"/>
      <c r="D163" s="799"/>
      <c r="E163" s="799"/>
      <c r="F163" s="799"/>
      <c r="G163" s="799"/>
      <c r="H163" s="799"/>
      <c r="I163" s="799"/>
      <c r="J163" s="799"/>
      <c r="K163" s="799"/>
      <c r="L163" s="799"/>
      <c r="M163" s="799"/>
      <c r="N163" s="799"/>
      <c r="O163" s="799"/>
      <c r="P163" s="799"/>
      <c r="Q163" s="799"/>
      <c r="R163" s="799"/>
      <c r="S163" s="799"/>
      <c r="T163" s="799"/>
      <c r="U163" s="799"/>
      <c r="V163" s="799"/>
      <c r="W163" s="799"/>
      <c r="X163" s="799"/>
      <c r="Y163" s="799"/>
      <c r="Z163" s="799"/>
    </row>
    <row r="164" spans="1:26" ht="15.75">
      <c r="A164" s="799"/>
      <c r="B164" s="2920"/>
      <c r="C164" s="799"/>
      <c r="D164" s="799"/>
      <c r="E164" s="799"/>
      <c r="F164" s="799"/>
      <c r="G164" s="799"/>
      <c r="H164" s="799"/>
      <c r="I164" s="799"/>
      <c r="J164" s="799"/>
      <c r="K164" s="799"/>
      <c r="L164" s="799"/>
      <c r="M164" s="799"/>
      <c r="N164" s="799"/>
      <c r="O164" s="799"/>
      <c r="P164" s="799"/>
      <c r="Q164" s="799"/>
      <c r="R164" s="799"/>
      <c r="S164" s="799"/>
      <c r="T164" s="799"/>
      <c r="U164" s="799"/>
      <c r="V164" s="799"/>
      <c r="W164" s="799"/>
      <c r="X164" s="799"/>
      <c r="Y164" s="799"/>
      <c r="Z164" s="799"/>
    </row>
    <row r="165" spans="1:26" ht="15.75">
      <c r="A165" s="799"/>
      <c r="B165" s="2920"/>
      <c r="C165" s="799"/>
      <c r="D165" s="799"/>
      <c r="E165" s="799"/>
      <c r="F165" s="799"/>
      <c r="G165" s="799"/>
      <c r="H165" s="799"/>
      <c r="I165" s="799"/>
      <c r="J165" s="799"/>
      <c r="K165" s="799"/>
      <c r="L165" s="799"/>
      <c r="M165" s="799"/>
      <c r="N165" s="799"/>
      <c r="O165" s="799"/>
      <c r="P165" s="799"/>
      <c r="Q165" s="799"/>
      <c r="R165" s="799"/>
      <c r="S165" s="799"/>
      <c r="T165" s="799"/>
      <c r="U165" s="799"/>
      <c r="V165" s="799"/>
      <c r="W165" s="799"/>
      <c r="X165" s="799"/>
      <c r="Y165" s="799"/>
      <c r="Z165" s="799"/>
    </row>
    <row r="166" spans="1:26" ht="15.75">
      <c r="A166" s="799"/>
      <c r="B166" s="2920"/>
      <c r="C166" s="799"/>
      <c r="D166" s="799"/>
      <c r="E166" s="799"/>
      <c r="F166" s="799"/>
      <c r="G166" s="799"/>
      <c r="H166" s="799"/>
      <c r="I166" s="799"/>
      <c r="J166" s="799"/>
      <c r="K166" s="799"/>
      <c r="L166" s="799"/>
      <c r="M166" s="799"/>
      <c r="N166" s="799"/>
      <c r="O166" s="799"/>
      <c r="P166" s="799"/>
      <c r="Q166" s="799"/>
      <c r="R166" s="799"/>
      <c r="S166" s="799"/>
      <c r="T166" s="799"/>
      <c r="U166" s="799"/>
      <c r="V166" s="799"/>
      <c r="W166" s="799"/>
      <c r="X166" s="799"/>
      <c r="Y166" s="799"/>
      <c r="Z166" s="799"/>
    </row>
    <row r="167" spans="1:26" ht="15.75">
      <c r="A167" s="799"/>
      <c r="B167" s="2920"/>
      <c r="C167" s="799"/>
      <c r="D167" s="799"/>
      <c r="E167" s="799"/>
      <c r="F167" s="799"/>
      <c r="G167" s="799"/>
      <c r="H167" s="799"/>
      <c r="I167" s="799"/>
      <c r="J167" s="799"/>
      <c r="K167" s="799"/>
      <c r="L167" s="799"/>
      <c r="M167" s="799"/>
      <c r="N167" s="799"/>
      <c r="O167" s="799"/>
      <c r="P167" s="799"/>
      <c r="Q167" s="799"/>
      <c r="R167" s="799"/>
      <c r="S167" s="799"/>
      <c r="T167" s="799"/>
      <c r="U167" s="799"/>
      <c r="V167" s="799"/>
      <c r="W167" s="799"/>
      <c r="X167" s="799"/>
      <c r="Y167" s="799"/>
      <c r="Z167" s="799"/>
    </row>
    <row r="168" spans="1:26" ht="15.75">
      <c r="A168" s="799"/>
      <c r="B168" s="2920"/>
      <c r="C168" s="799"/>
      <c r="D168" s="799"/>
      <c r="E168" s="799"/>
      <c r="F168" s="799"/>
      <c r="G168" s="799"/>
      <c r="H168" s="799"/>
      <c r="I168" s="799"/>
      <c r="J168" s="799"/>
      <c r="K168" s="799"/>
      <c r="L168" s="799"/>
      <c r="M168" s="799"/>
      <c r="N168" s="799"/>
      <c r="O168" s="799"/>
      <c r="P168" s="799"/>
      <c r="Q168" s="799"/>
      <c r="R168" s="799"/>
      <c r="S168" s="799"/>
      <c r="T168" s="799"/>
      <c r="U168" s="799"/>
      <c r="V168" s="799"/>
      <c r="W168" s="799"/>
      <c r="X168" s="799"/>
      <c r="Y168" s="799"/>
      <c r="Z168" s="799"/>
    </row>
    <row r="169" spans="1:26" ht="15.75">
      <c r="A169" s="799"/>
      <c r="B169" s="2920"/>
      <c r="C169" s="799"/>
      <c r="D169" s="799"/>
      <c r="E169" s="799"/>
      <c r="F169" s="799"/>
      <c r="G169" s="799"/>
      <c r="H169" s="799"/>
      <c r="I169" s="799"/>
      <c r="J169" s="799"/>
      <c r="K169" s="799"/>
      <c r="L169" s="799"/>
      <c r="M169" s="799"/>
      <c r="N169" s="799"/>
      <c r="O169" s="799"/>
      <c r="P169" s="799"/>
      <c r="Q169" s="799"/>
      <c r="R169" s="799"/>
      <c r="S169" s="799"/>
      <c r="T169" s="799"/>
      <c r="U169" s="799"/>
      <c r="V169" s="799"/>
      <c r="W169" s="799"/>
      <c r="X169" s="799"/>
      <c r="Y169" s="799"/>
      <c r="Z169" s="799"/>
    </row>
    <row r="170" spans="1:26" ht="15.75">
      <c r="A170" s="799"/>
      <c r="B170" s="2920"/>
      <c r="C170" s="799"/>
      <c r="D170" s="799"/>
      <c r="E170" s="799"/>
      <c r="F170" s="799"/>
      <c r="G170" s="799"/>
      <c r="H170" s="799"/>
      <c r="I170" s="799"/>
      <c r="J170" s="799"/>
      <c r="K170" s="799"/>
      <c r="L170" s="799"/>
      <c r="M170" s="799"/>
      <c r="N170" s="799"/>
      <c r="O170" s="799"/>
      <c r="P170" s="799"/>
      <c r="Q170" s="799"/>
      <c r="R170" s="799"/>
      <c r="S170" s="799"/>
      <c r="T170" s="799"/>
      <c r="U170" s="799"/>
      <c r="V170" s="799"/>
      <c r="W170" s="799"/>
      <c r="X170" s="799"/>
      <c r="Y170" s="799"/>
      <c r="Z170" s="799"/>
    </row>
    <row r="171" spans="1:26" ht="15.75">
      <c r="A171" s="799"/>
      <c r="B171" s="2920"/>
      <c r="C171" s="799"/>
      <c r="D171" s="799"/>
      <c r="E171" s="799"/>
      <c r="F171" s="799"/>
      <c r="G171" s="799"/>
      <c r="H171" s="799"/>
      <c r="I171" s="799"/>
      <c r="J171" s="799"/>
      <c r="K171" s="799"/>
      <c r="L171" s="799"/>
      <c r="M171" s="799"/>
      <c r="N171" s="799"/>
      <c r="O171" s="799"/>
      <c r="P171" s="799"/>
      <c r="Q171" s="799"/>
      <c r="R171" s="799"/>
      <c r="S171" s="799"/>
      <c r="T171" s="799"/>
      <c r="U171" s="799"/>
      <c r="V171" s="799"/>
      <c r="W171" s="799"/>
      <c r="X171" s="799"/>
      <c r="Y171" s="799"/>
      <c r="Z171" s="799"/>
    </row>
    <row r="172" spans="1:26" ht="15.75">
      <c r="A172" s="799"/>
      <c r="B172" s="2920"/>
      <c r="C172" s="799"/>
      <c r="D172" s="799"/>
      <c r="E172" s="799"/>
      <c r="F172" s="799"/>
      <c r="G172" s="799"/>
      <c r="H172" s="799"/>
      <c r="I172" s="799"/>
      <c r="J172" s="799"/>
      <c r="K172" s="799"/>
      <c r="L172" s="799"/>
      <c r="M172" s="799"/>
      <c r="N172" s="799"/>
      <c r="O172" s="799"/>
      <c r="P172" s="799"/>
      <c r="Q172" s="799"/>
      <c r="R172" s="799"/>
      <c r="S172" s="799"/>
      <c r="T172" s="799"/>
      <c r="U172" s="799"/>
      <c r="V172" s="799"/>
      <c r="W172" s="799"/>
      <c r="X172" s="799"/>
      <c r="Y172" s="799"/>
      <c r="Z172" s="799"/>
    </row>
    <row r="173" spans="1:26" ht="15.75">
      <c r="A173" s="799"/>
      <c r="B173" s="2920"/>
      <c r="C173" s="799"/>
      <c r="D173" s="799"/>
      <c r="E173" s="799"/>
      <c r="F173" s="799"/>
      <c r="G173" s="799"/>
      <c r="H173" s="799"/>
      <c r="I173" s="799"/>
      <c r="J173" s="799"/>
      <c r="K173" s="799"/>
      <c r="L173" s="799"/>
      <c r="M173" s="799"/>
      <c r="N173" s="799"/>
      <c r="O173" s="799"/>
      <c r="P173" s="799"/>
      <c r="Q173" s="799"/>
      <c r="R173" s="799"/>
      <c r="S173" s="799"/>
      <c r="T173" s="799"/>
      <c r="U173" s="799"/>
      <c r="V173" s="799"/>
      <c r="W173" s="799"/>
      <c r="X173" s="799"/>
      <c r="Y173" s="799"/>
      <c r="Z173" s="799"/>
    </row>
    <row r="174" spans="1:26" ht="15.75">
      <c r="A174" s="799"/>
      <c r="B174" s="2920"/>
      <c r="C174" s="799"/>
      <c r="D174" s="799"/>
      <c r="E174" s="799"/>
      <c r="F174" s="799"/>
      <c r="G174" s="799"/>
      <c r="H174" s="799"/>
      <c r="I174" s="799"/>
      <c r="J174" s="799"/>
      <c r="K174" s="799"/>
      <c r="L174" s="799"/>
      <c r="M174" s="799"/>
      <c r="N174" s="799"/>
      <c r="O174" s="799"/>
      <c r="P174" s="799"/>
      <c r="Q174" s="799"/>
      <c r="R174" s="799"/>
      <c r="S174" s="799"/>
      <c r="T174" s="799"/>
      <c r="U174" s="799"/>
      <c r="V174" s="799"/>
      <c r="W174" s="799"/>
      <c r="X174" s="799"/>
      <c r="Y174" s="799"/>
      <c r="Z174" s="799"/>
    </row>
    <row r="175" spans="1:26" ht="15.75">
      <c r="A175" s="799"/>
      <c r="B175" s="2920"/>
      <c r="C175" s="799"/>
      <c r="D175" s="799"/>
      <c r="E175" s="799"/>
      <c r="F175" s="799"/>
      <c r="G175" s="799"/>
      <c r="H175" s="799"/>
      <c r="I175" s="799"/>
      <c r="J175" s="799"/>
      <c r="K175" s="799"/>
      <c r="L175" s="799"/>
      <c r="M175" s="799"/>
      <c r="N175" s="799"/>
      <c r="O175" s="799"/>
      <c r="P175" s="799"/>
      <c r="Q175" s="799"/>
      <c r="R175" s="799"/>
      <c r="S175" s="799"/>
      <c r="T175" s="799"/>
      <c r="U175" s="799"/>
      <c r="V175" s="799"/>
      <c r="W175" s="799"/>
      <c r="X175" s="799"/>
      <c r="Y175" s="799"/>
      <c r="Z175" s="799"/>
    </row>
    <row r="176" spans="1:26" ht="15.75">
      <c r="A176" s="799"/>
      <c r="B176" s="2920"/>
      <c r="C176" s="799"/>
      <c r="D176" s="799"/>
      <c r="E176" s="799"/>
      <c r="F176" s="799"/>
      <c r="G176" s="799"/>
      <c r="H176" s="799"/>
      <c r="I176" s="799"/>
      <c r="J176" s="799"/>
      <c r="K176" s="799"/>
      <c r="L176" s="799"/>
      <c r="M176" s="799"/>
      <c r="N176" s="799"/>
      <c r="O176" s="799"/>
      <c r="P176" s="799"/>
      <c r="Q176" s="799"/>
      <c r="R176" s="799"/>
      <c r="S176" s="799"/>
      <c r="T176" s="799"/>
      <c r="U176" s="799"/>
      <c r="V176" s="799"/>
      <c r="W176" s="799"/>
      <c r="X176" s="799"/>
      <c r="Y176" s="799"/>
      <c r="Z176" s="799"/>
    </row>
    <row r="177" spans="1:26" ht="15.75">
      <c r="A177" s="799"/>
      <c r="B177" s="2920"/>
      <c r="C177" s="799"/>
      <c r="D177" s="799"/>
      <c r="E177" s="799"/>
      <c r="F177" s="799"/>
      <c r="G177" s="799"/>
      <c r="H177" s="799"/>
      <c r="I177" s="799"/>
      <c r="J177" s="799"/>
      <c r="K177" s="799"/>
      <c r="L177" s="799"/>
      <c r="M177" s="799"/>
      <c r="N177" s="799"/>
      <c r="O177" s="799"/>
      <c r="P177" s="799"/>
      <c r="Q177" s="799"/>
      <c r="R177" s="799"/>
      <c r="S177" s="799"/>
      <c r="T177" s="799"/>
      <c r="U177" s="799"/>
      <c r="V177" s="799"/>
      <c r="W177" s="799"/>
      <c r="X177" s="799"/>
      <c r="Y177" s="799"/>
      <c r="Z177" s="799"/>
    </row>
    <row r="178" spans="1:26" ht="15.75">
      <c r="A178" s="799"/>
      <c r="B178" s="2920"/>
      <c r="C178" s="799"/>
      <c r="D178" s="799"/>
      <c r="E178" s="799"/>
      <c r="F178" s="799"/>
      <c r="G178" s="799"/>
      <c r="H178" s="799"/>
      <c r="I178" s="799"/>
      <c r="J178" s="799"/>
      <c r="K178" s="799"/>
      <c r="L178" s="799"/>
      <c r="M178" s="799"/>
      <c r="N178" s="799"/>
      <c r="O178" s="799"/>
      <c r="P178" s="799"/>
      <c r="Q178" s="799"/>
      <c r="R178" s="799"/>
      <c r="S178" s="799"/>
      <c r="T178" s="799"/>
      <c r="U178" s="799"/>
      <c r="V178" s="799"/>
      <c r="W178" s="799"/>
      <c r="X178" s="799"/>
      <c r="Y178" s="799"/>
      <c r="Z178" s="799"/>
    </row>
    <row r="179" spans="1:26" ht="15.75">
      <c r="A179" s="799"/>
      <c r="B179" s="2920"/>
      <c r="C179" s="799"/>
      <c r="D179" s="799"/>
      <c r="E179" s="799"/>
      <c r="F179" s="799"/>
      <c r="G179" s="799"/>
      <c r="H179" s="799"/>
      <c r="I179" s="799"/>
      <c r="J179" s="799"/>
      <c r="K179" s="799"/>
      <c r="L179" s="799"/>
      <c r="M179" s="799"/>
      <c r="N179" s="799"/>
      <c r="O179" s="799"/>
      <c r="P179" s="799"/>
      <c r="Q179" s="799"/>
      <c r="R179" s="799"/>
      <c r="S179" s="799"/>
      <c r="T179" s="799"/>
      <c r="U179" s="799"/>
      <c r="V179" s="799"/>
      <c r="W179" s="799"/>
      <c r="X179" s="799"/>
      <c r="Y179" s="799"/>
      <c r="Z179" s="799"/>
    </row>
    <row r="180" spans="1:26" ht="15.75">
      <c r="A180" s="799"/>
      <c r="B180" s="2920"/>
      <c r="C180" s="799"/>
      <c r="D180" s="799"/>
      <c r="E180" s="799"/>
      <c r="F180" s="799"/>
      <c r="G180" s="799"/>
      <c r="H180" s="799"/>
      <c r="I180" s="799"/>
      <c r="J180" s="799"/>
      <c r="K180" s="799"/>
      <c r="L180" s="799"/>
      <c r="M180" s="799"/>
      <c r="N180" s="799"/>
      <c r="O180" s="799"/>
      <c r="P180" s="799"/>
      <c r="Q180" s="799"/>
      <c r="R180" s="799"/>
      <c r="S180" s="799"/>
      <c r="T180" s="799"/>
      <c r="U180" s="799"/>
      <c r="V180" s="799"/>
      <c r="W180" s="799"/>
      <c r="X180" s="799"/>
      <c r="Y180" s="799"/>
      <c r="Z180" s="799"/>
    </row>
    <row r="181" spans="1:26" ht="15.75">
      <c r="A181" s="799"/>
      <c r="B181" s="2920"/>
      <c r="C181" s="799"/>
      <c r="D181" s="799"/>
      <c r="E181" s="799"/>
      <c r="F181" s="799"/>
      <c r="G181" s="799"/>
      <c r="H181" s="799"/>
      <c r="I181" s="799"/>
      <c r="J181" s="799"/>
      <c r="K181" s="799"/>
      <c r="L181" s="799"/>
      <c r="M181" s="799"/>
      <c r="N181" s="799"/>
      <c r="O181" s="799"/>
      <c r="P181" s="799"/>
      <c r="Q181" s="799"/>
      <c r="R181" s="799"/>
      <c r="S181" s="799"/>
      <c r="T181" s="799"/>
      <c r="U181" s="799"/>
      <c r="V181" s="799"/>
      <c r="W181" s="799"/>
      <c r="X181" s="799"/>
      <c r="Y181" s="799"/>
      <c r="Z181" s="799"/>
    </row>
    <row r="182" spans="1:26" ht="15.75">
      <c r="A182" s="799"/>
      <c r="B182" s="2920"/>
      <c r="C182" s="799"/>
      <c r="D182" s="799"/>
      <c r="E182" s="799"/>
      <c r="F182" s="799"/>
      <c r="G182" s="799"/>
      <c r="H182" s="799"/>
      <c r="I182" s="799"/>
      <c r="J182" s="799"/>
      <c r="K182" s="799"/>
      <c r="L182" s="799"/>
      <c r="M182" s="799"/>
      <c r="N182" s="799"/>
      <c r="O182" s="799"/>
      <c r="P182" s="799"/>
      <c r="Q182" s="799"/>
      <c r="R182" s="799"/>
      <c r="S182" s="799"/>
      <c r="T182" s="799"/>
      <c r="U182" s="799"/>
      <c r="V182" s="799"/>
      <c r="W182" s="799"/>
      <c r="X182" s="799"/>
      <c r="Y182" s="799"/>
      <c r="Z182" s="799"/>
    </row>
    <row r="183" spans="1:26" ht="15.75">
      <c r="A183" s="799"/>
      <c r="B183" s="2920"/>
      <c r="C183" s="799"/>
      <c r="D183" s="799"/>
      <c r="E183" s="799"/>
      <c r="F183" s="799"/>
      <c r="G183" s="799"/>
      <c r="H183" s="799"/>
      <c r="I183" s="799"/>
      <c r="J183" s="799"/>
      <c r="K183" s="799"/>
      <c r="L183" s="799"/>
      <c r="M183" s="799"/>
      <c r="N183" s="799"/>
      <c r="O183" s="799"/>
      <c r="P183" s="799"/>
      <c r="Q183" s="799"/>
      <c r="R183" s="799"/>
      <c r="S183" s="799"/>
      <c r="T183" s="799"/>
      <c r="U183" s="799"/>
      <c r="V183" s="799"/>
      <c r="W183" s="799"/>
      <c r="X183" s="799"/>
      <c r="Y183" s="799"/>
      <c r="Z183" s="799"/>
    </row>
    <row r="184" spans="1:26" ht="15.75">
      <c r="A184" s="799"/>
      <c r="B184" s="2920"/>
      <c r="C184" s="799"/>
      <c r="D184" s="799"/>
      <c r="E184" s="799"/>
      <c r="F184" s="799"/>
      <c r="G184" s="799"/>
      <c r="H184" s="799"/>
      <c r="I184" s="799"/>
      <c r="J184" s="799"/>
      <c r="K184" s="799"/>
      <c r="L184" s="799"/>
      <c r="M184" s="799"/>
      <c r="N184" s="799"/>
      <c r="O184" s="799"/>
      <c r="P184" s="799"/>
      <c r="Q184" s="799"/>
      <c r="R184" s="799"/>
      <c r="S184" s="799"/>
      <c r="T184" s="799"/>
      <c r="U184" s="799"/>
      <c r="V184" s="799"/>
      <c r="W184" s="799"/>
      <c r="X184" s="799"/>
      <c r="Y184" s="799"/>
      <c r="Z184" s="799"/>
    </row>
    <row r="185" spans="1:26" ht="15.75">
      <c r="A185" s="799"/>
      <c r="B185" s="2920"/>
      <c r="C185" s="799"/>
      <c r="D185" s="799"/>
      <c r="E185" s="799"/>
      <c r="F185" s="799"/>
      <c r="G185" s="799"/>
      <c r="H185" s="799"/>
      <c r="I185" s="799"/>
      <c r="J185" s="799"/>
      <c r="K185" s="799"/>
      <c r="L185" s="799"/>
      <c r="M185" s="799"/>
      <c r="N185" s="799"/>
      <c r="O185" s="799"/>
      <c r="P185" s="799"/>
      <c r="Q185" s="799"/>
      <c r="R185" s="799"/>
      <c r="S185" s="799"/>
      <c r="T185" s="799"/>
      <c r="U185" s="799"/>
      <c r="V185" s="799"/>
      <c r="W185" s="799"/>
      <c r="X185" s="799"/>
      <c r="Y185" s="799"/>
      <c r="Z185" s="799"/>
    </row>
    <row r="186" spans="1:26" ht="15.75">
      <c r="A186" s="799"/>
      <c r="B186" s="2920"/>
      <c r="C186" s="799"/>
      <c r="D186" s="799"/>
      <c r="E186" s="799"/>
      <c r="F186" s="799"/>
      <c r="G186" s="799"/>
      <c r="H186" s="799"/>
      <c r="I186" s="799"/>
      <c r="J186" s="799"/>
      <c r="K186" s="799"/>
      <c r="L186" s="799"/>
      <c r="M186" s="799"/>
      <c r="N186" s="799"/>
      <c r="O186" s="799"/>
      <c r="P186" s="799"/>
      <c r="Q186" s="799"/>
      <c r="R186" s="799"/>
      <c r="S186" s="799"/>
      <c r="T186" s="799"/>
      <c r="U186" s="799"/>
      <c r="V186" s="799"/>
      <c r="W186" s="799"/>
      <c r="X186" s="799"/>
      <c r="Y186" s="799"/>
      <c r="Z186" s="799"/>
    </row>
    <row r="187" spans="1:26" ht="15.75">
      <c r="A187" s="799"/>
      <c r="B187" s="2920"/>
      <c r="C187" s="799"/>
      <c r="D187" s="799"/>
      <c r="E187" s="799"/>
      <c r="F187" s="799"/>
      <c r="G187" s="799"/>
      <c r="H187" s="799"/>
      <c r="I187" s="799"/>
      <c r="J187" s="799"/>
      <c r="K187" s="799"/>
      <c r="L187" s="799"/>
      <c r="M187" s="799"/>
      <c r="N187" s="799"/>
      <c r="O187" s="799"/>
      <c r="P187" s="799"/>
      <c r="Q187" s="799"/>
      <c r="R187" s="799"/>
      <c r="S187" s="799"/>
      <c r="T187" s="799"/>
      <c r="U187" s="799"/>
      <c r="V187" s="799"/>
      <c r="W187" s="799"/>
      <c r="X187" s="799"/>
      <c r="Y187" s="799"/>
      <c r="Z187" s="799"/>
    </row>
    <row r="188" spans="1:26" ht="15.75">
      <c r="A188" s="799"/>
      <c r="B188" s="2920"/>
      <c r="C188" s="799"/>
      <c r="D188" s="799"/>
      <c r="E188" s="799"/>
      <c r="F188" s="799"/>
      <c r="G188" s="799"/>
      <c r="H188" s="799"/>
      <c r="I188" s="799"/>
      <c r="J188" s="799"/>
      <c r="K188" s="799"/>
      <c r="L188" s="799"/>
      <c r="M188" s="799"/>
      <c r="N188" s="799"/>
      <c r="O188" s="799"/>
      <c r="P188" s="799"/>
      <c r="Q188" s="799"/>
      <c r="R188" s="799"/>
      <c r="S188" s="799"/>
      <c r="T188" s="799"/>
      <c r="U188" s="799"/>
      <c r="V188" s="799"/>
      <c r="W188" s="799"/>
      <c r="X188" s="799"/>
      <c r="Y188" s="799"/>
      <c r="Z188" s="799"/>
    </row>
    <row r="189" spans="1:26" ht="15.75">
      <c r="A189" s="799"/>
      <c r="B189" s="2920"/>
      <c r="C189" s="799"/>
      <c r="D189" s="799"/>
      <c r="E189" s="799"/>
      <c r="F189" s="799"/>
      <c r="G189" s="799"/>
      <c r="H189" s="799"/>
      <c r="I189" s="799"/>
      <c r="J189" s="799"/>
      <c r="K189" s="799"/>
      <c r="L189" s="799"/>
      <c r="M189" s="799"/>
      <c r="N189" s="799"/>
      <c r="O189" s="799"/>
      <c r="P189" s="799"/>
      <c r="Q189" s="799"/>
      <c r="R189" s="799"/>
      <c r="S189" s="799"/>
      <c r="T189" s="799"/>
      <c r="U189" s="799"/>
      <c r="V189" s="799"/>
      <c r="W189" s="799"/>
      <c r="X189" s="799"/>
      <c r="Y189" s="799"/>
      <c r="Z189" s="799"/>
    </row>
    <row r="190" spans="1:26" ht="15.75">
      <c r="A190" s="799"/>
      <c r="B190" s="2920"/>
      <c r="C190" s="799"/>
      <c r="D190" s="799"/>
      <c r="E190" s="799"/>
      <c r="F190" s="799"/>
      <c r="G190" s="799"/>
      <c r="H190" s="799"/>
      <c r="I190" s="799"/>
      <c r="J190" s="799"/>
      <c r="K190" s="799"/>
      <c r="L190" s="799"/>
      <c r="M190" s="799"/>
      <c r="N190" s="799"/>
      <c r="O190" s="799"/>
      <c r="P190" s="799"/>
      <c r="Q190" s="799"/>
      <c r="R190" s="799"/>
      <c r="S190" s="799"/>
      <c r="T190" s="799"/>
      <c r="U190" s="799"/>
      <c r="V190" s="799"/>
      <c r="W190" s="799"/>
      <c r="X190" s="799"/>
      <c r="Y190" s="799"/>
      <c r="Z190" s="799"/>
    </row>
    <row r="191" spans="1:26" ht="15.75">
      <c r="A191" s="799"/>
      <c r="B191" s="2920"/>
      <c r="C191" s="799"/>
      <c r="D191" s="799"/>
      <c r="E191" s="799"/>
      <c r="F191" s="799"/>
      <c r="G191" s="799"/>
      <c r="H191" s="799"/>
      <c r="I191" s="799"/>
      <c r="J191" s="799"/>
      <c r="K191" s="799"/>
      <c r="L191" s="799"/>
      <c r="M191" s="799"/>
      <c r="N191" s="799"/>
      <c r="O191" s="799"/>
      <c r="P191" s="799"/>
      <c r="Q191" s="799"/>
      <c r="R191" s="799"/>
      <c r="S191" s="799"/>
      <c r="T191" s="799"/>
      <c r="U191" s="799"/>
      <c r="V191" s="799"/>
      <c r="W191" s="799"/>
      <c r="X191" s="799"/>
      <c r="Y191" s="799"/>
      <c r="Z191" s="799"/>
    </row>
    <row r="192" spans="1:26" ht="15.75">
      <c r="A192" s="799"/>
      <c r="B192" s="2920"/>
      <c r="C192" s="799"/>
      <c r="D192" s="799"/>
      <c r="E192" s="799"/>
      <c r="F192" s="799"/>
      <c r="G192" s="799"/>
      <c r="H192" s="799"/>
      <c r="I192" s="799"/>
      <c r="J192" s="799"/>
      <c r="K192" s="799"/>
      <c r="L192" s="799"/>
      <c r="M192" s="799"/>
      <c r="N192" s="799"/>
      <c r="O192" s="799"/>
      <c r="P192" s="799"/>
      <c r="Q192" s="799"/>
      <c r="R192" s="799"/>
      <c r="S192" s="799"/>
      <c r="T192" s="799"/>
      <c r="U192" s="799"/>
      <c r="V192" s="799"/>
      <c r="W192" s="799"/>
      <c r="X192" s="799"/>
      <c r="Y192" s="799"/>
      <c r="Z192" s="799"/>
    </row>
    <row r="193" spans="1:26" ht="15.75">
      <c r="A193" s="799"/>
      <c r="B193" s="2920"/>
      <c r="C193" s="799"/>
      <c r="D193" s="799"/>
      <c r="E193" s="799"/>
      <c r="F193" s="799"/>
      <c r="G193" s="799"/>
      <c r="H193" s="799"/>
      <c r="I193" s="799"/>
      <c r="J193" s="799"/>
      <c r="K193" s="799"/>
      <c r="L193" s="799"/>
      <c r="M193" s="799"/>
      <c r="N193" s="799"/>
      <c r="O193" s="799"/>
      <c r="P193" s="799"/>
      <c r="Q193" s="799"/>
      <c r="R193" s="799"/>
      <c r="S193" s="799"/>
      <c r="T193" s="799"/>
      <c r="U193" s="799"/>
      <c r="V193" s="799"/>
      <c r="W193" s="799"/>
      <c r="X193" s="799"/>
      <c r="Y193" s="799"/>
      <c r="Z193" s="799"/>
    </row>
    <row r="194" spans="1:26" ht="15.75">
      <c r="A194" s="799"/>
      <c r="B194" s="2920"/>
      <c r="C194" s="799"/>
      <c r="D194" s="799"/>
      <c r="E194" s="799"/>
      <c r="F194" s="799"/>
      <c r="G194" s="799"/>
      <c r="H194" s="799"/>
      <c r="I194" s="799"/>
      <c r="J194" s="799"/>
      <c r="K194" s="799"/>
      <c r="L194" s="799"/>
      <c r="M194" s="799"/>
      <c r="N194" s="799"/>
      <c r="O194" s="799"/>
      <c r="P194" s="799"/>
      <c r="Q194" s="799"/>
      <c r="R194" s="799"/>
      <c r="S194" s="799"/>
      <c r="T194" s="799"/>
      <c r="U194" s="799"/>
      <c r="V194" s="799"/>
      <c r="W194" s="799"/>
      <c r="X194" s="799"/>
      <c r="Y194" s="799"/>
      <c r="Z194" s="799"/>
    </row>
    <row r="195" spans="1:26" ht="15.75">
      <c r="A195" s="799"/>
      <c r="B195" s="2920"/>
      <c r="C195" s="799"/>
      <c r="D195" s="799"/>
      <c r="E195" s="799"/>
      <c r="F195" s="799"/>
      <c r="G195" s="799"/>
      <c r="H195" s="799"/>
      <c r="I195" s="799"/>
      <c r="J195" s="799"/>
      <c r="K195" s="799"/>
      <c r="L195" s="799"/>
      <c r="M195" s="799"/>
      <c r="N195" s="799"/>
      <c r="O195" s="799"/>
      <c r="P195" s="799"/>
      <c r="Q195" s="799"/>
      <c r="R195" s="799"/>
      <c r="S195" s="799"/>
      <c r="T195" s="799"/>
      <c r="U195" s="799"/>
      <c r="V195" s="799"/>
      <c r="W195" s="799"/>
      <c r="X195" s="799"/>
      <c r="Y195" s="799"/>
      <c r="Z195" s="799"/>
    </row>
    <row r="196" spans="1:26" ht="15.75">
      <c r="A196" s="799"/>
      <c r="B196" s="2920"/>
      <c r="C196" s="799"/>
      <c r="D196" s="799"/>
      <c r="E196" s="799"/>
      <c r="F196" s="799"/>
      <c r="G196" s="799"/>
      <c r="H196" s="799"/>
      <c r="I196" s="799"/>
      <c r="J196" s="799"/>
      <c r="K196" s="799"/>
      <c r="L196" s="799"/>
      <c r="M196" s="799"/>
      <c r="N196" s="799"/>
      <c r="O196" s="799"/>
      <c r="P196" s="799"/>
      <c r="Q196" s="799"/>
      <c r="R196" s="799"/>
      <c r="S196" s="799"/>
      <c r="T196" s="799"/>
      <c r="U196" s="799"/>
      <c r="V196" s="799"/>
      <c r="W196" s="799"/>
      <c r="X196" s="799"/>
      <c r="Y196" s="799"/>
      <c r="Z196" s="799"/>
    </row>
    <row r="197" spans="1:26" ht="15.75">
      <c r="A197" s="799"/>
      <c r="B197" s="2920"/>
      <c r="C197" s="799"/>
      <c r="D197" s="799"/>
      <c r="E197" s="799"/>
      <c r="F197" s="799"/>
      <c r="G197" s="799"/>
      <c r="H197" s="799"/>
      <c r="I197" s="799"/>
      <c r="J197" s="799"/>
      <c r="K197" s="799"/>
      <c r="L197" s="799"/>
      <c r="M197" s="799"/>
      <c r="N197" s="799"/>
      <c r="O197" s="799"/>
      <c r="P197" s="799"/>
      <c r="Q197" s="799"/>
      <c r="R197" s="799"/>
      <c r="S197" s="799"/>
      <c r="T197" s="799"/>
      <c r="U197" s="799"/>
      <c r="V197" s="799"/>
      <c r="W197" s="799"/>
      <c r="X197" s="799"/>
      <c r="Y197" s="799"/>
      <c r="Z197" s="799"/>
    </row>
    <row r="198" spans="1:26" ht="15.75">
      <c r="A198" s="799"/>
      <c r="B198" s="2920"/>
      <c r="C198" s="799"/>
      <c r="D198" s="799"/>
      <c r="E198" s="799"/>
      <c r="F198" s="799"/>
      <c r="G198" s="799"/>
      <c r="H198" s="799"/>
      <c r="I198" s="799"/>
      <c r="J198" s="799"/>
      <c r="K198" s="799"/>
      <c r="L198" s="799"/>
      <c r="M198" s="799"/>
      <c r="N198" s="799"/>
      <c r="O198" s="799"/>
      <c r="P198" s="799"/>
      <c r="Q198" s="799"/>
      <c r="R198" s="799"/>
      <c r="S198" s="799"/>
      <c r="T198" s="799"/>
      <c r="U198" s="799"/>
      <c r="V198" s="799"/>
      <c r="W198" s="799"/>
      <c r="X198" s="799"/>
      <c r="Y198" s="799"/>
      <c r="Z198" s="799"/>
    </row>
    <row r="199" spans="1:26" ht="15.75">
      <c r="A199" s="799"/>
      <c r="B199" s="2920"/>
      <c r="C199" s="799"/>
      <c r="D199" s="799"/>
      <c r="E199" s="799"/>
      <c r="F199" s="799"/>
      <c r="G199" s="799"/>
      <c r="H199" s="799"/>
      <c r="I199" s="799"/>
      <c r="J199" s="799"/>
      <c r="K199" s="799"/>
      <c r="L199" s="799"/>
      <c r="M199" s="799"/>
      <c r="N199" s="799"/>
      <c r="O199" s="799"/>
      <c r="P199" s="799"/>
      <c r="Q199" s="799"/>
      <c r="R199" s="799"/>
      <c r="S199" s="799"/>
      <c r="T199" s="799"/>
      <c r="U199" s="799"/>
      <c r="V199" s="799"/>
      <c r="W199" s="799"/>
      <c r="X199" s="799"/>
      <c r="Y199" s="799"/>
      <c r="Z199" s="799"/>
    </row>
    <row r="200" spans="1:26" ht="15.75">
      <c r="A200" s="799"/>
      <c r="B200" s="2920"/>
      <c r="C200" s="799"/>
      <c r="D200" s="799"/>
      <c r="E200" s="799"/>
      <c r="F200" s="799"/>
      <c r="G200" s="799"/>
      <c r="H200" s="799"/>
      <c r="I200" s="799"/>
      <c r="J200" s="799"/>
      <c r="K200" s="799"/>
      <c r="L200" s="799"/>
      <c r="M200" s="799"/>
      <c r="N200" s="799"/>
      <c r="O200" s="799"/>
      <c r="P200" s="799"/>
      <c r="Q200" s="799"/>
      <c r="R200" s="799"/>
      <c r="S200" s="799"/>
      <c r="T200" s="799"/>
      <c r="U200" s="799"/>
      <c r="V200" s="799"/>
      <c r="W200" s="799"/>
      <c r="X200" s="799"/>
      <c r="Y200" s="799"/>
      <c r="Z200" s="799"/>
    </row>
    <row r="201" spans="1:26" ht="15.75">
      <c r="A201" s="799"/>
      <c r="B201" s="2920"/>
      <c r="C201" s="799"/>
      <c r="D201" s="799"/>
      <c r="E201" s="799"/>
      <c r="F201" s="799"/>
      <c r="G201" s="799"/>
      <c r="H201" s="799"/>
      <c r="I201" s="799"/>
      <c r="J201" s="799"/>
      <c r="K201" s="799"/>
      <c r="L201" s="799"/>
      <c r="M201" s="799"/>
      <c r="N201" s="799"/>
      <c r="O201" s="799"/>
      <c r="P201" s="799"/>
      <c r="Q201" s="799"/>
      <c r="R201" s="799"/>
      <c r="S201" s="799"/>
      <c r="T201" s="799"/>
      <c r="U201" s="799"/>
      <c r="V201" s="799"/>
      <c r="W201" s="799"/>
      <c r="X201" s="799"/>
      <c r="Y201" s="799"/>
      <c r="Z201" s="799"/>
    </row>
    <row r="202" spans="1:26" ht="15.75">
      <c r="A202" s="799"/>
      <c r="B202" s="2920"/>
      <c r="C202" s="799"/>
      <c r="D202" s="799"/>
      <c r="E202" s="799"/>
      <c r="F202" s="799"/>
      <c r="G202" s="799"/>
      <c r="H202" s="799"/>
      <c r="I202" s="799"/>
      <c r="J202" s="799"/>
      <c r="K202" s="799"/>
      <c r="L202" s="799"/>
      <c r="M202" s="799"/>
      <c r="N202" s="799"/>
      <c r="O202" s="799"/>
      <c r="P202" s="799"/>
      <c r="Q202" s="799"/>
      <c r="R202" s="799"/>
      <c r="S202" s="799"/>
      <c r="T202" s="799"/>
      <c r="U202" s="799"/>
      <c r="V202" s="799"/>
      <c r="W202" s="799"/>
      <c r="X202" s="799"/>
      <c r="Y202" s="799"/>
      <c r="Z202" s="799"/>
    </row>
    <row r="203" spans="1:26" ht="15.75">
      <c r="A203" s="799"/>
      <c r="B203" s="2920"/>
      <c r="C203" s="799"/>
      <c r="D203" s="799"/>
      <c r="E203" s="799"/>
      <c r="F203" s="799"/>
      <c r="G203" s="799"/>
      <c r="H203" s="799"/>
      <c r="I203" s="799"/>
      <c r="J203" s="799"/>
      <c r="K203" s="799"/>
      <c r="L203" s="799"/>
      <c r="M203" s="799"/>
      <c r="N203" s="799"/>
      <c r="O203" s="799"/>
      <c r="P203" s="799"/>
      <c r="Q203" s="799"/>
      <c r="R203" s="799"/>
      <c r="S203" s="799"/>
      <c r="T203" s="799"/>
      <c r="U203" s="799"/>
      <c r="V203" s="799"/>
      <c r="W203" s="799"/>
      <c r="X203" s="799"/>
      <c r="Y203" s="799"/>
      <c r="Z203" s="799"/>
    </row>
    <row r="204" spans="1:26" ht="15.75">
      <c r="A204" s="799"/>
      <c r="B204" s="2920"/>
      <c r="C204" s="799"/>
      <c r="D204" s="799"/>
      <c r="E204" s="799"/>
      <c r="F204" s="799"/>
      <c r="G204" s="799"/>
      <c r="H204" s="799"/>
      <c r="I204" s="799"/>
      <c r="J204" s="799"/>
      <c r="K204" s="799"/>
      <c r="L204" s="799"/>
      <c r="M204" s="799"/>
      <c r="N204" s="799"/>
      <c r="O204" s="799"/>
      <c r="P204" s="799"/>
      <c r="Q204" s="799"/>
      <c r="R204" s="799"/>
      <c r="S204" s="799"/>
      <c r="T204" s="799"/>
      <c r="U204" s="799"/>
      <c r="V204" s="799"/>
      <c r="W204" s="799"/>
      <c r="X204" s="799"/>
      <c r="Y204" s="799"/>
      <c r="Z204" s="799"/>
    </row>
    <row r="205" spans="1:26" ht="15.75">
      <c r="A205" s="799"/>
      <c r="B205" s="2920"/>
      <c r="C205" s="799"/>
      <c r="D205" s="799"/>
      <c r="E205" s="799"/>
      <c r="F205" s="799"/>
      <c r="G205" s="799"/>
      <c r="H205" s="799"/>
      <c r="I205" s="799"/>
      <c r="J205" s="799"/>
      <c r="K205" s="799"/>
      <c r="L205" s="799"/>
      <c r="M205" s="799"/>
      <c r="N205" s="799"/>
      <c r="O205" s="799"/>
      <c r="P205" s="799"/>
      <c r="Q205" s="799"/>
      <c r="R205" s="799"/>
      <c r="S205" s="799"/>
      <c r="T205" s="799"/>
      <c r="U205" s="799"/>
      <c r="V205" s="799"/>
      <c r="W205" s="799"/>
      <c r="X205" s="799"/>
      <c r="Y205" s="799"/>
      <c r="Z205" s="799"/>
    </row>
    <row r="206" spans="1:26" ht="15.75">
      <c r="A206" s="799"/>
      <c r="B206" s="2920"/>
      <c r="C206" s="799"/>
      <c r="D206" s="799"/>
      <c r="E206" s="799"/>
      <c r="F206" s="799"/>
      <c r="G206" s="799"/>
      <c r="H206" s="799"/>
      <c r="I206" s="799"/>
      <c r="J206" s="799"/>
      <c r="K206" s="799"/>
      <c r="L206" s="799"/>
      <c r="M206" s="799"/>
      <c r="N206" s="799"/>
      <c r="O206" s="799"/>
      <c r="P206" s="799"/>
      <c r="Q206" s="799"/>
      <c r="R206" s="799"/>
      <c r="S206" s="799"/>
      <c r="T206" s="799"/>
      <c r="U206" s="799"/>
      <c r="V206" s="799"/>
      <c r="W206" s="799"/>
      <c r="X206" s="799"/>
      <c r="Y206" s="799"/>
      <c r="Z206" s="799"/>
    </row>
    <row r="207" spans="1:26" ht="15.75">
      <c r="A207" s="799"/>
      <c r="B207" s="2920"/>
      <c r="C207" s="799"/>
      <c r="D207" s="799"/>
      <c r="E207" s="799"/>
      <c r="F207" s="799"/>
      <c r="G207" s="799"/>
      <c r="H207" s="799"/>
      <c r="I207" s="799"/>
      <c r="J207" s="799"/>
      <c r="K207" s="799"/>
      <c r="L207" s="799"/>
      <c r="M207" s="799"/>
      <c r="N207" s="799"/>
      <c r="O207" s="799"/>
      <c r="P207" s="799"/>
      <c r="Q207" s="799"/>
      <c r="R207" s="799"/>
      <c r="S207" s="799"/>
      <c r="T207" s="799"/>
      <c r="U207" s="799"/>
      <c r="V207" s="799"/>
      <c r="W207" s="799"/>
      <c r="X207" s="799"/>
      <c r="Y207" s="799"/>
      <c r="Z207" s="799"/>
    </row>
    <row r="208" spans="1:26" ht="15.75">
      <c r="A208" s="799"/>
      <c r="B208" s="2920"/>
      <c r="C208" s="799"/>
      <c r="D208" s="799"/>
      <c r="E208" s="799"/>
      <c r="F208" s="799"/>
      <c r="G208" s="799"/>
      <c r="H208" s="799"/>
      <c r="I208" s="799"/>
      <c r="J208" s="799"/>
      <c r="K208" s="799"/>
      <c r="L208" s="799"/>
      <c r="M208" s="799"/>
      <c r="N208" s="799"/>
      <c r="O208" s="799"/>
      <c r="P208" s="799"/>
      <c r="Q208" s="799"/>
      <c r="R208" s="799"/>
      <c r="S208" s="799"/>
      <c r="T208" s="799"/>
      <c r="U208" s="799"/>
      <c r="V208" s="799"/>
      <c r="W208" s="799"/>
      <c r="X208" s="799"/>
      <c r="Y208" s="799"/>
      <c r="Z208" s="799"/>
    </row>
    <row r="209" spans="1:26" ht="15.75">
      <c r="A209" s="799"/>
      <c r="B209" s="2920"/>
      <c r="C209" s="799"/>
      <c r="D209" s="799"/>
      <c r="E209" s="799"/>
      <c r="F209" s="799"/>
      <c r="G209" s="799"/>
      <c r="H209" s="799"/>
      <c r="I209" s="799"/>
      <c r="J209" s="799"/>
      <c r="K209" s="799"/>
      <c r="L209" s="799"/>
      <c r="M209" s="799"/>
      <c r="N209" s="799"/>
      <c r="O209" s="799"/>
      <c r="P209" s="799"/>
      <c r="Q209" s="799"/>
      <c r="R209" s="799"/>
      <c r="S209" s="799"/>
      <c r="T209" s="799"/>
      <c r="U209" s="799"/>
      <c r="V209" s="799"/>
      <c r="W209" s="799"/>
      <c r="X209" s="799"/>
      <c r="Y209" s="799"/>
      <c r="Z209" s="799"/>
    </row>
    <row r="210" spans="1:26" ht="15.75">
      <c r="A210" s="799"/>
      <c r="B210" s="2920"/>
      <c r="C210" s="799"/>
      <c r="D210" s="799"/>
      <c r="E210" s="799"/>
      <c r="F210" s="799"/>
      <c r="G210" s="799"/>
      <c r="H210" s="799"/>
      <c r="I210" s="799"/>
      <c r="J210" s="799"/>
      <c r="K210" s="799"/>
      <c r="L210" s="799"/>
      <c r="M210" s="799"/>
      <c r="N210" s="799"/>
      <c r="O210" s="799"/>
      <c r="P210" s="799"/>
      <c r="Q210" s="799"/>
      <c r="R210" s="799"/>
      <c r="S210" s="799"/>
      <c r="T210" s="799"/>
      <c r="U210" s="799"/>
      <c r="V210" s="799"/>
      <c r="W210" s="799"/>
      <c r="X210" s="799"/>
      <c r="Y210" s="799"/>
      <c r="Z210" s="799"/>
    </row>
    <row r="211" spans="1:26" ht="15.75">
      <c r="A211" s="799"/>
      <c r="B211" s="2920"/>
      <c r="C211" s="799"/>
      <c r="D211" s="799"/>
      <c r="E211" s="799"/>
      <c r="F211" s="799"/>
      <c r="G211" s="799"/>
      <c r="H211" s="799"/>
      <c r="I211" s="799"/>
      <c r="J211" s="799"/>
      <c r="K211" s="799"/>
      <c r="L211" s="799"/>
      <c r="M211" s="799"/>
      <c r="N211" s="799"/>
      <c r="O211" s="799"/>
      <c r="P211" s="799"/>
      <c r="Q211" s="799"/>
      <c r="R211" s="799"/>
      <c r="S211" s="799"/>
      <c r="T211" s="799"/>
      <c r="U211" s="799"/>
      <c r="V211" s="799"/>
      <c r="W211" s="799"/>
      <c r="X211" s="799"/>
      <c r="Y211" s="799"/>
      <c r="Z211" s="799"/>
    </row>
    <row r="212" spans="1:26" ht="15.75">
      <c r="A212" s="799"/>
      <c r="B212" s="2920"/>
      <c r="C212" s="799"/>
      <c r="D212" s="799"/>
      <c r="E212" s="799"/>
      <c r="F212" s="799"/>
      <c r="G212" s="799"/>
      <c r="H212" s="799"/>
      <c r="I212" s="799"/>
      <c r="J212" s="799"/>
      <c r="K212" s="799"/>
      <c r="L212" s="799"/>
      <c r="M212" s="799"/>
      <c r="N212" s="799"/>
      <c r="O212" s="799"/>
      <c r="P212" s="799"/>
      <c r="Q212" s="799"/>
      <c r="R212" s="799"/>
      <c r="S212" s="799"/>
      <c r="T212" s="799"/>
      <c r="U212" s="799"/>
      <c r="V212" s="799"/>
      <c r="W212" s="799"/>
      <c r="X212" s="799"/>
      <c r="Y212" s="799"/>
      <c r="Z212" s="799"/>
    </row>
    <row r="213" spans="1:26" ht="15.75">
      <c r="A213" s="799"/>
      <c r="B213" s="2920"/>
      <c r="C213" s="799"/>
      <c r="D213" s="799"/>
      <c r="E213" s="799"/>
      <c r="F213" s="799"/>
      <c r="G213" s="799"/>
      <c r="H213" s="799"/>
      <c r="I213" s="799"/>
      <c r="J213" s="799"/>
      <c r="K213" s="799"/>
      <c r="L213" s="799"/>
      <c r="M213" s="799"/>
      <c r="N213" s="799"/>
      <c r="O213" s="799"/>
      <c r="P213" s="799"/>
      <c r="Q213" s="799"/>
      <c r="R213" s="799"/>
      <c r="S213" s="799"/>
      <c r="T213" s="799"/>
      <c r="U213" s="799"/>
      <c r="V213" s="799"/>
      <c r="W213" s="799"/>
      <c r="X213" s="799"/>
      <c r="Y213" s="799"/>
      <c r="Z213" s="799"/>
    </row>
    <row r="214" spans="1:26" ht="15.75">
      <c r="A214" s="799"/>
      <c r="B214" s="2920"/>
      <c r="C214" s="799"/>
      <c r="D214" s="799"/>
      <c r="E214" s="799"/>
      <c r="F214" s="799"/>
      <c r="G214" s="799"/>
      <c r="H214" s="799"/>
      <c r="I214" s="799"/>
      <c r="J214" s="799"/>
      <c r="K214" s="799"/>
      <c r="L214" s="799"/>
      <c r="M214" s="799"/>
      <c r="N214" s="799"/>
      <c r="O214" s="799"/>
      <c r="P214" s="799"/>
      <c r="Q214" s="799"/>
      <c r="R214" s="799"/>
      <c r="S214" s="799"/>
      <c r="T214" s="799"/>
      <c r="U214" s="799"/>
      <c r="V214" s="799"/>
      <c r="W214" s="799"/>
      <c r="X214" s="799"/>
      <c r="Y214" s="799"/>
      <c r="Z214" s="799"/>
    </row>
    <row r="215" spans="1:26" ht="15.75">
      <c r="A215" s="799"/>
      <c r="B215" s="2920"/>
      <c r="C215" s="799"/>
      <c r="D215" s="799"/>
      <c r="E215" s="799"/>
      <c r="F215" s="799"/>
      <c r="G215" s="799"/>
      <c r="H215" s="799"/>
      <c r="I215" s="799"/>
      <c r="J215" s="799"/>
      <c r="K215" s="799"/>
      <c r="L215" s="799"/>
      <c r="M215" s="799"/>
      <c r="N215" s="799"/>
      <c r="O215" s="799"/>
      <c r="P215" s="799"/>
      <c r="Q215" s="799"/>
      <c r="R215" s="799"/>
      <c r="S215" s="799"/>
      <c r="T215" s="799"/>
      <c r="U215" s="799"/>
      <c r="V215" s="799"/>
      <c r="W215" s="799"/>
      <c r="X215" s="799"/>
      <c r="Y215" s="799"/>
      <c r="Z215" s="799"/>
    </row>
    <row r="216" spans="1:26" ht="15.75">
      <c r="A216" s="799"/>
      <c r="B216" s="2920"/>
      <c r="C216" s="799"/>
      <c r="D216" s="799"/>
      <c r="E216" s="799"/>
      <c r="F216" s="799"/>
      <c r="G216" s="799"/>
      <c r="H216" s="799"/>
      <c r="I216" s="799"/>
      <c r="J216" s="799"/>
      <c r="K216" s="799"/>
      <c r="L216" s="799"/>
      <c r="M216" s="799"/>
      <c r="N216" s="799"/>
      <c r="O216" s="799"/>
      <c r="P216" s="799"/>
      <c r="Q216" s="799"/>
      <c r="R216" s="799"/>
      <c r="S216" s="799"/>
      <c r="T216" s="799"/>
      <c r="U216" s="799"/>
      <c r="V216" s="799"/>
      <c r="W216" s="799"/>
      <c r="X216" s="799"/>
      <c r="Y216" s="799"/>
      <c r="Z216" s="799"/>
    </row>
    <row r="217" spans="1:26" ht="15.75">
      <c r="A217" s="799"/>
      <c r="B217" s="2920"/>
      <c r="C217" s="799"/>
      <c r="D217" s="799"/>
      <c r="E217" s="799"/>
      <c r="F217" s="799"/>
      <c r="G217" s="799"/>
      <c r="H217" s="799"/>
      <c r="I217" s="799"/>
      <c r="J217" s="799"/>
      <c r="K217" s="799"/>
      <c r="L217" s="799"/>
      <c r="M217" s="799"/>
      <c r="N217" s="799"/>
      <c r="O217" s="799"/>
      <c r="P217" s="799"/>
      <c r="Q217" s="799"/>
      <c r="R217" s="799"/>
      <c r="S217" s="799"/>
      <c r="T217" s="799"/>
      <c r="U217" s="799"/>
      <c r="V217" s="799"/>
      <c r="W217" s="799"/>
      <c r="X217" s="799"/>
      <c r="Y217" s="799"/>
      <c r="Z217" s="799"/>
    </row>
    <row r="218" spans="1:26" ht="15.75">
      <c r="A218" s="799"/>
      <c r="B218" s="2920"/>
      <c r="C218" s="799"/>
      <c r="D218" s="799"/>
      <c r="E218" s="799"/>
      <c r="F218" s="799"/>
      <c r="G218" s="799"/>
      <c r="H218" s="799"/>
      <c r="I218" s="799"/>
      <c r="J218" s="799"/>
      <c r="K218" s="799"/>
      <c r="L218" s="799"/>
      <c r="M218" s="799"/>
      <c r="N218" s="799"/>
      <c r="O218" s="799"/>
      <c r="P218" s="799"/>
      <c r="Q218" s="799"/>
      <c r="R218" s="799"/>
      <c r="S218" s="799"/>
      <c r="T218" s="799"/>
      <c r="U218" s="799"/>
      <c r="V218" s="799"/>
      <c r="W218" s="799"/>
      <c r="X218" s="799"/>
      <c r="Y218" s="799"/>
      <c r="Z218" s="799"/>
    </row>
    <row r="219" spans="1:26" ht="15.75">
      <c r="A219" s="799"/>
      <c r="B219" s="2920"/>
      <c r="C219" s="799"/>
      <c r="D219" s="799"/>
      <c r="E219" s="799"/>
      <c r="F219" s="799"/>
      <c r="G219" s="799"/>
      <c r="H219" s="799"/>
      <c r="I219" s="799"/>
      <c r="J219" s="799"/>
      <c r="K219" s="799"/>
      <c r="L219" s="799"/>
      <c r="M219" s="799"/>
      <c r="N219" s="799"/>
      <c r="O219" s="799"/>
      <c r="P219" s="799"/>
      <c r="Q219" s="799"/>
      <c r="R219" s="799"/>
      <c r="S219" s="799"/>
      <c r="T219" s="799"/>
      <c r="U219" s="799"/>
      <c r="V219" s="799"/>
      <c r="W219" s="799"/>
      <c r="X219" s="799"/>
      <c r="Y219" s="799"/>
      <c r="Z219" s="799"/>
    </row>
    <row r="220" spans="1:26" ht="15.75">
      <c r="A220" s="799"/>
      <c r="B220" s="2920"/>
      <c r="C220" s="799"/>
      <c r="D220" s="799"/>
      <c r="E220" s="799"/>
      <c r="F220" s="799"/>
      <c r="G220" s="799"/>
      <c r="H220" s="799"/>
      <c r="I220" s="799"/>
      <c r="J220" s="799"/>
      <c r="K220" s="799"/>
      <c r="L220" s="799"/>
      <c r="M220" s="799"/>
      <c r="N220" s="799"/>
      <c r="O220" s="799"/>
      <c r="P220" s="799"/>
      <c r="Q220" s="799"/>
      <c r="R220" s="799"/>
      <c r="S220" s="799"/>
      <c r="T220" s="799"/>
      <c r="U220" s="799"/>
      <c r="V220" s="799"/>
      <c r="W220" s="799"/>
      <c r="X220" s="799"/>
      <c r="Y220" s="799"/>
      <c r="Z220" s="799"/>
    </row>
    <row r="221" spans="1:26" ht="15.75">
      <c r="A221" s="799"/>
      <c r="B221" s="2920"/>
      <c r="C221" s="799"/>
      <c r="D221" s="799"/>
      <c r="E221" s="799"/>
      <c r="F221" s="799"/>
      <c r="G221" s="799"/>
      <c r="H221" s="799"/>
      <c r="I221" s="799"/>
      <c r="J221" s="799"/>
      <c r="K221" s="799"/>
      <c r="L221" s="799"/>
      <c r="M221" s="799"/>
      <c r="N221" s="799"/>
      <c r="O221" s="799"/>
      <c r="P221" s="799"/>
      <c r="Q221" s="799"/>
      <c r="R221" s="799"/>
      <c r="S221" s="799"/>
      <c r="T221" s="799"/>
      <c r="U221" s="799"/>
      <c r="V221" s="799"/>
      <c r="W221" s="799"/>
      <c r="X221" s="799"/>
      <c r="Y221" s="799"/>
      <c r="Z221" s="799"/>
    </row>
    <row r="222" spans="1:26" ht="15.75">
      <c r="A222" s="799"/>
      <c r="B222" s="2920"/>
      <c r="C222" s="799"/>
      <c r="D222" s="799"/>
      <c r="E222" s="799"/>
      <c r="F222" s="799"/>
      <c r="G222" s="799"/>
      <c r="H222" s="799"/>
      <c r="I222" s="799"/>
      <c r="J222" s="799"/>
      <c r="K222" s="799"/>
      <c r="L222" s="799"/>
      <c r="M222" s="799"/>
      <c r="N222" s="799"/>
      <c r="O222" s="799"/>
      <c r="P222" s="799"/>
      <c r="Q222" s="799"/>
      <c r="R222" s="799"/>
      <c r="S222" s="799"/>
      <c r="T222" s="799"/>
      <c r="U222" s="799"/>
      <c r="V222" s="799"/>
      <c r="W222" s="799"/>
      <c r="X222" s="799"/>
      <c r="Y222" s="799"/>
      <c r="Z222" s="799"/>
    </row>
    <row r="223" spans="1:26" ht="15.75">
      <c r="A223" s="799"/>
      <c r="B223" s="2920"/>
      <c r="C223" s="799"/>
      <c r="D223" s="799"/>
      <c r="E223" s="799"/>
      <c r="F223" s="799"/>
      <c r="G223" s="799"/>
      <c r="H223" s="799"/>
      <c r="I223" s="799"/>
      <c r="J223" s="799"/>
      <c r="K223" s="799"/>
      <c r="L223" s="799"/>
      <c r="M223" s="799"/>
      <c r="N223" s="799"/>
      <c r="O223" s="799"/>
      <c r="P223" s="799"/>
      <c r="Q223" s="799"/>
      <c r="R223" s="799"/>
      <c r="S223" s="799"/>
      <c r="T223" s="799"/>
      <c r="U223" s="799"/>
      <c r="V223" s="799"/>
      <c r="W223" s="799"/>
      <c r="X223" s="799"/>
      <c r="Y223" s="799"/>
      <c r="Z223" s="799"/>
    </row>
    <row r="224" spans="1:26" ht="15.75">
      <c r="A224" s="799"/>
      <c r="B224" s="2920"/>
      <c r="C224" s="799"/>
      <c r="D224" s="799"/>
      <c r="E224" s="799"/>
      <c r="F224" s="799"/>
      <c r="G224" s="799"/>
      <c r="H224" s="799"/>
      <c r="I224" s="799"/>
      <c r="J224" s="799"/>
      <c r="K224" s="799"/>
      <c r="L224" s="799"/>
      <c r="M224" s="799"/>
      <c r="N224" s="799"/>
      <c r="O224" s="799"/>
      <c r="P224" s="799"/>
      <c r="Q224" s="799"/>
      <c r="R224" s="799"/>
      <c r="S224" s="799"/>
      <c r="T224" s="799"/>
      <c r="U224" s="799"/>
      <c r="V224" s="799"/>
      <c r="W224" s="799"/>
      <c r="X224" s="799"/>
      <c r="Y224" s="799"/>
      <c r="Z224" s="799"/>
    </row>
    <row r="225" spans="1:26" ht="15.75">
      <c r="A225" s="799"/>
      <c r="B225" s="2920"/>
      <c r="C225" s="799"/>
      <c r="D225" s="799"/>
      <c r="E225" s="799"/>
      <c r="F225" s="799"/>
      <c r="G225" s="799"/>
      <c r="H225" s="799"/>
      <c r="I225" s="799"/>
      <c r="J225" s="799"/>
      <c r="K225" s="799"/>
      <c r="L225" s="799"/>
      <c r="M225" s="799"/>
      <c r="N225" s="799"/>
      <c r="O225" s="799"/>
      <c r="P225" s="799"/>
      <c r="Q225" s="799"/>
      <c r="R225" s="799"/>
      <c r="S225" s="799"/>
      <c r="T225" s="799"/>
      <c r="U225" s="799"/>
      <c r="V225" s="799"/>
      <c r="W225" s="799"/>
      <c r="X225" s="799"/>
      <c r="Y225" s="799"/>
      <c r="Z225" s="799"/>
    </row>
    <row r="226" spans="1:26" ht="15.75">
      <c r="A226" s="799"/>
      <c r="B226" s="2920"/>
      <c r="C226" s="799"/>
      <c r="D226" s="799"/>
      <c r="E226" s="799"/>
      <c r="F226" s="799"/>
      <c r="G226" s="799"/>
      <c r="H226" s="799"/>
      <c r="I226" s="799"/>
      <c r="J226" s="799"/>
      <c r="K226" s="799"/>
      <c r="L226" s="799"/>
      <c r="M226" s="799"/>
      <c r="N226" s="799"/>
      <c r="O226" s="799"/>
      <c r="P226" s="799"/>
      <c r="Q226" s="799"/>
      <c r="R226" s="799"/>
      <c r="S226" s="799"/>
      <c r="T226" s="799"/>
      <c r="U226" s="799"/>
      <c r="V226" s="799"/>
      <c r="W226" s="799"/>
      <c r="X226" s="799"/>
      <c r="Y226" s="799"/>
      <c r="Z226" s="799"/>
    </row>
    <row r="227" spans="1:26" ht="15.75">
      <c r="A227" s="799"/>
      <c r="B227" s="2920"/>
      <c r="C227" s="799"/>
      <c r="D227" s="799"/>
      <c r="E227" s="799"/>
      <c r="F227" s="799"/>
      <c r="G227" s="799"/>
      <c r="H227" s="799"/>
      <c r="I227" s="799"/>
      <c r="J227" s="799"/>
      <c r="K227" s="799"/>
      <c r="L227" s="799"/>
      <c r="M227" s="799"/>
      <c r="N227" s="799"/>
      <c r="O227" s="799"/>
      <c r="P227" s="799"/>
      <c r="Q227" s="799"/>
      <c r="R227" s="799"/>
      <c r="S227" s="799"/>
      <c r="T227" s="799"/>
      <c r="U227" s="799"/>
      <c r="V227" s="799"/>
      <c r="W227" s="799"/>
      <c r="X227" s="799"/>
      <c r="Y227" s="799"/>
      <c r="Z227" s="799"/>
    </row>
    <row r="228" spans="1:26" ht="15.75">
      <c r="A228" s="799"/>
      <c r="B228" s="2920"/>
      <c r="C228" s="799"/>
      <c r="D228" s="799"/>
      <c r="E228" s="799"/>
      <c r="F228" s="799"/>
      <c r="G228" s="799"/>
      <c r="H228" s="799"/>
      <c r="I228" s="799"/>
      <c r="J228" s="799"/>
      <c r="K228" s="799"/>
      <c r="L228" s="799"/>
      <c r="M228" s="799"/>
      <c r="N228" s="799"/>
      <c r="O228" s="799"/>
      <c r="P228" s="799"/>
      <c r="Q228" s="799"/>
      <c r="R228" s="799"/>
      <c r="S228" s="799"/>
      <c r="T228" s="799"/>
      <c r="U228" s="799"/>
      <c r="V228" s="799"/>
      <c r="W228" s="799"/>
      <c r="X228" s="799"/>
      <c r="Y228" s="799"/>
      <c r="Z228" s="799"/>
    </row>
    <row r="229" spans="1:26" ht="15.75">
      <c r="A229" s="799"/>
      <c r="B229" s="2920"/>
      <c r="C229" s="799"/>
      <c r="D229" s="799"/>
      <c r="E229" s="799"/>
      <c r="F229" s="799"/>
      <c r="G229" s="799"/>
      <c r="H229" s="799"/>
      <c r="I229" s="799"/>
      <c r="J229" s="799"/>
      <c r="K229" s="799"/>
      <c r="L229" s="799"/>
      <c r="M229" s="799"/>
      <c r="N229" s="799"/>
      <c r="O229" s="799"/>
      <c r="P229" s="799"/>
      <c r="Q229" s="799"/>
      <c r="R229" s="799"/>
      <c r="S229" s="799"/>
      <c r="T229" s="799"/>
      <c r="U229" s="799"/>
      <c r="V229" s="799"/>
      <c r="W229" s="799"/>
      <c r="X229" s="799"/>
      <c r="Y229" s="799"/>
      <c r="Z229" s="799"/>
    </row>
    <row r="230" spans="1:26" ht="15.75">
      <c r="A230" s="799"/>
      <c r="B230" s="2920"/>
      <c r="C230" s="799"/>
      <c r="D230" s="799"/>
      <c r="E230" s="799"/>
      <c r="F230" s="799"/>
      <c r="G230" s="799"/>
      <c r="H230" s="799"/>
      <c r="I230" s="799"/>
      <c r="J230" s="799"/>
      <c r="K230" s="799"/>
      <c r="L230" s="799"/>
      <c r="M230" s="799"/>
      <c r="N230" s="799"/>
      <c r="O230" s="799"/>
      <c r="P230" s="799"/>
      <c r="Q230" s="799"/>
      <c r="R230" s="799"/>
      <c r="S230" s="799"/>
      <c r="T230" s="799"/>
      <c r="U230" s="799"/>
      <c r="V230" s="799"/>
      <c r="W230" s="799"/>
      <c r="X230" s="799"/>
      <c r="Y230" s="799"/>
      <c r="Z230" s="799"/>
    </row>
    <row r="231" spans="1:26" ht="15.75">
      <c r="A231" s="799"/>
      <c r="B231" s="2920"/>
      <c r="C231" s="799"/>
      <c r="D231" s="799"/>
      <c r="E231" s="799"/>
      <c r="F231" s="799"/>
      <c r="G231" s="799"/>
      <c r="H231" s="799"/>
      <c r="I231" s="799"/>
      <c r="J231" s="799"/>
      <c r="K231" s="799"/>
      <c r="L231" s="799"/>
      <c r="M231" s="799"/>
      <c r="N231" s="799"/>
      <c r="O231" s="799"/>
      <c r="P231" s="799"/>
      <c r="Q231" s="799"/>
      <c r="R231" s="799"/>
      <c r="S231" s="799"/>
      <c r="T231" s="799"/>
      <c r="U231" s="799"/>
      <c r="V231" s="799"/>
      <c r="W231" s="799"/>
      <c r="X231" s="799"/>
      <c r="Y231" s="799"/>
      <c r="Z231" s="799"/>
    </row>
    <row r="232" spans="1:26" ht="15.75">
      <c r="A232" s="799"/>
      <c r="B232" s="2920"/>
      <c r="C232" s="799"/>
      <c r="D232" s="799"/>
      <c r="E232" s="799"/>
      <c r="F232" s="799"/>
      <c r="G232" s="799"/>
      <c r="H232" s="799"/>
      <c r="I232" s="799"/>
      <c r="J232" s="799"/>
      <c r="K232" s="799"/>
      <c r="L232" s="799"/>
      <c r="M232" s="799"/>
      <c r="N232" s="799"/>
      <c r="O232" s="799"/>
      <c r="P232" s="799"/>
      <c r="Q232" s="799"/>
      <c r="R232" s="799"/>
      <c r="S232" s="799"/>
      <c r="T232" s="799"/>
      <c r="U232" s="799"/>
      <c r="V232" s="799"/>
      <c r="W232" s="799"/>
      <c r="X232" s="799"/>
      <c r="Y232" s="799"/>
      <c r="Z232" s="799"/>
    </row>
    <row r="233" spans="1:26" ht="15.75">
      <c r="A233" s="799"/>
      <c r="B233" s="2920"/>
      <c r="C233" s="799"/>
      <c r="D233" s="799"/>
      <c r="E233" s="799"/>
      <c r="F233" s="799"/>
      <c r="G233" s="799"/>
      <c r="H233" s="799"/>
      <c r="I233" s="799"/>
      <c r="J233" s="799"/>
      <c r="K233" s="799"/>
      <c r="L233" s="799"/>
      <c r="M233" s="799"/>
      <c r="N233" s="799"/>
      <c r="O233" s="799"/>
      <c r="P233" s="799"/>
      <c r="Q233" s="799"/>
      <c r="R233" s="799"/>
      <c r="S233" s="799"/>
      <c r="T233" s="799"/>
      <c r="U233" s="799"/>
      <c r="V233" s="799"/>
      <c r="W233" s="799"/>
      <c r="X233" s="799"/>
      <c r="Y233" s="799"/>
      <c r="Z233" s="799"/>
    </row>
    <row r="234" spans="1:26" ht="15.75">
      <c r="A234" s="799"/>
      <c r="B234" s="2920"/>
      <c r="C234" s="799"/>
      <c r="D234" s="799"/>
      <c r="E234" s="799"/>
      <c r="F234" s="799"/>
      <c r="G234" s="799"/>
      <c r="H234" s="799"/>
      <c r="I234" s="799"/>
      <c r="J234" s="799"/>
      <c r="K234" s="799"/>
      <c r="L234" s="799"/>
      <c r="M234" s="799"/>
      <c r="N234" s="799"/>
      <c r="O234" s="799"/>
      <c r="P234" s="799"/>
      <c r="Q234" s="799"/>
      <c r="R234" s="799"/>
      <c r="S234" s="799"/>
      <c r="T234" s="799"/>
      <c r="U234" s="799"/>
      <c r="V234" s="799"/>
      <c r="W234" s="799"/>
      <c r="X234" s="799"/>
      <c r="Y234" s="799"/>
      <c r="Z234" s="799"/>
    </row>
    <row r="235" spans="1:26" ht="15.75">
      <c r="A235" s="799"/>
      <c r="B235" s="2920"/>
      <c r="C235" s="799"/>
      <c r="D235" s="799"/>
      <c r="E235" s="799"/>
      <c r="F235" s="799"/>
      <c r="G235" s="799"/>
      <c r="H235" s="799"/>
      <c r="I235" s="799"/>
      <c r="J235" s="799"/>
      <c r="K235" s="799"/>
      <c r="L235" s="799"/>
      <c r="M235" s="799"/>
      <c r="N235" s="799"/>
      <c r="O235" s="799"/>
      <c r="P235" s="799"/>
      <c r="Q235" s="799"/>
      <c r="R235" s="799"/>
      <c r="S235" s="799"/>
      <c r="T235" s="799"/>
      <c r="U235" s="799"/>
      <c r="V235" s="799"/>
      <c r="W235" s="799"/>
      <c r="X235" s="799"/>
      <c r="Y235" s="799"/>
      <c r="Z235" s="799"/>
    </row>
    <row r="236" spans="1:26" ht="15.75">
      <c r="A236" s="799"/>
      <c r="B236" s="2920"/>
      <c r="C236" s="799"/>
      <c r="D236" s="799"/>
      <c r="E236" s="799"/>
      <c r="F236" s="799"/>
      <c r="G236" s="799"/>
      <c r="H236" s="799"/>
      <c r="I236" s="799"/>
      <c r="J236" s="799"/>
      <c r="K236" s="799"/>
      <c r="L236" s="799"/>
      <c r="M236" s="799"/>
      <c r="N236" s="799"/>
      <c r="O236" s="799"/>
      <c r="P236" s="799"/>
      <c r="Q236" s="799"/>
      <c r="R236" s="799"/>
      <c r="S236" s="799"/>
      <c r="T236" s="799"/>
      <c r="U236" s="799"/>
      <c r="V236" s="799"/>
      <c r="W236" s="799"/>
      <c r="X236" s="799"/>
      <c r="Y236" s="799"/>
      <c r="Z236" s="799"/>
    </row>
    <row r="237" spans="1:26" ht="15.75">
      <c r="A237" s="799"/>
      <c r="B237" s="2920"/>
      <c r="C237" s="799"/>
      <c r="D237" s="799"/>
      <c r="E237" s="799"/>
      <c r="F237" s="799"/>
      <c r="G237" s="799"/>
      <c r="H237" s="799"/>
      <c r="I237" s="799"/>
      <c r="J237" s="799"/>
      <c r="K237" s="799"/>
      <c r="L237" s="799"/>
      <c r="M237" s="799"/>
      <c r="N237" s="799"/>
      <c r="O237" s="799"/>
      <c r="P237" s="799"/>
      <c r="Q237" s="799"/>
      <c r="R237" s="799"/>
      <c r="S237" s="799"/>
      <c r="T237" s="799"/>
      <c r="U237" s="799"/>
      <c r="V237" s="799"/>
      <c r="W237" s="799"/>
      <c r="X237" s="799"/>
      <c r="Y237" s="799"/>
      <c r="Z237" s="799"/>
    </row>
    <row r="238" spans="1:26" ht="15.75">
      <c r="A238" s="799"/>
      <c r="B238" s="2920"/>
      <c r="C238" s="799"/>
      <c r="D238" s="799"/>
      <c r="E238" s="799"/>
      <c r="F238" s="799"/>
      <c r="G238" s="799"/>
      <c r="H238" s="799"/>
      <c r="I238" s="799"/>
      <c r="J238" s="799"/>
      <c r="K238" s="799"/>
      <c r="L238" s="799"/>
      <c r="M238" s="799"/>
      <c r="N238" s="799"/>
      <c r="O238" s="799"/>
      <c r="P238" s="799"/>
      <c r="Q238" s="799"/>
      <c r="R238" s="799"/>
      <c r="S238" s="799"/>
      <c r="T238" s="799"/>
      <c r="U238" s="799"/>
      <c r="V238" s="799"/>
      <c r="W238" s="799"/>
      <c r="X238" s="799"/>
      <c r="Y238" s="799"/>
      <c r="Z238" s="799"/>
    </row>
    <row r="239" spans="1:26" ht="15.75">
      <c r="A239" s="799"/>
      <c r="B239" s="2920"/>
      <c r="C239" s="799"/>
      <c r="D239" s="799"/>
      <c r="E239" s="799"/>
      <c r="F239" s="799"/>
      <c r="G239" s="799"/>
      <c r="H239" s="799"/>
      <c r="I239" s="799"/>
      <c r="J239" s="799"/>
      <c r="K239" s="799"/>
      <c r="L239" s="799"/>
      <c r="M239" s="799"/>
      <c r="N239" s="799"/>
      <c r="O239" s="799"/>
      <c r="P239" s="799"/>
      <c r="Q239" s="799"/>
      <c r="R239" s="799"/>
      <c r="S239" s="799"/>
      <c r="T239" s="799"/>
      <c r="U239" s="799"/>
      <c r="V239" s="799"/>
      <c r="W239" s="799"/>
      <c r="X239" s="799"/>
      <c r="Y239" s="799"/>
      <c r="Z239" s="799"/>
    </row>
    <row r="240" spans="1:26" ht="15.75">
      <c r="A240" s="799"/>
      <c r="B240" s="2920"/>
      <c r="C240" s="799"/>
      <c r="D240" s="799"/>
      <c r="E240" s="799"/>
      <c r="F240" s="799"/>
      <c r="G240" s="799"/>
      <c r="H240" s="799"/>
      <c r="I240" s="799"/>
      <c r="J240" s="799"/>
      <c r="K240" s="799"/>
      <c r="L240" s="799"/>
      <c r="M240" s="799"/>
      <c r="N240" s="799"/>
      <c r="O240" s="799"/>
      <c r="P240" s="799"/>
      <c r="Q240" s="799"/>
      <c r="R240" s="799"/>
      <c r="S240" s="799"/>
      <c r="T240" s="799"/>
      <c r="U240" s="799"/>
      <c r="V240" s="799"/>
      <c r="W240" s="799"/>
      <c r="X240" s="799"/>
      <c r="Y240" s="799"/>
      <c r="Z240" s="799"/>
    </row>
    <row r="241" spans="1:26" ht="15.75">
      <c r="A241" s="799"/>
      <c r="B241" s="2920"/>
      <c r="C241" s="799"/>
      <c r="D241" s="799"/>
      <c r="E241" s="799"/>
      <c r="F241" s="799"/>
      <c r="G241" s="799"/>
      <c r="H241" s="799"/>
      <c r="I241" s="799"/>
      <c r="J241" s="799"/>
      <c r="K241" s="799"/>
      <c r="L241" s="799"/>
      <c r="M241" s="799"/>
      <c r="N241" s="799"/>
      <c r="O241" s="799"/>
      <c r="P241" s="799"/>
      <c r="Q241" s="799"/>
      <c r="R241" s="799"/>
      <c r="S241" s="799"/>
      <c r="T241" s="799"/>
      <c r="U241" s="799"/>
      <c r="V241" s="799"/>
      <c r="W241" s="799"/>
      <c r="X241" s="799"/>
      <c r="Y241" s="799"/>
      <c r="Z241" s="799"/>
    </row>
    <row r="242" spans="1:26" ht="15.75">
      <c r="A242" s="799"/>
      <c r="B242" s="2920"/>
      <c r="C242" s="799"/>
      <c r="D242" s="799"/>
      <c r="E242" s="799"/>
      <c r="F242" s="799"/>
      <c r="G242" s="799"/>
      <c r="H242" s="799"/>
      <c r="I242" s="799"/>
      <c r="J242" s="799"/>
      <c r="K242" s="799"/>
      <c r="L242" s="799"/>
      <c r="M242" s="799"/>
      <c r="N242" s="799"/>
      <c r="O242" s="799"/>
      <c r="P242" s="799"/>
      <c r="Q242" s="799"/>
      <c r="R242" s="799"/>
      <c r="S242" s="799"/>
      <c r="T242" s="799"/>
      <c r="U242" s="799"/>
      <c r="V242" s="799"/>
      <c r="W242" s="799"/>
      <c r="X242" s="799"/>
      <c r="Y242" s="799"/>
      <c r="Z242" s="799"/>
    </row>
    <row r="243" spans="1:26" ht="15.75">
      <c r="A243" s="799"/>
      <c r="B243" s="2920"/>
      <c r="C243" s="799"/>
      <c r="D243" s="799"/>
      <c r="E243" s="799"/>
      <c r="F243" s="799"/>
      <c r="G243" s="799"/>
      <c r="H243" s="799"/>
      <c r="I243" s="799"/>
      <c r="J243" s="799"/>
      <c r="K243" s="799"/>
      <c r="L243" s="799"/>
      <c r="M243" s="799"/>
      <c r="N243" s="799"/>
      <c r="O243" s="799"/>
      <c r="P243" s="799"/>
      <c r="Q243" s="799"/>
      <c r="R243" s="799"/>
      <c r="S243" s="799"/>
      <c r="T243" s="799"/>
      <c r="U243" s="799"/>
      <c r="V243" s="799"/>
      <c r="W243" s="799"/>
      <c r="X243" s="799"/>
      <c r="Y243" s="799"/>
      <c r="Z243" s="799"/>
    </row>
    <row r="244" spans="1:26" ht="15.75">
      <c r="A244" s="799"/>
      <c r="B244" s="2920"/>
      <c r="C244" s="799"/>
      <c r="D244" s="799"/>
      <c r="E244" s="799"/>
      <c r="F244" s="799"/>
      <c r="G244" s="799"/>
      <c r="H244" s="799"/>
      <c r="I244" s="799"/>
      <c r="J244" s="799"/>
      <c r="K244" s="799"/>
      <c r="L244" s="799"/>
      <c r="M244" s="799"/>
      <c r="N244" s="799"/>
      <c r="O244" s="799"/>
      <c r="P244" s="799"/>
      <c r="Q244" s="799"/>
      <c r="R244" s="799"/>
      <c r="S244" s="799"/>
      <c r="T244" s="799"/>
      <c r="U244" s="799"/>
      <c r="V244" s="799"/>
      <c r="W244" s="799"/>
      <c r="X244" s="799"/>
      <c r="Y244" s="799"/>
      <c r="Z244" s="799"/>
    </row>
    <row r="245" spans="1:26" ht="15.75">
      <c r="A245" s="799"/>
      <c r="B245" s="2920"/>
      <c r="C245" s="799"/>
      <c r="D245" s="799"/>
      <c r="E245" s="799"/>
      <c r="F245" s="799"/>
      <c r="G245" s="799"/>
      <c r="H245" s="799"/>
      <c r="I245" s="799"/>
      <c r="J245" s="799"/>
      <c r="K245" s="799"/>
      <c r="L245" s="799"/>
      <c r="M245" s="799"/>
      <c r="N245" s="799"/>
      <c r="O245" s="799"/>
      <c r="P245" s="799"/>
      <c r="Q245" s="799"/>
      <c r="R245" s="799"/>
      <c r="S245" s="799"/>
      <c r="T245" s="799"/>
      <c r="U245" s="799"/>
      <c r="V245" s="799"/>
      <c r="W245" s="799"/>
      <c r="X245" s="799"/>
      <c r="Y245" s="799"/>
      <c r="Z245" s="799"/>
    </row>
    <row r="246" spans="1:26" ht="15.75">
      <c r="A246" s="799"/>
      <c r="B246" s="2920"/>
      <c r="C246" s="799"/>
      <c r="D246" s="799"/>
      <c r="E246" s="799"/>
      <c r="F246" s="799"/>
      <c r="G246" s="799"/>
      <c r="H246" s="799"/>
      <c r="I246" s="799"/>
      <c r="J246" s="799"/>
      <c r="K246" s="799"/>
      <c r="L246" s="799"/>
      <c r="M246" s="799"/>
      <c r="N246" s="799"/>
      <c r="O246" s="799"/>
      <c r="P246" s="799"/>
      <c r="Q246" s="799"/>
      <c r="R246" s="799"/>
      <c r="S246" s="799"/>
      <c r="T246" s="799"/>
      <c r="U246" s="799"/>
      <c r="V246" s="799"/>
      <c r="W246" s="799"/>
      <c r="X246" s="799"/>
      <c r="Y246" s="799"/>
      <c r="Z246" s="799"/>
    </row>
    <row r="247" spans="1:26" ht="15.75">
      <c r="A247" s="799"/>
      <c r="B247" s="2920"/>
      <c r="C247" s="799"/>
      <c r="D247" s="799"/>
      <c r="E247" s="799"/>
      <c r="F247" s="799"/>
      <c r="G247" s="799"/>
      <c r="H247" s="799"/>
      <c r="I247" s="799"/>
      <c r="J247" s="799"/>
      <c r="K247" s="799"/>
      <c r="L247" s="799"/>
      <c r="M247" s="799"/>
      <c r="N247" s="799"/>
      <c r="O247" s="799"/>
      <c r="P247" s="799"/>
      <c r="Q247" s="799"/>
      <c r="R247" s="799"/>
      <c r="S247" s="799"/>
      <c r="T247" s="799"/>
      <c r="U247" s="799"/>
      <c r="V247" s="799"/>
      <c r="W247" s="799"/>
      <c r="X247" s="799"/>
      <c r="Y247" s="799"/>
      <c r="Z247" s="799"/>
    </row>
    <row r="248" spans="1:26" ht="15.75">
      <c r="A248" s="799"/>
      <c r="B248" s="2920"/>
      <c r="C248" s="799"/>
      <c r="D248" s="799"/>
      <c r="E248" s="799"/>
      <c r="F248" s="799"/>
      <c r="G248" s="799"/>
      <c r="H248" s="799"/>
      <c r="I248" s="799"/>
      <c r="J248" s="799"/>
      <c r="K248" s="799"/>
      <c r="L248" s="799"/>
      <c r="M248" s="799"/>
      <c r="N248" s="799"/>
      <c r="O248" s="799"/>
      <c r="P248" s="799"/>
      <c r="Q248" s="799"/>
      <c r="R248" s="799"/>
      <c r="S248" s="799"/>
      <c r="T248" s="799"/>
      <c r="U248" s="799"/>
      <c r="V248" s="799"/>
      <c r="W248" s="799"/>
      <c r="X248" s="799"/>
      <c r="Y248" s="799"/>
      <c r="Z248" s="799"/>
    </row>
    <row r="249" spans="1:26" ht="15.75">
      <c r="A249" s="799"/>
      <c r="B249" s="2920"/>
      <c r="C249" s="799"/>
      <c r="D249" s="799"/>
      <c r="E249" s="799"/>
      <c r="F249" s="799"/>
      <c r="G249" s="799"/>
      <c r="H249" s="799"/>
      <c r="I249" s="799"/>
      <c r="J249" s="799"/>
      <c r="K249" s="799"/>
      <c r="L249" s="799"/>
      <c r="M249" s="799"/>
      <c r="N249" s="799"/>
      <c r="O249" s="799"/>
      <c r="P249" s="799"/>
      <c r="Q249" s="799"/>
      <c r="R249" s="799"/>
      <c r="S249" s="799"/>
      <c r="T249" s="799"/>
      <c r="U249" s="799"/>
      <c r="V249" s="799"/>
      <c r="W249" s="799"/>
      <c r="X249" s="799"/>
      <c r="Y249" s="799"/>
      <c r="Z249" s="799"/>
    </row>
    <row r="250" spans="1:26" ht="15.75">
      <c r="A250" s="799"/>
      <c r="B250" s="2920"/>
      <c r="C250" s="799"/>
      <c r="D250" s="799"/>
      <c r="E250" s="799"/>
      <c r="F250" s="799"/>
      <c r="G250" s="799"/>
      <c r="H250" s="799"/>
      <c r="I250" s="799"/>
      <c r="J250" s="799"/>
      <c r="K250" s="799"/>
      <c r="L250" s="799"/>
      <c r="M250" s="799"/>
      <c r="N250" s="799"/>
      <c r="O250" s="799"/>
      <c r="P250" s="799"/>
      <c r="Q250" s="799"/>
      <c r="R250" s="799"/>
      <c r="S250" s="799"/>
      <c r="T250" s="799"/>
      <c r="U250" s="799"/>
      <c r="V250" s="799"/>
      <c r="W250" s="799"/>
      <c r="X250" s="799"/>
      <c r="Y250" s="799"/>
      <c r="Z250" s="799"/>
    </row>
    <row r="251" spans="1:26" ht="15.75">
      <c r="A251" s="799"/>
      <c r="B251" s="2920"/>
      <c r="C251" s="799"/>
      <c r="D251" s="799"/>
      <c r="E251" s="799"/>
      <c r="F251" s="799"/>
      <c r="G251" s="799"/>
      <c r="H251" s="799"/>
      <c r="I251" s="799"/>
      <c r="J251" s="799"/>
      <c r="K251" s="799"/>
      <c r="L251" s="799"/>
      <c r="M251" s="799"/>
      <c r="N251" s="799"/>
      <c r="O251" s="799"/>
      <c r="P251" s="799"/>
      <c r="Q251" s="799"/>
      <c r="R251" s="799"/>
      <c r="S251" s="799"/>
      <c r="T251" s="799"/>
      <c r="U251" s="799"/>
      <c r="V251" s="799"/>
      <c r="W251" s="799"/>
      <c r="X251" s="799"/>
      <c r="Y251" s="799"/>
      <c r="Z251" s="799"/>
    </row>
    <row r="252" spans="1:26" ht="15.75">
      <c r="A252" s="799"/>
      <c r="B252" s="2920"/>
      <c r="C252" s="799"/>
      <c r="D252" s="799"/>
      <c r="E252" s="799"/>
      <c r="F252" s="799"/>
      <c r="G252" s="799"/>
      <c r="H252" s="799"/>
      <c r="I252" s="799"/>
      <c r="J252" s="799"/>
      <c r="K252" s="799"/>
      <c r="L252" s="799"/>
      <c r="M252" s="799"/>
      <c r="N252" s="799"/>
      <c r="O252" s="799"/>
      <c r="P252" s="799"/>
      <c r="Q252" s="799"/>
      <c r="R252" s="799"/>
      <c r="S252" s="799"/>
      <c r="T252" s="799"/>
      <c r="U252" s="799"/>
      <c r="V252" s="799"/>
      <c r="W252" s="799"/>
      <c r="X252" s="799"/>
      <c r="Y252" s="799"/>
      <c r="Z252" s="799"/>
    </row>
    <row r="253" spans="1:26" ht="15.75">
      <c r="A253" s="799"/>
      <c r="B253" s="2920"/>
      <c r="C253" s="799"/>
      <c r="D253" s="799"/>
      <c r="E253" s="799"/>
      <c r="F253" s="799"/>
      <c r="G253" s="799"/>
      <c r="H253" s="799"/>
      <c r="I253" s="799"/>
      <c r="J253" s="799"/>
      <c r="K253" s="799"/>
      <c r="L253" s="799"/>
      <c r="M253" s="799"/>
      <c r="N253" s="799"/>
      <c r="O253" s="799"/>
      <c r="P253" s="799"/>
      <c r="Q253" s="799"/>
      <c r="R253" s="799"/>
      <c r="S253" s="799"/>
      <c r="T253" s="799"/>
      <c r="U253" s="799"/>
      <c r="V253" s="799"/>
      <c r="W253" s="799"/>
      <c r="X253" s="799"/>
      <c r="Y253" s="799"/>
      <c r="Z253" s="799"/>
    </row>
    <row r="254" spans="1:26" ht="15.75">
      <c r="A254" s="799"/>
      <c r="B254" s="2920"/>
      <c r="C254" s="799"/>
      <c r="D254" s="799"/>
      <c r="E254" s="799"/>
      <c r="F254" s="799"/>
      <c r="G254" s="799"/>
      <c r="H254" s="799"/>
      <c r="I254" s="799"/>
      <c r="J254" s="799"/>
      <c r="K254" s="799"/>
      <c r="L254" s="799"/>
      <c r="M254" s="799"/>
      <c r="N254" s="799"/>
      <c r="O254" s="799"/>
      <c r="P254" s="799"/>
      <c r="Q254" s="799"/>
      <c r="R254" s="799"/>
      <c r="S254" s="799"/>
      <c r="T254" s="799"/>
      <c r="U254" s="799"/>
      <c r="V254" s="799"/>
      <c r="W254" s="799"/>
      <c r="X254" s="799"/>
      <c r="Y254" s="799"/>
      <c r="Z254" s="799"/>
    </row>
    <row r="255" spans="1:26" ht="15.75">
      <c r="A255" s="799"/>
      <c r="B255" s="2920"/>
      <c r="C255" s="799"/>
      <c r="D255" s="799"/>
      <c r="E255" s="799"/>
      <c r="F255" s="799"/>
      <c r="G255" s="799"/>
      <c r="H255" s="799"/>
      <c r="I255" s="799"/>
      <c r="J255" s="799"/>
      <c r="K255" s="799"/>
      <c r="L255" s="799"/>
      <c r="M255" s="799"/>
      <c r="N255" s="799"/>
      <c r="O255" s="799"/>
      <c r="P255" s="799"/>
      <c r="Q255" s="799"/>
      <c r="R255" s="799"/>
      <c r="S255" s="799"/>
      <c r="T255" s="799"/>
      <c r="U255" s="799"/>
      <c r="V255" s="799"/>
      <c r="W255" s="799"/>
      <c r="X255" s="799"/>
      <c r="Y255" s="799"/>
      <c r="Z255" s="799"/>
    </row>
    <row r="256" spans="1:26" ht="15.75">
      <c r="A256" s="799"/>
      <c r="B256" s="2920"/>
      <c r="C256" s="799"/>
      <c r="D256" s="799"/>
      <c r="E256" s="799"/>
      <c r="F256" s="799"/>
      <c r="G256" s="799"/>
      <c r="H256" s="799"/>
      <c r="I256" s="799"/>
      <c r="J256" s="799"/>
      <c r="K256" s="799"/>
      <c r="L256" s="799"/>
      <c r="M256" s="799"/>
      <c r="N256" s="799"/>
      <c r="O256" s="799"/>
      <c r="P256" s="799"/>
      <c r="Q256" s="799"/>
      <c r="R256" s="799"/>
      <c r="S256" s="799"/>
      <c r="T256" s="799"/>
      <c r="U256" s="799"/>
      <c r="V256" s="799"/>
      <c r="W256" s="799"/>
      <c r="X256" s="799"/>
      <c r="Y256" s="799"/>
      <c r="Z256" s="799"/>
    </row>
    <row r="257" spans="1:26" ht="15.75">
      <c r="A257" s="799"/>
      <c r="B257" s="2920"/>
      <c r="C257" s="799"/>
      <c r="D257" s="799"/>
      <c r="E257" s="799"/>
      <c r="F257" s="799"/>
      <c r="G257" s="799"/>
      <c r="H257" s="799"/>
      <c r="I257" s="799"/>
      <c r="J257" s="799"/>
      <c r="K257" s="799"/>
      <c r="L257" s="799"/>
      <c r="M257" s="799"/>
      <c r="N257" s="799"/>
      <c r="O257" s="799"/>
      <c r="P257" s="799"/>
      <c r="Q257" s="799"/>
      <c r="R257" s="799"/>
      <c r="S257" s="799"/>
      <c r="T257" s="799"/>
      <c r="U257" s="799"/>
      <c r="V257" s="799"/>
      <c r="W257" s="799"/>
      <c r="X257" s="799"/>
      <c r="Y257" s="799"/>
      <c r="Z257" s="799"/>
    </row>
    <row r="258" spans="1:26" ht="15.75">
      <c r="A258" s="799"/>
      <c r="B258" s="2920"/>
      <c r="C258" s="799"/>
      <c r="D258" s="799"/>
      <c r="E258" s="799"/>
      <c r="F258" s="799"/>
      <c r="G258" s="799"/>
      <c r="H258" s="799"/>
      <c r="I258" s="799"/>
      <c r="J258" s="799"/>
      <c r="K258" s="799"/>
      <c r="L258" s="799"/>
      <c r="M258" s="799"/>
      <c r="N258" s="799"/>
      <c r="O258" s="799"/>
      <c r="P258" s="799"/>
      <c r="Q258" s="799"/>
      <c r="R258" s="799"/>
      <c r="S258" s="799"/>
      <c r="T258" s="799"/>
      <c r="U258" s="799"/>
      <c r="V258" s="799"/>
      <c r="W258" s="799"/>
      <c r="X258" s="799"/>
      <c r="Y258" s="799"/>
      <c r="Z258" s="799"/>
    </row>
    <row r="259" spans="1:26" ht="15.75">
      <c r="A259" s="799"/>
      <c r="B259" s="2920"/>
      <c r="C259" s="799"/>
      <c r="D259" s="799"/>
      <c r="E259" s="799"/>
      <c r="F259" s="799"/>
      <c r="G259" s="799"/>
      <c r="H259" s="799"/>
      <c r="I259" s="799"/>
      <c r="J259" s="799"/>
      <c r="K259" s="799"/>
      <c r="L259" s="799"/>
      <c r="M259" s="799"/>
      <c r="N259" s="799"/>
      <c r="O259" s="799"/>
      <c r="P259" s="799"/>
      <c r="Q259" s="799"/>
      <c r="R259" s="799"/>
      <c r="S259" s="799"/>
      <c r="T259" s="799"/>
      <c r="U259" s="799"/>
      <c r="V259" s="799"/>
      <c r="W259" s="799"/>
      <c r="X259" s="799"/>
      <c r="Y259" s="799"/>
      <c r="Z259" s="799"/>
    </row>
    <row r="260" spans="1:26" ht="15.75">
      <c r="A260" s="799"/>
      <c r="B260" s="2920"/>
      <c r="C260" s="799"/>
      <c r="D260" s="799"/>
      <c r="E260" s="799"/>
      <c r="F260" s="799"/>
      <c r="G260" s="799"/>
      <c r="H260" s="799"/>
      <c r="I260" s="799"/>
      <c r="J260" s="799"/>
      <c r="K260" s="799"/>
      <c r="L260" s="799"/>
      <c r="M260" s="799"/>
      <c r="N260" s="799"/>
      <c r="O260" s="799"/>
      <c r="P260" s="799"/>
      <c r="Q260" s="799"/>
      <c r="R260" s="799"/>
      <c r="S260" s="799"/>
      <c r="T260" s="799"/>
      <c r="U260" s="799"/>
      <c r="V260" s="799"/>
      <c r="W260" s="799"/>
      <c r="X260" s="799"/>
      <c r="Y260" s="799"/>
      <c r="Z260" s="799"/>
    </row>
    <row r="261" spans="1:26" ht="15.75">
      <c r="A261" s="799"/>
      <c r="B261" s="2920"/>
      <c r="C261" s="799"/>
      <c r="D261" s="799"/>
      <c r="E261" s="799"/>
      <c r="F261" s="799"/>
      <c r="G261" s="799"/>
      <c r="H261" s="799"/>
      <c r="I261" s="799"/>
      <c r="J261" s="799"/>
      <c r="K261" s="799"/>
      <c r="L261" s="799"/>
      <c r="M261" s="799"/>
      <c r="N261" s="799"/>
      <c r="O261" s="799"/>
      <c r="P261" s="799"/>
      <c r="Q261" s="799"/>
      <c r="R261" s="799"/>
      <c r="S261" s="799"/>
      <c r="T261" s="799"/>
      <c r="U261" s="799"/>
      <c r="V261" s="799"/>
      <c r="W261" s="799"/>
      <c r="X261" s="799"/>
      <c r="Y261" s="799"/>
      <c r="Z261" s="799"/>
    </row>
    <row r="262" spans="1:26" ht="15.75">
      <c r="A262" s="799"/>
      <c r="B262" s="2920"/>
      <c r="C262" s="799"/>
      <c r="D262" s="799"/>
      <c r="E262" s="799"/>
      <c r="F262" s="799"/>
      <c r="G262" s="799"/>
      <c r="H262" s="799"/>
      <c r="I262" s="799"/>
      <c r="J262" s="799"/>
      <c r="K262" s="799"/>
      <c r="L262" s="799"/>
      <c r="M262" s="799"/>
      <c r="N262" s="799"/>
      <c r="O262" s="799"/>
      <c r="P262" s="799"/>
      <c r="Q262" s="799"/>
      <c r="R262" s="799"/>
      <c r="S262" s="799"/>
      <c r="T262" s="799"/>
      <c r="U262" s="799"/>
      <c r="V262" s="799"/>
      <c r="W262" s="799"/>
      <c r="X262" s="799"/>
      <c r="Y262" s="799"/>
      <c r="Z262" s="799"/>
    </row>
    <row r="263" spans="1:26" ht="15.75">
      <c r="A263" s="799"/>
      <c r="B263" s="2920"/>
      <c r="C263" s="799"/>
      <c r="D263" s="799"/>
      <c r="E263" s="799"/>
      <c r="F263" s="799"/>
      <c r="G263" s="799"/>
      <c r="H263" s="799"/>
      <c r="I263" s="799"/>
      <c r="J263" s="799"/>
      <c r="K263" s="799"/>
      <c r="L263" s="799"/>
      <c r="M263" s="799"/>
      <c r="N263" s="799"/>
      <c r="O263" s="799"/>
      <c r="P263" s="799"/>
      <c r="Q263" s="799"/>
      <c r="R263" s="799"/>
      <c r="S263" s="799"/>
      <c r="T263" s="799"/>
      <c r="U263" s="799"/>
      <c r="V263" s="799"/>
      <c r="W263" s="799"/>
      <c r="X263" s="799"/>
      <c r="Y263" s="799"/>
      <c r="Z263" s="799"/>
    </row>
    <row r="264" spans="1:26" ht="15.75">
      <c r="A264" s="799"/>
      <c r="B264" s="2920"/>
      <c r="C264" s="799"/>
      <c r="D264" s="799"/>
      <c r="E264" s="799"/>
      <c r="F264" s="799"/>
      <c r="G264" s="799"/>
      <c r="H264" s="799"/>
      <c r="I264" s="799"/>
      <c r="J264" s="799"/>
      <c r="K264" s="799"/>
      <c r="L264" s="799"/>
      <c r="M264" s="799"/>
      <c r="N264" s="799"/>
      <c r="O264" s="799"/>
      <c r="P264" s="799"/>
      <c r="Q264" s="799"/>
      <c r="R264" s="799"/>
      <c r="S264" s="799"/>
      <c r="T264" s="799"/>
      <c r="U264" s="799"/>
      <c r="V264" s="799"/>
      <c r="W264" s="799"/>
      <c r="X264" s="799"/>
      <c r="Y264" s="799"/>
      <c r="Z264" s="799"/>
    </row>
    <row r="265" spans="1:26" ht="15.75">
      <c r="A265" s="799"/>
      <c r="B265" s="2920"/>
      <c r="C265" s="799"/>
      <c r="D265" s="799"/>
      <c r="E265" s="799"/>
      <c r="F265" s="799"/>
      <c r="G265" s="799"/>
      <c r="H265" s="799"/>
      <c r="I265" s="799"/>
      <c r="J265" s="799"/>
      <c r="K265" s="799"/>
      <c r="L265" s="799"/>
      <c r="M265" s="799"/>
      <c r="N265" s="799"/>
      <c r="O265" s="799"/>
      <c r="P265" s="799"/>
      <c r="Q265" s="799"/>
      <c r="R265" s="799"/>
      <c r="S265" s="799"/>
      <c r="T265" s="799"/>
      <c r="U265" s="799"/>
      <c r="V265" s="799"/>
      <c r="W265" s="799"/>
      <c r="X265" s="799"/>
      <c r="Y265" s="799"/>
      <c r="Z265" s="799"/>
    </row>
    <row r="266" spans="1:26" ht="15.75">
      <c r="A266" s="799"/>
      <c r="B266" s="2920"/>
      <c r="C266" s="799"/>
      <c r="D266" s="799"/>
      <c r="E266" s="799"/>
      <c r="F266" s="799"/>
      <c r="G266" s="799"/>
      <c r="H266" s="799"/>
      <c r="I266" s="799"/>
      <c r="J266" s="799"/>
      <c r="K266" s="799"/>
      <c r="L266" s="799"/>
      <c r="M266" s="799"/>
      <c r="N266" s="799"/>
      <c r="O266" s="799"/>
      <c r="P266" s="799"/>
      <c r="Q266" s="799"/>
      <c r="R266" s="799"/>
      <c r="S266" s="799"/>
      <c r="T266" s="799"/>
      <c r="U266" s="799"/>
      <c r="V266" s="799"/>
      <c r="W266" s="799"/>
      <c r="X266" s="799"/>
      <c r="Y266" s="799"/>
      <c r="Z266" s="799"/>
    </row>
    <row r="267" spans="1:26" ht="15.75">
      <c r="A267" s="799"/>
      <c r="B267" s="2920"/>
      <c r="C267" s="799"/>
      <c r="D267" s="799"/>
      <c r="E267" s="799"/>
      <c r="F267" s="799"/>
      <c r="G267" s="799"/>
      <c r="H267" s="799"/>
      <c r="I267" s="799"/>
      <c r="J267" s="799"/>
      <c r="K267" s="799"/>
      <c r="L267" s="799"/>
      <c r="M267" s="799"/>
      <c r="N267" s="799"/>
      <c r="O267" s="799"/>
      <c r="P267" s="799"/>
      <c r="Q267" s="799"/>
      <c r="R267" s="799"/>
      <c r="S267" s="799"/>
      <c r="T267" s="799"/>
      <c r="U267" s="799"/>
      <c r="V267" s="799"/>
      <c r="W267" s="799"/>
      <c r="X267" s="799"/>
      <c r="Y267" s="799"/>
      <c r="Z267" s="799"/>
    </row>
    <row r="268" spans="1:26" ht="15.75">
      <c r="A268" s="799"/>
      <c r="B268" s="2920"/>
      <c r="C268" s="799"/>
      <c r="D268" s="799"/>
      <c r="E268" s="799"/>
      <c r="F268" s="799"/>
      <c r="G268" s="799"/>
      <c r="H268" s="799"/>
      <c r="I268" s="799"/>
      <c r="J268" s="799"/>
      <c r="K268" s="799"/>
      <c r="L268" s="799"/>
      <c r="M268" s="799"/>
      <c r="N268" s="799"/>
      <c r="O268" s="799"/>
      <c r="P268" s="799"/>
      <c r="Q268" s="799"/>
      <c r="R268" s="799"/>
      <c r="S268" s="799"/>
      <c r="T268" s="799"/>
      <c r="U268" s="799"/>
      <c r="V268" s="799"/>
      <c r="W268" s="799"/>
      <c r="X268" s="799"/>
      <c r="Y268" s="799"/>
      <c r="Z268" s="799"/>
    </row>
    <row r="269" spans="1:26" ht="15.75">
      <c r="A269" s="799"/>
      <c r="B269" s="2920"/>
      <c r="C269" s="799"/>
      <c r="D269" s="799"/>
      <c r="E269" s="799"/>
      <c r="F269" s="799"/>
      <c r="G269" s="799"/>
      <c r="H269" s="799"/>
      <c r="I269" s="799"/>
      <c r="J269" s="799"/>
      <c r="K269" s="799"/>
      <c r="L269" s="799"/>
      <c r="M269" s="799"/>
      <c r="N269" s="799"/>
      <c r="O269" s="799"/>
      <c r="P269" s="799"/>
      <c r="Q269" s="799"/>
      <c r="R269" s="799"/>
      <c r="S269" s="799"/>
      <c r="T269" s="799"/>
      <c r="U269" s="799"/>
      <c r="V269" s="799"/>
      <c r="W269" s="799"/>
      <c r="X269" s="799"/>
      <c r="Y269" s="799"/>
      <c r="Z269" s="799"/>
    </row>
    <row r="270" spans="1:26" ht="15.75">
      <c r="A270" s="799"/>
      <c r="B270" s="2920"/>
      <c r="C270" s="799"/>
      <c r="D270" s="799"/>
      <c r="E270" s="799"/>
      <c r="F270" s="799"/>
      <c r="G270" s="799"/>
      <c r="H270" s="799"/>
      <c r="I270" s="799"/>
      <c r="J270" s="799"/>
      <c r="K270" s="799"/>
      <c r="L270" s="799"/>
      <c r="M270" s="799"/>
      <c r="N270" s="799"/>
      <c r="O270" s="799"/>
      <c r="P270" s="799"/>
      <c r="Q270" s="799"/>
      <c r="R270" s="799"/>
      <c r="S270" s="799"/>
      <c r="T270" s="799"/>
      <c r="U270" s="799"/>
      <c r="V270" s="799"/>
      <c r="W270" s="799"/>
      <c r="X270" s="799"/>
      <c r="Y270" s="799"/>
      <c r="Z270" s="799"/>
    </row>
    <row r="271" spans="1:26" ht="15.75">
      <c r="A271" s="799"/>
      <c r="B271" s="2920"/>
      <c r="C271" s="799"/>
      <c r="D271" s="799"/>
      <c r="E271" s="799"/>
      <c r="F271" s="799"/>
      <c r="G271" s="799"/>
      <c r="H271" s="799"/>
      <c r="I271" s="799"/>
      <c r="J271" s="799"/>
      <c r="K271" s="799"/>
      <c r="L271" s="799"/>
      <c r="M271" s="799"/>
      <c r="N271" s="799"/>
      <c r="O271" s="799"/>
      <c r="P271" s="799"/>
      <c r="Q271" s="799"/>
      <c r="R271" s="799"/>
      <c r="S271" s="799"/>
      <c r="T271" s="799"/>
      <c r="U271" s="799"/>
      <c r="V271" s="799"/>
      <c r="W271" s="799"/>
      <c r="X271" s="799"/>
      <c r="Y271" s="799"/>
      <c r="Z271" s="799"/>
    </row>
    <row r="272" spans="1:26" ht="15.75">
      <c r="A272" s="799"/>
      <c r="B272" s="2920"/>
      <c r="C272" s="799"/>
      <c r="D272" s="799"/>
      <c r="E272" s="799"/>
      <c r="F272" s="799"/>
      <c r="G272" s="799"/>
      <c r="H272" s="799"/>
      <c r="I272" s="799"/>
      <c r="J272" s="799"/>
      <c r="K272" s="799"/>
      <c r="L272" s="799"/>
      <c r="M272" s="799"/>
      <c r="N272" s="799"/>
      <c r="O272" s="799"/>
      <c r="P272" s="799"/>
      <c r="Q272" s="799"/>
      <c r="R272" s="799"/>
      <c r="S272" s="799"/>
      <c r="T272" s="799"/>
      <c r="U272" s="799"/>
      <c r="V272" s="799"/>
      <c r="W272" s="799"/>
      <c r="X272" s="799"/>
      <c r="Y272" s="799"/>
      <c r="Z272" s="799"/>
    </row>
    <row r="273" spans="1:26" ht="15.75">
      <c r="A273" s="799"/>
      <c r="B273" s="2920"/>
      <c r="C273" s="799"/>
      <c r="D273" s="799"/>
      <c r="E273" s="799"/>
      <c r="F273" s="799"/>
      <c r="G273" s="799"/>
      <c r="H273" s="799"/>
      <c r="I273" s="799"/>
      <c r="J273" s="799"/>
      <c r="K273" s="799"/>
      <c r="L273" s="799"/>
      <c r="M273" s="799"/>
      <c r="N273" s="799"/>
      <c r="O273" s="799"/>
      <c r="P273" s="799"/>
      <c r="Q273" s="799"/>
      <c r="R273" s="799"/>
      <c r="S273" s="799"/>
      <c r="T273" s="799"/>
      <c r="U273" s="799"/>
      <c r="V273" s="799"/>
      <c r="W273" s="799"/>
      <c r="X273" s="799"/>
      <c r="Y273" s="799"/>
      <c r="Z273" s="799"/>
    </row>
    <row r="274" spans="1:26" ht="15.75">
      <c r="A274" s="799"/>
      <c r="B274" s="2920"/>
      <c r="C274" s="799"/>
      <c r="D274" s="799"/>
      <c r="E274" s="799"/>
      <c r="F274" s="799"/>
      <c r="G274" s="799"/>
      <c r="H274" s="799"/>
      <c r="I274" s="799"/>
      <c r="J274" s="799"/>
      <c r="K274" s="799"/>
      <c r="L274" s="799"/>
      <c r="M274" s="799"/>
      <c r="N274" s="799"/>
      <c r="O274" s="799"/>
      <c r="P274" s="799"/>
      <c r="Q274" s="799"/>
      <c r="R274" s="799"/>
      <c r="S274" s="799"/>
      <c r="T274" s="799"/>
      <c r="U274" s="799"/>
      <c r="V274" s="799"/>
      <c r="W274" s="799"/>
      <c r="X274" s="799"/>
      <c r="Y274" s="799"/>
      <c r="Z274" s="799"/>
    </row>
    <row r="275" spans="1:26" ht="15.75">
      <c r="A275" s="799"/>
      <c r="B275" s="2920"/>
      <c r="C275" s="799"/>
      <c r="D275" s="799"/>
      <c r="E275" s="799"/>
      <c r="F275" s="799"/>
      <c r="G275" s="799"/>
      <c r="H275" s="799"/>
      <c r="I275" s="799"/>
      <c r="J275" s="799"/>
      <c r="K275" s="799"/>
      <c r="L275" s="799"/>
      <c r="M275" s="799"/>
      <c r="N275" s="799"/>
      <c r="O275" s="799"/>
      <c r="P275" s="799"/>
      <c r="Q275" s="799"/>
      <c r="R275" s="799"/>
      <c r="S275" s="799"/>
      <c r="T275" s="799"/>
      <c r="U275" s="799"/>
      <c r="V275" s="799"/>
      <c r="W275" s="799"/>
      <c r="X275" s="799"/>
      <c r="Y275" s="799"/>
      <c r="Z275" s="799"/>
    </row>
    <row r="276" spans="1:26" ht="15.75">
      <c r="A276" s="799"/>
      <c r="B276" s="2920"/>
      <c r="C276" s="799"/>
      <c r="D276" s="799"/>
      <c r="E276" s="799"/>
      <c r="F276" s="799"/>
      <c r="G276" s="799"/>
      <c r="H276" s="799"/>
      <c r="I276" s="799"/>
      <c r="J276" s="799"/>
      <c r="K276" s="799"/>
      <c r="L276" s="799"/>
      <c r="M276" s="799"/>
      <c r="N276" s="799"/>
      <c r="O276" s="799"/>
      <c r="P276" s="799"/>
      <c r="Q276" s="799"/>
      <c r="R276" s="799"/>
      <c r="S276" s="799"/>
      <c r="T276" s="799"/>
      <c r="U276" s="799"/>
      <c r="V276" s="799"/>
      <c r="W276" s="799"/>
      <c r="X276" s="799"/>
      <c r="Y276" s="799"/>
      <c r="Z276" s="799"/>
    </row>
    <row r="277" spans="1:26" ht="15.75">
      <c r="A277" s="799"/>
      <c r="B277" s="2920"/>
      <c r="C277" s="799"/>
      <c r="D277" s="799"/>
      <c r="E277" s="799"/>
      <c r="F277" s="799"/>
      <c r="G277" s="799"/>
      <c r="H277" s="799"/>
      <c r="I277" s="799"/>
      <c r="J277" s="799"/>
      <c r="K277" s="799"/>
      <c r="L277" s="799"/>
      <c r="M277" s="799"/>
      <c r="N277" s="799"/>
      <c r="O277" s="799"/>
      <c r="P277" s="799"/>
      <c r="Q277" s="799"/>
      <c r="R277" s="799"/>
      <c r="S277" s="799"/>
      <c r="T277" s="799"/>
      <c r="U277" s="799"/>
      <c r="V277" s="799"/>
      <c r="W277" s="799"/>
      <c r="X277" s="799"/>
      <c r="Y277" s="799"/>
      <c r="Z277" s="799"/>
    </row>
    <row r="278" spans="1:26" ht="15.75">
      <c r="A278" s="799"/>
      <c r="B278" s="2920"/>
      <c r="C278" s="799"/>
      <c r="D278" s="799"/>
      <c r="E278" s="799"/>
      <c r="F278" s="799"/>
      <c r="G278" s="799"/>
      <c r="H278" s="799"/>
      <c r="I278" s="799"/>
      <c r="J278" s="799"/>
      <c r="K278" s="799"/>
      <c r="L278" s="799"/>
      <c r="M278" s="799"/>
      <c r="N278" s="799"/>
      <c r="O278" s="799"/>
      <c r="P278" s="799"/>
      <c r="Q278" s="799"/>
      <c r="R278" s="799"/>
      <c r="S278" s="799"/>
      <c r="T278" s="799"/>
      <c r="U278" s="799"/>
      <c r="V278" s="799"/>
      <c r="W278" s="799"/>
      <c r="X278" s="799"/>
      <c r="Y278" s="799"/>
      <c r="Z278" s="799"/>
    </row>
    <row r="279" spans="1:26" ht="15.75">
      <c r="A279" s="799"/>
      <c r="B279" s="2920"/>
      <c r="C279" s="799"/>
      <c r="D279" s="799"/>
      <c r="E279" s="799"/>
      <c r="F279" s="799"/>
      <c r="G279" s="799"/>
      <c r="H279" s="799"/>
      <c r="I279" s="799"/>
      <c r="J279" s="799"/>
      <c r="K279" s="799"/>
      <c r="L279" s="799"/>
      <c r="M279" s="799"/>
      <c r="N279" s="799"/>
      <c r="O279" s="799"/>
      <c r="P279" s="799"/>
      <c r="Q279" s="799"/>
      <c r="R279" s="799"/>
      <c r="S279" s="799"/>
      <c r="T279" s="799"/>
      <c r="U279" s="799"/>
      <c r="V279" s="799"/>
      <c r="W279" s="799"/>
      <c r="X279" s="799"/>
      <c r="Y279" s="799"/>
      <c r="Z279" s="799"/>
    </row>
    <row r="280" spans="1:26" ht="15.75">
      <c r="A280" s="799"/>
      <c r="B280" s="2920"/>
      <c r="C280" s="799"/>
      <c r="D280" s="799"/>
      <c r="E280" s="799"/>
      <c r="F280" s="799"/>
      <c r="G280" s="799"/>
      <c r="H280" s="799"/>
      <c r="I280" s="799"/>
      <c r="J280" s="799"/>
      <c r="K280" s="799"/>
      <c r="L280" s="799"/>
      <c r="M280" s="799"/>
      <c r="N280" s="799"/>
      <c r="O280" s="799"/>
      <c r="P280" s="799"/>
      <c r="Q280" s="799"/>
      <c r="R280" s="799"/>
      <c r="S280" s="799"/>
      <c r="T280" s="799"/>
      <c r="U280" s="799"/>
      <c r="V280" s="799"/>
      <c r="W280" s="799"/>
      <c r="X280" s="799"/>
      <c r="Y280" s="799"/>
      <c r="Z280" s="799"/>
    </row>
    <row r="281" spans="1:26" ht="15.75">
      <c r="A281" s="799"/>
      <c r="B281" s="2920"/>
      <c r="C281" s="799"/>
      <c r="D281" s="799"/>
      <c r="E281" s="799"/>
      <c r="F281" s="799"/>
      <c r="G281" s="799"/>
      <c r="H281" s="799"/>
      <c r="I281" s="799"/>
      <c r="J281" s="799"/>
      <c r="K281" s="799"/>
      <c r="L281" s="799"/>
      <c r="M281" s="799"/>
      <c r="N281" s="799"/>
      <c r="O281" s="799"/>
      <c r="P281" s="799"/>
      <c r="Q281" s="799"/>
      <c r="R281" s="799"/>
      <c r="S281" s="799"/>
      <c r="T281" s="799"/>
      <c r="U281" s="799"/>
      <c r="V281" s="799"/>
      <c r="W281" s="799"/>
      <c r="X281" s="799"/>
      <c r="Y281" s="799"/>
      <c r="Z281" s="799"/>
    </row>
    <row r="282" spans="1:26" ht="15.75">
      <c r="A282" s="799"/>
      <c r="B282" s="2920"/>
      <c r="C282" s="799"/>
      <c r="D282" s="799"/>
      <c r="E282" s="799"/>
      <c r="F282" s="799"/>
      <c r="G282" s="799"/>
      <c r="H282" s="799"/>
      <c r="I282" s="799"/>
      <c r="J282" s="799"/>
      <c r="K282" s="799"/>
      <c r="L282" s="799"/>
      <c r="M282" s="799"/>
      <c r="N282" s="799"/>
      <c r="O282" s="799"/>
      <c r="P282" s="799"/>
      <c r="Q282" s="799"/>
      <c r="R282" s="799"/>
      <c r="S282" s="799"/>
      <c r="T282" s="799"/>
      <c r="U282" s="799"/>
      <c r="V282" s="799"/>
      <c r="W282" s="799"/>
      <c r="X282" s="799"/>
      <c r="Y282" s="799"/>
      <c r="Z282" s="799"/>
    </row>
    <row r="283" spans="1:26" ht="15.75">
      <c r="A283" s="799"/>
      <c r="B283" s="2920"/>
      <c r="C283" s="799"/>
      <c r="D283" s="799"/>
      <c r="E283" s="799"/>
      <c r="F283" s="799"/>
      <c r="G283" s="799"/>
      <c r="H283" s="799"/>
      <c r="I283" s="799"/>
      <c r="J283" s="799"/>
      <c r="K283" s="799"/>
      <c r="L283" s="799"/>
      <c r="M283" s="799"/>
      <c r="N283" s="799"/>
      <c r="O283" s="799"/>
      <c r="P283" s="799"/>
      <c r="Q283" s="799"/>
      <c r="R283" s="799"/>
      <c r="S283" s="799"/>
      <c r="T283" s="799"/>
      <c r="U283" s="799"/>
      <c r="V283" s="799"/>
      <c r="W283" s="799"/>
      <c r="X283" s="799"/>
      <c r="Y283" s="799"/>
      <c r="Z283" s="799"/>
    </row>
    <row r="284" spans="1:26" ht="15.75">
      <c r="A284" s="799"/>
      <c r="B284" s="2920"/>
      <c r="C284" s="799"/>
      <c r="D284" s="799"/>
      <c r="E284" s="799"/>
      <c r="F284" s="799"/>
      <c r="G284" s="799"/>
      <c r="H284" s="799"/>
      <c r="I284" s="799"/>
      <c r="J284" s="799"/>
      <c r="K284" s="799"/>
      <c r="L284" s="799"/>
      <c r="M284" s="799"/>
      <c r="N284" s="799"/>
      <c r="O284" s="799"/>
      <c r="P284" s="799"/>
      <c r="Q284" s="799"/>
      <c r="R284" s="799"/>
      <c r="S284" s="799"/>
      <c r="T284" s="799"/>
      <c r="U284" s="799"/>
      <c r="V284" s="799"/>
      <c r="W284" s="799"/>
      <c r="X284" s="799"/>
      <c r="Y284" s="799"/>
      <c r="Z284" s="799"/>
    </row>
    <row r="285" spans="1:26" ht="15.75">
      <c r="A285" s="799"/>
      <c r="B285" s="2920"/>
      <c r="C285" s="799"/>
      <c r="D285" s="799"/>
      <c r="E285" s="799"/>
      <c r="F285" s="799"/>
      <c r="G285" s="799"/>
      <c r="H285" s="799"/>
      <c r="I285" s="799"/>
      <c r="J285" s="799"/>
      <c r="K285" s="799"/>
      <c r="L285" s="799"/>
      <c r="M285" s="799"/>
      <c r="N285" s="799"/>
      <c r="O285" s="799"/>
      <c r="P285" s="799"/>
      <c r="Q285" s="799"/>
      <c r="R285" s="799"/>
      <c r="S285" s="799"/>
      <c r="T285" s="799"/>
      <c r="U285" s="799"/>
      <c r="V285" s="799"/>
      <c r="W285" s="799"/>
      <c r="X285" s="799"/>
      <c r="Y285" s="799"/>
      <c r="Z285" s="799"/>
    </row>
    <row r="286" spans="1:26" ht="15.75">
      <c r="A286" s="799"/>
      <c r="B286" s="2920"/>
      <c r="C286" s="799"/>
      <c r="D286" s="799"/>
      <c r="E286" s="799"/>
      <c r="F286" s="799"/>
      <c r="G286" s="799"/>
      <c r="H286" s="799"/>
      <c r="I286" s="799"/>
      <c r="J286" s="799"/>
      <c r="K286" s="799"/>
      <c r="L286" s="799"/>
      <c r="M286" s="799"/>
      <c r="N286" s="799"/>
      <c r="O286" s="799"/>
      <c r="P286" s="799"/>
      <c r="Q286" s="799"/>
      <c r="R286" s="799"/>
      <c r="S286" s="799"/>
      <c r="T286" s="799"/>
      <c r="U286" s="799"/>
      <c r="V286" s="799"/>
      <c r="W286" s="799"/>
      <c r="X286" s="799"/>
      <c r="Y286" s="799"/>
      <c r="Z286" s="799"/>
    </row>
    <row r="287" spans="1:26" ht="15.75">
      <c r="A287" s="799"/>
      <c r="B287" s="2920"/>
      <c r="C287" s="799"/>
      <c r="D287" s="799"/>
      <c r="E287" s="799"/>
      <c r="F287" s="799"/>
      <c r="G287" s="799"/>
      <c r="H287" s="799"/>
      <c r="I287" s="799"/>
      <c r="J287" s="799"/>
      <c r="K287" s="799"/>
      <c r="L287" s="799"/>
      <c r="M287" s="799"/>
      <c r="N287" s="799"/>
      <c r="O287" s="799"/>
      <c r="P287" s="799"/>
      <c r="Q287" s="799"/>
      <c r="R287" s="799"/>
      <c r="S287" s="799"/>
      <c r="T287" s="799"/>
      <c r="U287" s="799"/>
      <c r="V287" s="799"/>
      <c r="W287" s="799"/>
      <c r="X287" s="799"/>
      <c r="Y287" s="799"/>
      <c r="Z287" s="799"/>
    </row>
    <row r="288" spans="1:26" ht="15.75">
      <c r="A288" s="799"/>
      <c r="B288" s="2920"/>
      <c r="C288" s="799"/>
      <c r="D288" s="799"/>
      <c r="E288" s="799"/>
      <c r="F288" s="799"/>
      <c r="G288" s="799"/>
      <c r="H288" s="799"/>
      <c r="I288" s="799"/>
      <c r="J288" s="799"/>
      <c r="K288" s="799"/>
      <c r="L288" s="799"/>
      <c r="M288" s="799"/>
      <c r="N288" s="799"/>
      <c r="O288" s="799"/>
      <c r="P288" s="799"/>
      <c r="Q288" s="799"/>
      <c r="R288" s="799"/>
      <c r="S288" s="799"/>
      <c r="T288" s="799"/>
      <c r="U288" s="799"/>
      <c r="V288" s="799"/>
      <c r="W288" s="799"/>
      <c r="X288" s="799"/>
      <c r="Y288" s="799"/>
      <c r="Z288" s="799"/>
    </row>
    <row r="289" spans="1:26" ht="15.75">
      <c r="A289" s="799"/>
      <c r="B289" s="2920"/>
      <c r="C289" s="799"/>
      <c r="D289" s="799"/>
      <c r="E289" s="799"/>
      <c r="F289" s="799"/>
      <c r="G289" s="799"/>
      <c r="H289" s="799"/>
      <c r="I289" s="799"/>
      <c r="J289" s="799"/>
      <c r="K289" s="799"/>
      <c r="L289" s="799"/>
      <c r="M289" s="799"/>
      <c r="N289" s="799"/>
      <c r="O289" s="799"/>
      <c r="P289" s="799"/>
      <c r="Q289" s="799"/>
      <c r="R289" s="799"/>
      <c r="S289" s="799"/>
      <c r="T289" s="799"/>
      <c r="U289" s="799"/>
      <c r="V289" s="799"/>
      <c r="W289" s="799"/>
      <c r="X289" s="799"/>
      <c r="Y289" s="799"/>
      <c r="Z289" s="799"/>
    </row>
    <row r="290" spans="1:26" ht="15.75">
      <c r="A290" s="799"/>
      <c r="B290" s="2920"/>
      <c r="C290" s="799"/>
      <c r="D290" s="799"/>
      <c r="E290" s="799"/>
      <c r="F290" s="799"/>
      <c r="G290" s="799"/>
      <c r="H290" s="799"/>
      <c r="I290" s="799"/>
      <c r="J290" s="799"/>
      <c r="K290" s="799"/>
      <c r="L290" s="799"/>
      <c r="M290" s="799"/>
      <c r="N290" s="799"/>
      <c r="O290" s="799"/>
      <c r="P290" s="799"/>
      <c r="Q290" s="799"/>
      <c r="R290" s="799"/>
      <c r="S290" s="799"/>
      <c r="T290" s="799"/>
      <c r="U290" s="799"/>
      <c r="V290" s="799"/>
      <c r="W290" s="799"/>
      <c r="X290" s="799"/>
      <c r="Y290" s="799"/>
      <c r="Z290" s="799"/>
    </row>
    <row r="291" spans="1:26" ht="15.75">
      <c r="A291" s="799"/>
      <c r="B291" s="2920"/>
      <c r="C291" s="799"/>
      <c r="D291" s="799"/>
      <c r="E291" s="799"/>
      <c r="F291" s="799"/>
      <c r="G291" s="799"/>
      <c r="H291" s="799"/>
      <c r="I291" s="799"/>
      <c r="J291" s="799"/>
      <c r="K291" s="799"/>
      <c r="L291" s="799"/>
      <c r="M291" s="799"/>
      <c r="N291" s="799"/>
      <c r="O291" s="799"/>
      <c r="P291" s="799"/>
      <c r="Q291" s="799"/>
      <c r="R291" s="799"/>
      <c r="S291" s="799"/>
      <c r="T291" s="799"/>
      <c r="U291" s="799"/>
      <c r="V291" s="799"/>
      <c r="W291" s="799"/>
      <c r="X291" s="799"/>
      <c r="Y291" s="799"/>
      <c r="Z291" s="799"/>
    </row>
    <row r="292" spans="1:26" ht="15.75">
      <c r="A292" s="799"/>
      <c r="B292" s="2920"/>
      <c r="C292" s="799"/>
      <c r="D292" s="799"/>
      <c r="E292" s="799"/>
      <c r="F292" s="799"/>
      <c r="G292" s="799"/>
      <c r="H292" s="799"/>
      <c r="I292" s="799"/>
      <c r="J292" s="799"/>
      <c r="K292" s="799"/>
      <c r="L292" s="799"/>
      <c r="M292" s="799"/>
      <c r="N292" s="799"/>
      <c r="O292" s="799"/>
      <c r="P292" s="799"/>
      <c r="Q292" s="799"/>
      <c r="R292" s="799"/>
      <c r="S292" s="799"/>
      <c r="T292" s="799"/>
      <c r="U292" s="799"/>
      <c r="V292" s="799"/>
      <c r="W292" s="799"/>
      <c r="X292" s="799"/>
      <c r="Y292" s="799"/>
      <c r="Z292" s="799"/>
    </row>
    <row r="293" spans="1:26" ht="15.75">
      <c r="A293" s="799"/>
      <c r="B293" s="2920"/>
      <c r="C293" s="799"/>
      <c r="D293" s="799"/>
      <c r="E293" s="799"/>
      <c r="F293" s="799"/>
      <c r="G293" s="799"/>
      <c r="H293" s="799"/>
      <c r="I293" s="799"/>
      <c r="J293" s="799"/>
      <c r="K293" s="799"/>
      <c r="L293" s="799"/>
      <c r="M293" s="799"/>
      <c r="N293" s="799"/>
      <c r="O293" s="799"/>
      <c r="P293" s="799"/>
      <c r="Q293" s="799"/>
      <c r="R293" s="799"/>
      <c r="S293" s="799"/>
      <c r="T293" s="799"/>
      <c r="U293" s="799"/>
      <c r="V293" s="799"/>
      <c r="W293" s="799"/>
      <c r="X293" s="799"/>
      <c r="Y293" s="799"/>
      <c r="Z293" s="799"/>
    </row>
    <row r="294" spans="1:26" ht="15.75">
      <c r="A294" s="799"/>
      <c r="B294" s="2920"/>
      <c r="C294" s="799"/>
      <c r="D294" s="799"/>
      <c r="E294" s="799"/>
      <c r="F294" s="799"/>
      <c r="G294" s="799"/>
      <c r="H294" s="799"/>
      <c r="I294" s="799"/>
      <c r="J294" s="799"/>
      <c r="K294" s="799"/>
      <c r="L294" s="799"/>
      <c r="M294" s="799"/>
      <c r="N294" s="799"/>
      <c r="O294" s="799"/>
      <c r="P294" s="799"/>
      <c r="Q294" s="799"/>
      <c r="R294" s="799"/>
      <c r="S294" s="799"/>
      <c r="T294" s="799"/>
      <c r="U294" s="799"/>
      <c r="V294" s="799"/>
      <c r="W294" s="799"/>
      <c r="X294" s="799"/>
      <c r="Y294" s="799"/>
      <c r="Z294" s="799"/>
    </row>
    <row r="295" spans="1:26" ht="15.75">
      <c r="A295" s="799"/>
      <c r="B295" s="2920"/>
      <c r="C295" s="799"/>
      <c r="D295" s="799"/>
      <c r="E295" s="799"/>
      <c r="F295" s="799"/>
      <c r="G295" s="799"/>
      <c r="H295" s="799"/>
      <c r="I295" s="799"/>
      <c r="J295" s="799"/>
      <c r="K295" s="799"/>
      <c r="L295" s="799"/>
      <c r="M295" s="799"/>
      <c r="N295" s="799"/>
      <c r="O295" s="799"/>
      <c r="P295" s="799"/>
      <c r="Q295" s="799"/>
      <c r="R295" s="799"/>
      <c r="S295" s="799"/>
      <c r="T295" s="799"/>
      <c r="U295" s="799"/>
      <c r="V295" s="799"/>
      <c r="W295" s="799"/>
      <c r="X295" s="799"/>
      <c r="Y295" s="799"/>
      <c r="Z295" s="799"/>
    </row>
    <row r="296" spans="1:26" ht="15.75">
      <c r="A296" s="799"/>
      <c r="B296" s="2920"/>
      <c r="C296" s="799"/>
      <c r="D296" s="799"/>
      <c r="E296" s="799"/>
      <c r="F296" s="799"/>
      <c r="G296" s="799"/>
      <c r="H296" s="799"/>
      <c r="I296" s="799"/>
      <c r="J296" s="799"/>
      <c r="K296" s="799"/>
      <c r="L296" s="799"/>
      <c r="M296" s="799"/>
      <c r="N296" s="799"/>
      <c r="O296" s="799"/>
      <c r="P296" s="799"/>
      <c r="Q296" s="799"/>
      <c r="R296" s="799"/>
      <c r="S296" s="799"/>
      <c r="T296" s="799"/>
      <c r="U296" s="799"/>
      <c r="V296" s="799"/>
      <c r="W296" s="799"/>
      <c r="X296" s="799"/>
      <c r="Y296" s="799"/>
      <c r="Z296" s="799"/>
    </row>
    <row r="297" spans="1:26" ht="15.75">
      <c r="A297" s="799"/>
      <c r="B297" s="2920"/>
      <c r="C297" s="799"/>
      <c r="D297" s="799"/>
      <c r="E297" s="799"/>
      <c r="F297" s="799"/>
      <c r="G297" s="799"/>
      <c r="H297" s="799"/>
      <c r="I297" s="799"/>
      <c r="J297" s="799"/>
      <c r="K297" s="799"/>
      <c r="L297" s="799"/>
      <c r="M297" s="799"/>
      <c r="N297" s="799"/>
      <c r="O297" s="799"/>
      <c r="P297" s="799"/>
      <c r="Q297" s="799"/>
      <c r="R297" s="799"/>
      <c r="S297" s="799"/>
      <c r="T297" s="799"/>
      <c r="U297" s="799"/>
      <c r="V297" s="799"/>
      <c r="W297" s="799"/>
      <c r="X297" s="799"/>
      <c r="Y297" s="799"/>
      <c r="Z297" s="799"/>
    </row>
    <row r="298" spans="1:26" ht="15.75">
      <c r="A298" s="799"/>
      <c r="B298" s="2920"/>
      <c r="C298" s="799"/>
      <c r="D298" s="799"/>
      <c r="E298" s="799"/>
      <c r="F298" s="799"/>
      <c r="G298" s="799"/>
      <c r="H298" s="799"/>
      <c r="I298" s="799"/>
      <c r="J298" s="799"/>
      <c r="K298" s="799"/>
      <c r="L298" s="799"/>
      <c r="M298" s="799"/>
      <c r="N298" s="799"/>
      <c r="O298" s="799"/>
      <c r="P298" s="799"/>
      <c r="Q298" s="799"/>
      <c r="R298" s="799"/>
      <c r="S298" s="799"/>
      <c r="T298" s="799"/>
      <c r="U298" s="799"/>
      <c r="V298" s="799"/>
      <c r="W298" s="799"/>
      <c r="X298" s="799"/>
      <c r="Y298" s="799"/>
      <c r="Z298" s="799"/>
    </row>
    <row r="299" spans="1:26" ht="15.75">
      <c r="A299" s="799"/>
      <c r="B299" s="2920"/>
      <c r="C299" s="799"/>
      <c r="D299" s="799"/>
      <c r="E299" s="799"/>
      <c r="F299" s="799"/>
      <c r="G299" s="799"/>
      <c r="H299" s="799"/>
      <c r="I299" s="799"/>
      <c r="J299" s="799"/>
      <c r="K299" s="799"/>
      <c r="L299" s="799"/>
      <c r="M299" s="799"/>
      <c r="N299" s="799"/>
      <c r="O299" s="799"/>
      <c r="P299" s="799"/>
      <c r="Q299" s="799"/>
      <c r="R299" s="799"/>
      <c r="S299" s="799"/>
      <c r="T299" s="799"/>
      <c r="U299" s="799"/>
      <c r="V299" s="799"/>
      <c r="W299" s="799"/>
      <c r="X299" s="799"/>
      <c r="Y299" s="799"/>
      <c r="Z299" s="799"/>
    </row>
    <row r="300" spans="1:26" ht="15.75">
      <c r="A300" s="799"/>
      <c r="B300" s="2920"/>
      <c r="C300" s="799"/>
      <c r="D300" s="799"/>
      <c r="E300" s="799"/>
      <c r="F300" s="799"/>
      <c r="G300" s="799"/>
      <c r="H300" s="799"/>
      <c r="I300" s="799"/>
      <c r="J300" s="799"/>
      <c r="K300" s="799"/>
      <c r="L300" s="799"/>
      <c r="M300" s="799"/>
      <c r="N300" s="799"/>
      <c r="O300" s="799"/>
      <c r="P300" s="799"/>
      <c r="Q300" s="799"/>
      <c r="R300" s="799"/>
      <c r="S300" s="799"/>
      <c r="T300" s="799"/>
      <c r="U300" s="799"/>
      <c r="V300" s="799"/>
      <c r="W300" s="799"/>
      <c r="X300" s="799"/>
      <c r="Y300" s="799"/>
      <c r="Z300" s="799"/>
    </row>
    <row r="301" spans="1:26" ht="15.75">
      <c r="A301" s="799"/>
      <c r="B301" s="2920"/>
      <c r="C301" s="799"/>
      <c r="D301" s="799"/>
      <c r="E301" s="799"/>
      <c r="F301" s="799"/>
      <c r="G301" s="799"/>
      <c r="H301" s="799"/>
      <c r="I301" s="799"/>
      <c r="J301" s="799"/>
      <c r="K301" s="799"/>
      <c r="L301" s="799"/>
      <c r="M301" s="799"/>
      <c r="N301" s="799"/>
      <c r="O301" s="799"/>
      <c r="P301" s="799"/>
      <c r="Q301" s="799"/>
      <c r="R301" s="799"/>
      <c r="S301" s="799"/>
      <c r="T301" s="799"/>
      <c r="U301" s="799"/>
      <c r="V301" s="799"/>
      <c r="W301" s="799"/>
      <c r="X301" s="799"/>
      <c r="Y301" s="799"/>
      <c r="Z301" s="799"/>
    </row>
    <row r="302" spans="1:26" ht="15.75">
      <c r="A302" s="799"/>
      <c r="B302" s="2920"/>
      <c r="C302" s="799"/>
      <c r="D302" s="799"/>
      <c r="E302" s="799"/>
      <c r="F302" s="799"/>
      <c r="G302" s="799"/>
      <c r="H302" s="799"/>
      <c r="I302" s="799"/>
      <c r="J302" s="799"/>
      <c r="K302" s="799"/>
      <c r="L302" s="799"/>
      <c r="M302" s="799"/>
      <c r="N302" s="799"/>
      <c r="O302" s="799"/>
      <c r="P302" s="799"/>
      <c r="Q302" s="799"/>
      <c r="R302" s="799"/>
      <c r="S302" s="799"/>
      <c r="T302" s="799"/>
      <c r="U302" s="799"/>
      <c r="V302" s="799"/>
      <c r="W302" s="799"/>
      <c r="X302" s="799"/>
      <c r="Y302" s="799"/>
      <c r="Z302" s="799"/>
    </row>
    <row r="303" spans="1:26" ht="15.75">
      <c r="A303" s="799"/>
      <c r="B303" s="2920"/>
      <c r="C303" s="799"/>
      <c r="D303" s="799"/>
      <c r="E303" s="799"/>
      <c r="F303" s="799"/>
      <c r="G303" s="799"/>
      <c r="H303" s="799"/>
      <c r="I303" s="799"/>
      <c r="J303" s="799"/>
      <c r="K303" s="799"/>
      <c r="L303" s="799"/>
      <c r="M303" s="799"/>
      <c r="N303" s="799"/>
      <c r="O303" s="799"/>
      <c r="P303" s="799"/>
      <c r="Q303" s="799"/>
      <c r="R303" s="799"/>
      <c r="S303" s="799"/>
      <c r="T303" s="799"/>
      <c r="U303" s="799"/>
      <c r="V303" s="799"/>
      <c r="W303" s="799"/>
      <c r="X303" s="799"/>
      <c r="Y303" s="799"/>
      <c r="Z303" s="799"/>
    </row>
    <row r="304" spans="1:26" ht="15.75">
      <c r="A304" s="799"/>
      <c r="B304" s="2920"/>
      <c r="C304" s="799"/>
      <c r="D304" s="799"/>
      <c r="E304" s="799"/>
      <c r="F304" s="799"/>
      <c r="G304" s="799"/>
      <c r="H304" s="799"/>
      <c r="I304" s="799"/>
      <c r="J304" s="799"/>
      <c r="K304" s="799"/>
      <c r="L304" s="799"/>
      <c r="M304" s="799"/>
      <c r="N304" s="799"/>
      <c r="O304" s="799"/>
      <c r="P304" s="799"/>
      <c r="Q304" s="799"/>
      <c r="R304" s="799"/>
      <c r="S304" s="799"/>
      <c r="T304" s="799"/>
      <c r="U304" s="799"/>
      <c r="V304" s="799"/>
      <c r="W304" s="799"/>
      <c r="X304" s="799"/>
      <c r="Y304" s="799"/>
      <c r="Z304" s="799"/>
    </row>
    <row r="305" spans="1:26" ht="15.75">
      <c r="A305" s="799"/>
      <c r="B305" s="2920"/>
      <c r="C305" s="799"/>
      <c r="D305" s="799"/>
      <c r="E305" s="799"/>
      <c r="F305" s="799"/>
      <c r="G305" s="799"/>
      <c r="H305" s="799"/>
      <c r="I305" s="799"/>
      <c r="J305" s="799"/>
      <c r="K305" s="799"/>
      <c r="L305" s="799"/>
      <c r="M305" s="799"/>
      <c r="N305" s="799"/>
      <c r="O305" s="799"/>
      <c r="P305" s="799"/>
      <c r="Q305" s="799"/>
      <c r="R305" s="799"/>
      <c r="S305" s="799"/>
      <c r="T305" s="799"/>
      <c r="U305" s="799"/>
      <c r="V305" s="799"/>
      <c r="W305" s="799"/>
      <c r="X305" s="799"/>
      <c r="Y305" s="799"/>
      <c r="Z305" s="799"/>
    </row>
    <row r="306" spans="1:26" ht="15.75">
      <c r="A306" s="799"/>
      <c r="B306" s="2920"/>
      <c r="C306" s="799"/>
      <c r="D306" s="799"/>
      <c r="E306" s="799"/>
      <c r="F306" s="799"/>
      <c r="G306" s="799"/>
      <c r="H306" s="799"/>
      <c r="I306" s="799"/>
      <c r="J306" s="799"/>
      <c r="K306" s="799"/>
      <c r="L306" s="799"/>
      <c r="M306" s="799"/>
      <c r="N306" s="799"/>
      <c r="O306" s="799"/>
      <c r="P306" s="799"/>
      <c r="Q306" s="799"/>
      <c r="R306" s="799"/>
      <c r="S306" s="799"/>
      <c r="T306" s="799"/>
      <c r="U306" s="799"/>
      <c r="V306" s="799"/>
      <c r="W306" s="799"/>
      <c r="X306" s="799"/>
      <c r="Y306" s="799"/>
      <c r="Z306" s="799"/>
    </row>
    <row r="307" spans="1:26" ht="15.75">
      <c r="A307" s="799"/>
      <c r="B307" s="2920"/>
      <c r="C307" s="799"/>
      <c r="D307" s="799"/>
      <c r="E307" s="799"/>
      <c r="F307" s="799"/>
      <c r="G307" s="799"/>
      <c r="H307" s="799"/>
      <c r="I307" s="799"/>
      <c r="J307" s="799"/>
      <c r="K307" s="799"/>
      <c r="L307" s="799"/>
      <c r="M307" s="799"/>
      <c r="N307" s="799"/>
      <c r="O307" s="799"/>
      <c r="P307" s="799"/>
      <c r="Q307" s="799"/>
      <c r="R307" s="799"/>
      <c r="S307" s="799"/>
      <c r="T307" s="799"/>
      <c r="U307" s="799"/>
      <c r="V307" s="799"/>
      <c r="W307" s="799"/>
      <c r="X307" s="799"/>
      <c r="Y307" s="799"/>
      <c r="Z307" s="799"/>
    </row>
    <row r="308" spans="1:26" ht="15.75">
      <c r="A308" s="799"/>
      <c r="B308" s="2920"/>
      <c r="C308" s="799"/>
      <c r="D308" s="799"/>
      <c r="E308" s="799"/>
      <c r="F308" s="799"/>
      <c r="G308" s="799"/>
      <c r="H308" s="799"/>
      <c r="I308" s="799"/>
      <c r="J308" s="799"/>
      <c r="K308" s="799"/>
      <c r="L308" s="799"/>
      <c r="M308" s="799"/>
      <c r="N308" s="799"/>
      <c r="O308" s="799"/>
      <c r="P308" s="799"/>
      <c r="Q308" s="799"/>
      <c r="R308" s="799"/>
      <c r="S308" s="799"/>
      <c r="T308" s="799"/>
      <c r="U308" s="799"/>
      <c r="V308" s="799"/>
      <c r="W308" s="799"/>
      <c r="X308" s="799"/>
      <c r="Y308" s="799"/>
      <c r="Z308" s="799"/>
    </row>
    <row r="309" spans="1:26" ht="15.75">
      <c r="A309" s="799"/>
      <c r="B309" s="2920"/>
      <c r="C309" s="799"/>
      <c r="D309" s="799"/>
      <c r="E309" s="799"/>
      <c r="F309" s="799"/>
      <c r="G309" s="799"/>
      <c r="H309" s="799"/>
      <c r="I309" s="799"/>
      <c r="J309" s="799"/>
      <c r="K309" s="799"/>
      <c r="L309" s="799"/>
      <c r="M309" s="799"/>
      <c r="N309" s="799"/>
      <c r="O309" s="799"/>
      <c r="P309" s="799"/>
      <c r="Q309" s="799"/>
      <c r="R309" s="799"/>
      <c r="S309" s="799"/>
      <c r="T309" s="799"/>
      <c r="U309" s="799"/>
      <c r="V309" s="799"/>
      <c r="W309" s="799"/>
      <c r="X309" s="799"/>
      <c r="Y309" s="799"/>
      <c r="Z309" s="799"/>
    </row>
    <row r="310" spans="1:26" ht="15.75">
      <c r="A310" s="799"/>
      <c r="B310" s="2920"/>
      <c r="C310" s="799"/>
      <c r="D310" s="799"/>
      <c r="E310" s="799"/>
      <c r="F310" s="799"/>
      <c r="G310" s="799"/>
      <c r="H310" s="799"/>
      <c r="I310" s="799"/>
      <c r="J310" s="799"/>
      <c r="K310" s="799"/>
      <c r="L310" s="799"/>
      <c r="M310" s="799"/>
      <c r="N310" s="799"/>
      <c r="O310" s="799"/>
      <c r="P310" s="799"/>
      <c r="Q310" s="799"/>
      <c r="R310" s="799"/>
      <c r="S310" s="799"/>
      <c r="T310" s="799"/>
      <c r="U310" s="799"/>
      <c r="V310" s="799"/>
      <c r="W310" s="799"/>
      <c r="X310" s="799"/>
      <c r="Y310" s="799"/>
      <c r="Z310" s="799"/>
    </row>
    <row r="311" spans="1:26" ht="15.75">
      <c r="A311" s="799"/>
      <c r="B311" s="2920"/>
      <c r="C311" s="799"/>
      <c r="D311" s="799"/>
      <c r="E311" s="799"/>
      <c r="F311" s="799"/>
      <c r="G311" s="799"/>
      <c r="H311" s="799"/>
      <c r="I311" s="799"/>
      <c r="J311" s="799"/>
      <c r="K311" s="799"/>
      <c r="L311" s="799"/>
      <c r="M311" s="799"/>
      <c r="N311" s="799"/>
      <c r="O311" s="799"/>
      <c r="P311" s="799"/>
      <c r="Q311" s="799"/>
      <c r="R311" s="799"/>
      <c r="S311" s="799"/>
      <c r="T311" s="799"/>
      <c r="U311" s="799"/>
      <c r="V311" s="799"/>
      <c r="W311" s="799"/>
      <c r="X311" s="799"/>
      <c r="Y311" s="799"/>
      <c r="Z311" s="799"/>
    </row>
    <row r="312" spans="1:26" ht="15.75">
      <c r="A312" s="799"/>
      <c r="B312" s="2920"/>
      <c r="C312" s="799"/>
      <c r="D312" s="799"/>
      <c r="E312" s="799"/>
      <c r="F312" s="799"/>
      <c r="G312" s="799"/>
      <c r="H312" s="799"/>
      <c r="I312" s="799"/>
      <c r="J312" s="799"/>
      <c r="K312" s="799"/>
      <c r="L312" s="799"/>
      <c r="M312" s="799"/>
      <c r="N312" s="799"/>
      <c r="O312" s="799"/>
      <c r="P312" s="799"/>
      <c r="Q312" s="799"/>
      <c r="R312" s="799"/>
      <c r="S312" s="799"/>
      <c r="T312" s="799"/>
      <c r="U312" s="799"/>
      <c r="V312" s="799"/>
      <c r="W312" s="799"/>
      <c r="X312" s="799"/>
      <c r="Y312" s="799"/>
      <c r="Z312" s="799"/>
    </row>
    <row r="313" spans="1:26" ht="15.75">
      <c r="A313" s="799"/>
      <c r="B313" s="2920"/>
      <c r="C313" s="799"/>
      <c r="D313" s="799"/>
      <c r="E313" s="799"/>
      <c r="F313" s="799"/>
      <c r="G313" s="799"/>
      <c r="H313" s="799"/>
      <c r="I313" s="799"/>
      <c r="J313" s="799"/>
      <c r="K313" s="799"/>
      <c r="L313" s="799"/>
      <c r="M313" s="799"/>
      <c r="N313" s="799"/>
      <c r="O313" s="799"/>
      <c r="P313" s="799"/>
      <c r="Q313" s="799"/>
      <c r="R313" s="799"/>
      <c r="S313" s="799"/>
      <c r="T313" s="799"/>
      <c r="U313" s="799"/>
      <c r="V313" s="799"/>
      <c r="W313" s="799"/>
      <c r="X313" s="799"/>
      <c r="Y313" s="799"/>
      <c r="Z313" s="799"/>
    </row>
    <row r="314" spans="1:26" ht="15.75">
      <c r="A314" s="799"/>
      <c r="B314" s="2920"/>
      <c r="C314" s="799"/>
      <c r="D314" s="799"/>
      <c r="E314" s="799"/>
      <c r="F314" s="799"/>
      <c r="G314" s="799"/>
      <c r="H314" s="799"/>
      <c r="I314" s="799"/>
      <c r="J314" s="799"/>
      <c r="K314" s="799"/>
      <c r="L314" s="799"/>
      <c r="M314" s="799"/>
      <c r="N314" s="799"/>
      <c r="O314" s="799"/>
      <c r="P314" s="799"/>
      <c r="Q314" s="799"/>
      <c r="R314" s="799"/>
      <c r="S314" s="799"/>
      <c r="T314" s="799"/>
      <c r="U314" s="799"/>
      <c r="V314" s="799"/>
      <c r="W314" s="799"/>
      <c r="X314" s="799"/>
      <c r="Y314" s="799"/>
      <c r="Z314" s="799"/>
    </row>
    <row r="315" spans="1:26" ht="15.75">
      <c r="A315" s="799"/>
      <c r="B315" s="2920"/>
      <c r="C315" s="799"/>
      <c r="D315" s="799"/>
      <c r="E315" s="799"/>
      <c r="F315" s="799"/>
      <c r="G315" s="799"/>
      <c r="H315" s="799"/>
      <c r="I315" s="799"/>
      <c r="J315" s="799"/>
      <c r="K315" s="799"/>
      <c r="L315" s="799"/>
      <c r="M315" s="799"/>
      <c r="N315" s="799"/>
      <c r="O315" s="799"/>
      <c r="P315" s="799"/>
      <c r="Q315" s="799"/>
      <c r="R315" s="799"/>
      <c r="S315" s="799"/>
      <c r="T315" s="799"/>
      <c r="U315" s="799"/>
      <c r="V315" s="799"/>
      <c r="W315" s="799"/>
      <c r="X315" s="799"/>
      <c r="Y315" s="799"/>
      <c r="Z315" s="799"/>
    </row>
    <row r="316" spans="1:26" ht="15.75">
      <c r="A316" s="799"/>
      <c r="B316" s="2920"/>
      <c r="C316" s="799"/>
      <c r="D316" s="799"/>
      <c r="E316" s="799"/>
      <c r="F316" s="799"/>
      <c r="G316" s="799"/>
      <c r="H316" s="799"/>
      <c r="I316" s="799"/>
      <c r="J316" s="799"/>
      <c r="K316" s="799"/>
      <c r="L316" s="799"/>
      <c r="M316" s="799"/>
      <c r="N316" s="799"/>
      <c r="O316" s="799"/>
      <c r="P316" s="799"/>
      <c r="Q316" s="799"/>
      <c r="R316" s="799"/>
      <c r="S316" s="799"/>
      <c r="T316" s="799"/>
      <c r="U316" s="799"/>
      <c r="V316" s="799"/>
      <c r="W316" s="799"/>
      <c r="X316" s="799"/>
      <c r="Y316" s="799"/>
      <c r="Z316" s="799"/>
    </row>
    <row r="317" spans="1:26" ht="15.75">
      <c r="A317" s="799"/>
      <c r="B317" s="2920"/>
      <c r="C317" s="799"/>
      <c r="D317" s="799"/>
      <c r="E317" s="799"/>
      <c r="F317" s="799"/>
      <c r="G317" s="799"/>
      <c r="H317" s="799"/>
      <c r="I317" s="799"/>
      <c r="J317" s="799"/>
      <c r="K317" s="799"/>
      <c r="L317" s="799"/>
      <c r="M317" s="799"/>
      <c r="N317" s="799"/>
      <c r="O317" s="799"/>
      <c r="P317" s="799"/>
      <c r="Q317" s="799"/>
      <c r="R317" s="799"/>
      <c r="S317" s="799"/>
      <c r="T317" s="799"/>
      <c r="U317" s="799"/>
      <c r="V317" s="799"/>
      <c r="W317" s="799"/>
      <c r="X317" s="799"/>
      <c r="Y317" s="799"/>
      <c r="Z317" s="799"/>
    </row>
    <row r="318" spans="1:26" ht="15.75">
      <c r="A318" s="799"/>
      <c r="B318" s="2920"/>
      <c r="C318" s="799"/>
      <c r="D318" s="799"/>
      <c r="E318" s="799"/>
      <c r="F318" s="799"/>
      <c r="G318" s="799"/>
      <c r="H318" s="799"/>
      <c r="I318" s="799"/>
      <c r="J318" s="799"/>
      <c r="K318" s="799"/>
      <c r="L318" s="799"/>
      <c r="M318" s="799"/>
      <c r="N318" s="799"/>
      <c r="O318" s="799"/>
      <c r="P318" s="799"/>
      <c r="Q318" s="799"/>
      <c r="R318" s="799"/>
      <c r="S318" s="799"/>
      <c r="T318" s="799"/>
      <c r="U318" s="799"/>
      <c r="V318" s="799"/>
      <c r="W318" s="799"/>
      <c r="X318" s="799"/>
      <c r="Y318" s="799"/>
      <c r="Z318" s="799"/>
    </row>
    <row r="319" spans="1:26" ht="15.75">
      <c r="A319" s="799"/>
      <c r="B319" s="2920"/>
      <c r="C319" s="799"/>
      <c r="D319" s="799"/>
      <c r="E319" s="799"/>
      <c r="F319" s="799"/>
      <c r="G319" s="799"/>
      <c r="H319" s="799"/>
      <c r="I319" s="799"/>
      <c r="J319" s="799"/>
      <c r="K319" s="799"/>
      <c r="L319" s="799"/>
      <c r="M319" s="799"/>
      <c r="N319" s="799"/>
      <c r="O319" s="799"/>
      <c r="P319" s="799"/>
      <c r="Q319" s="799"/>
      <c r="R319" s="799"/>
      <c r="S319" s="799"/>
      <c r="T319" s="799"/>
      <c r="U319" s="799"/>
      <c r="V319" s="799"/>
      <c r="W319" s="799"/>
      <c r="X319" s="799"/>
      <c r="Y319" s="799"/>
      <c r="Z319" s="799"/>
    </row>
    <row r="320" spans="1:26" ht="15.75">
      <c r="A320" s="799"/>
      <c r="B320" s="2920"/>
      <c r="C320" s="799"/>
      <c r="D320" s="799"/>
      <c r="E320" s="799"/>
      <c r="F320" s="799"/>
      <c r="G320" s="799"/>
      <c r="H320" s="799"/>
      <c r="I320" s="799"/>
      <c r="J320" s="799"/>
      <c r="K320" s="799"/>
      <c r="L320" s="799"/>
      <c r="M320" s="799"/>
      <c r="N320" s="799"/>
      <c r="O320" s="799"/>
      <c r="P320" s="799"/>
      <c r="Q320" s="799"/>
      <c r="R320" s="799"/>
      <c r="S320" s="799"/>
      <c r="T320" s="799"/>
      <c r="U320" s="799"/>
      <c r="V320" s="799"/>
      <c r="W320" s="799"/>
      <c r="X320" s="799"/>
      <c r="Y320" s="799"/>
      <c r="Z320" s="799"/>
    </row>
    <row r="321" spans="1:26" ht="15.75">
      <c r="A321" s="799"/>
      <c r="B321" s="2920"/>
      <c r="C321" s="799"/>
      <c r="D321" s="799"/>
      <c r="E321" s="799"/>
      <c r="F321" s="799"/>
      <c r="G321" s="799"/>
      <c r="H321" s="799"/>
      <c r="I321" s="799"/>
      <c r="J321" s="799"/>
      <c r="K321" s="799"/>
      <c r="L321" s="799"/>
      <c r="M321" s="799"/>
      <c r="N321" s="799"/>
      <c r="O321" s="799"/>
      <c r="P321" s="799"/>
      <c r="Q321" s="799"/>
      <c r="R321" s="799"/>
      <c r="S321" s="799"/>
      <c r="T321" s="799"/>
      <c r="U321" s="799"/>
      <c r="V321" s="799"/>
      <c r="W321" s="799"/>
      <c r="X321" s="799"/>
      <c r="Y321" s="799"/>
      <c r="Z321" s="799"/>
    </row>
    <row r="322" spans="1:26" ht="15.75">
      <c r="A322" s="799"/>
      <c r="B322" s="2920"/>
      <c r="C322" s="799"/>
      <c r="D322" s="799"/>
      <c r="E322" s="799"/>
      <c r="F322" s="799"/>
      <c r="G322" s="799"/>
      <c r="H322" s="799"/>
      <c r="I322" s="799"/>
      <c r="J322" s="799"/>
      <c r="K322" s="799"/>
      <c r="L322" s="799"/>
      <c r="M322" s="799"/>
      <c r="N322" s="799"/>
      <c r="O322" s="799"/>
      <c r="P322" s="799"/>
      <c r="Q322" s="799"/>
      <c r="R322" s="799"/>
      <c r="S322" s="799"/>
      <c r="T322" s="799"/>
      <c r="U322" s="799"/>
      <c r="V322" s="799"/>
      <c r="W322" s="799"/>
      <c r="X322" s="799"/>
      <c r="Y322" s="799"/>
      <c r="Z322" s="799"/>
    </row>
    <row r="323" spans="1:26" ht="15.75">
      <c r="A323" s="799"/>
      <c r="B323" s="2920"/>
      <c r="C323" s="799"/>
      <c r="D323" s="799"/>
      <c r="E323" s="799"/>
      <c r="F323" s="799"/>
      <c r="G323" s="799"/>
      <c r="H323" s="799"/>
      <c r="I323" s="799"/>
      <c r="J323" s="799"/>
      <c r="K323" s="799"/>
      <c r="L323" s="799"/>
      <c r="M323" s="799"/>
      <c r="N323" s="799"/>
      <c r="O323" s="799"/>
      <c r="P323" s="799"/>
      <c r="Q323" s="799"/>
      <c r="R323" s="799"/>
      <c r="S323" s="799"/>
      <c r="T323" s="799"/>
      <c r="U323" s="799"/>
      <c r="V323" s="799"/>
      <c r="W323" s="799"/>
      <c r="X323" s="799"/>
      <c r="Y323" s="799"/>
      <c r="Z323" s="799"/>
    </row>
    <row r="324" spans="1:26" ht="15.75">
      <c r="A324" s="799"/>
      <c r="B324" s="2920"/>
      <c r="C324" s="799"/>
      <c r="D324" s="799"/>
      <c r="E324" s="799"/>
      <c r="F324" s="799"/>
      <c r="G324" s="799"/>
      <c r="H324" s="799"/>
      <c r="I324" s="799"/>
      <c r="J324" s="799"/>
      <c r="K324" s="799"/>
      <c r="L324" s="799"/>
      <c r="M324" s="799"/>
      <c r="N324" s="799"/>
      <c r="O324" s="799"/>
      <c r="P324" s="799"/>
      <c r="Q324" s="799"/>
      <c r="R324" s="799"/>
      <c r="S324" s="799"/>
      <c r="T324" s="799"/>
      <c r="U324" s="799"/>
      <c r="V324" s="799"/>
      <c r="W324" s="799"/>
      <c r="X324" s="799"/>
      <c r="Y324" s="799"/>
      <c r="Z324" s="799"/>
    </row>
    <row r="325" spans="1:26" ht="15.75">
      <c r="A325" s="799"/>
      <c r="B325" s="2920"/>
      <c r="C325" s="799"/>
      <c r="D325" s="799"/>
      <c r="E325" s="799"/>
      <c r="F325" s="799"/>
      <c r="G325" s="799"/>
      <c r="H325" s="799"/>
      <c r="I325" s="799"/>
      <c r="J325" s="799"/>
      <c r="K325" s="799"/>
      <c r="L325" s="799"/>
      <c r="M325" s="799"/>
      <c r="N325" s="799"/>
      <c r="O325" s="799"/>
      <c r="P325" s="799"/>
      <c r="Q325" s="799"/>
      <c r="R325" s="799"/>
      <c r="S325" s="799"/>
      <c r="T325" s="799"/>
      <c r="U325" s="799"/>
      <c r="V325" s="799"/>
      <c r="W325" s="799"/>
      <c r="X325" s="799"/>
      <c r="Y325" s="799"/>
      <c r="Z325" s="799"/>
    </row>
    <row r="326" spans="1:26" ht="15.75">
      <c r="A326" s="799"/>
      <c r="B326" s="2920"/>
      <c r="C326" s="799"/>
      <c r="D326" s="799"/>
      <c r="E326" s="799"/>
      <c r="F326" s="799"/>
      <c r="G326" s="799"/>
      <c r="H326" s="799"/>
      <c r="I326" s="799"/>
      <c r="J326" s="799"/>
      <c r="K326" s="799"/>
      <c r="L326" s="799"/>
      <c r="M326" s="799"/>
      <c r="N326" s="799"/>
      <c r="O326" s="799"/>
      <c r="P326" s="799"/>
      <c r="Q326" s="799"/>
      <c r="R326" s="799"/>
      <c r="S326" s="799"/>
      <c r="T326" s="799"/>
      <c r="U326" s="799"/>
      <c r="V326" s="799"/>
      <c r="W326" s="799"/>
      <c r="X326" s="799"/>
      <c r="Y326" s="799"/>
      <c r="Z326" s="799"/>
    </row>
    <row r="327" spans="1:26" ht="15.75">
      <c r="A327" s="799"/>
      <c r="B327" s="2920"/>
      <c r="C327" s="799"/>
      <c r="D327" s="799"/>
      <c r="E327" s="799"/>
      <c r="F327" s="799"/>
      <c r="G327" s="799"/>
      <c r="H327" s="799"/>
      <c r="I327" s="799"/>
      <c r="J327" s="799"/>
      <c r="K327" s="799"/>
      <c r="L327" s="799"/>
      <c r="M327" s="799"/>
      <c r="N327" s="799"/>
      <c r="O327" s="799"/>
      <c r="P327" s="799"/>
      <c r="Q327" s="799"/>
      <c r="R327" s="799"/>
      <c r="S327" s="799"/>
      <c r="T327" s="799"/>
      <c r="U327" s="799"/>
      <c r="V327" s="799"/>
      <c r="W327" s="799"/>
      <c r="X327" s="799"/>
      <c r="Y327" s="799"/>
      <c r="Z327" s="799"/>
    </row>
    <row r="328" spans="1:26" ht="15.75">
      <c r="A328" s="799"/>
      <c r="B328" s="2920"/>
      <c r="C328" s="799"/>
      <c r="D328" s="799"/>
      <c r="E328" s="799"/>
      <c r="F328" s="799"/>
      <c r="G328" s="799"/>
      <c r="H328" s="799"/>
      <c r="I328" s="799"/>
      <c r="J328" s="799"/>
      <c r="K328" s="799"/>
      <c r="L328" s="799"/>
      <c r="M328" s="799"/>
      <c r="N328" s="799"/>
      <c r="O328" s="799"/>
      <c r="P328" s="799"/>
      <c r="Q328" s="799"/>
      <c r="R328" s="799"/>
      <c r="S328" s="799"/>
      <c r="T328" s="799"/>
      <c r="U328" s="799"/>
      <c r="V328" s="799"/>
      <c r="W328" s="799"/>
      <c r="X328" s="799"/>
      <c r="Y328" s="799"/>
      <c r="Z328" s="799"/>
    </row>
    <row r="329" spans="1:26" ht="15.75">
      <c r="A329" s="799"/>
      <c r="B329" s="2920"/>
      <c r="C329" s="799"/>
      <c r="D329" s="799"/>
      <c r="E329" s="799"/>
      <c r="F329" s="799"/>
      <c r="G329" s="799"/>
      <c r="H329" s="799"/>
      <c r="I329" s="799"/>
      <c r="J329" s="799"/>
      <c r="K329" s="799"/>
      <c r="L329" s="799"/>
      <c r="M329" s="799"/>
      <c r="N329" s="799"/>
      <c r="O329" s="799"/>
      <c r="P329" s="799"/>
      <c r="Q329" s="799"/>
      <c r="R329" s="799"/>
      <c r="S329" s="799"/>
      <c r="T329" s="799"/>
      <c r="U329" s="799"/>
      <c r="V329" s="799"/>
      <c r="W329" s="799"/>
      <c r="X329" s="799"/>
      <c r="Y329" s="799"/>
      <c r="Z329" s="799"/>
    </row>
    <row r="330" spans="1:26" ht="15.75">
      <c r="A330" s="799"/>
      <c r="B330" s="2920"/>
      <c r="C330" s="799"/>
      <c r="D330" s="799"/>
      <c r="E330" s="799"/>
      <c r="F330" s="799"/>
      <c r="G330" s="799"/>
      <c r="H330" s="799"/>
      <c r="I330" s="799"/>
      <c r="J330" s="799"/>
      <c r="K330" s="799"/>
      <c r="L330" s="799"/>
      <c r="M330" s="799"/>
      <c r="N330" s="799"/>
      <c r="O330" s="799"/>
      <c r="P330" s="799"/>
      <c r="Q330" s="799"/>
      <c r="R330" s="799"/>
      <c r="S330" s="799"/>
      <c r="T330" s="799"/>
      <c r="U330" s="799"/>
      <c r="V330" s="799"/>
      <c r="W330" s="799"/>
      <c r="X330" s="799"/>
      <c r="Y330" s="799"/>
      <c r="Z330" s="799"/>
    </row>
    <row r="331" spans="1:26" ht="15.75">
      <c r="A331" s="799"/>
      <c r="B331" s="2920"/>
      <c r="C331" s="799"/>
      <c r="D331" s="799"/>
      <c r="E331" s="799"/>
      <c r="F331" s="799"/>
      <c r="G331" s="799"/>
      <c r="H331" s="799"/>
      <c r="I331" s="799"/>
      <c r="J331" s="799"/>
      <c r="K331" s="799"/>
      <c r="L331" s="799"/>
      <c r="M331" s="799"/>
      <c r="N331" s="799"/>
      <c r="O331" s="799"/>
      <c r="P331" s="799"/>
      <c r="Q331" s="799"/>
      <c r="R331" s="799"/>
      <c r="S331" s="799"/>
      <c r="T331" s="799"/>
      <c r="U331" s="799"/>
      <c r="V331" s="799"/>
      <c r="W331" s="799"/>
      <c r="X331" s="799"/>
      <c r="Y331" s="799"/>
      <c r="Z331" s="799"/>
    </row>
    <row r="332" spans="1:26" ht="15.75">
      <c r="A332" s="799"/>
      <c r="B332" s="2920"/>
      <c r="C332" s="799"/>
      <c r="D332" s="799"/>
      <c r="E332" s="799"/>
      <c r="F332" s="799"/>
      <c r="G332" s="799"/>
      <c r="H332" s="799"/>
      <c r="I332" s="799"/>
      <c r="J332" s="799"/>
      <c r="K332" s="799"/>
      <c r="L332" s="799"/>
      <c r="M332" s="799"/>
      <c r="N332" s="799"/>
      <c r="O332" s="799"/>
      <c r="P332" s="799"/>
      <c r="Q332" s="799"/>
      <c r="R332" s="799"/>
      <c r="S332" s="799"/>
      <c r="T332" s="799"/>
      <c r="U332" s="799"/>
      <c r="V332" s="799"/>
      <c r="W332" s="799"/>
      <c r="X332" s="799"/>
      <c r="Y332" s="799"/>
      <c r="Z332" s="799"/>
    </row>
    <row r="333" spans="1:26" ht="15.75">
      <c r="A333" s="799"/>
      <c r="B333" s="2920"/>
      <c r="C333" s="799"/>
      <c r="D333" s="799"/>
      <c r="E333" s="799"/>
      <c r="F333" s="799"/>
      <c r="G333" s="799"/>
      <c r="H333" s="799"/>
      <c r="I333" s="799"/>
      <c r="J333" s="799"/>
      <c r="K333" s="799"/>
      <c r="L333" s="799"/>
      <c r="M333" s="799"/>
      <c r="N333" s="799"/>
      <c r="O333" s="799"/>
      <c r="P333" s="799"/>
      <c r="Q333" s="799"/>
      <c r="R333" s="799"/>
      <c r="S333" s="799"/>
      <c r="T333" s="799"/>
      <c r="U333" s="799"/>
      <c r="V333" s="799"/>
      <c r="W333" s="799"/>
      <c r="X333" s="799"/>
      <c r="Y333" s="799"/>
      <c r="Z333" s="799"/>
    </row>
    <row r="334" spans="1:26" ht="15.75">
      <c r="A334" s="799"/>
      <c r="B334" s="2920"/>
      <c r="C334" s="799"/>
      <c r="D334" s="799"/>
      <c r="E334" s="799"/>
      <c r="F334" s="799"/>
      <c r="G334" s="799"/>
      <c r="H334" s="799"/>
      <c r="I334" s="799"/>
      <c r="J334" s="799"/>
      <c r="K334" s="799"/>
      <c r="L334" s="799"/>
      <c r="M334" s="799"/>
      <c r="N334" s="799"/>
      <c r="O334" s="799"/>
      <c r="P334" s="799"/>
      <c r="Q334" s="799"/>
      <c r="R334" s="799"/>
      <c r="S334" s="799"/>
      <c r="T334" s="799"/>
      <c r="U334" s="799"/>
      <c r="V334" s="799"/>
      <c r="W334" s="799"/>
      <c r="X334" s="799"/>
      <c r="Y334" s="799"/>
      <c r="Z334" s="799"/>
    </row>
    <row r="335" spans="1:26" ht="15.75">
      <c r="A335" s="799"/>
      <c r="B335" s="2920"/>
      <c r="C335" s="799"/>
      <c r="D335" s="799"/>
      <c r="E335" s="799"/>
      <c r="F335" s="799"/>
      <c r="G335" s="799"/>
      <c r="H335" s="799"/>
      <c r="I335" s="799"/>
      <c r="J335" s="799"/>
      <c r="K335" s="799"/>
      <c r="L335" s="799"/>
      <c r="M335" s="799"/>
      <c r="N335" s="799"/>
      <c r="O335" s="799"/>
      <c r="P335" s="799"/>
      <c r="Q335" s="799"/>
      <c r="R335" s="799"/>
      <c r="S335" s="799"/>
      <c r="T335" s="799"/>
      <c r="U335" s="799"/>
      <c r="V335" s="799"/>
      <c r="W335" s="799"/>
      <c r="X335" s="799"/>
      <c r="Y335" s="799"/>
      <c r="Z335" s="799"/>
    </row>
    <row r="336" spans="1:26" ht="15.75">
      <c r="A336" s="799"/>
      <c r="B336" s="2920"/>
      <c r="C336" s="799"/>
      <c r="D336" s="799"/>
      <c r="E336" s="799"/>
      <c r="F336" s="799"/>
      <c r="G336" s="799"/>
      <c r="H336" s="799"/>
      <c r="I336" s="799"/>
      <c r="J336" s="799"/>
      <c r="K336" s="799"/>
      <c r="L336" s="799"/>
      <c r="M336" s="799"/>
      <c r="N336" s="799"/>
      <c r="O336" s="799"/>
      <c r="P336" s="799"/>
      <c r="Q336" s="799"/>
      <c r="R336" s="799"/>
      <c r="S336" s="799"/>
      <c r="T336" s="799"/>
      <c r="U336" s="799"/>
      <c r="V336" s="799"/>
      <c r="W336" s="799"/>
      <c r="X336" s="799"/>
      <c r="Y336" s="799"/>
      <c r="Z336" s="799"/>
    </row>
    <row r="337" spans="1:26" ht="15.75">
      <c r="A337" s="799"/>
      <c r="B337" s="2920"/>
      <c r="C337" s="799"/>
      <c r="D337" s="799"/>
      <c r="E337" s="799"/>
      <c r="F337" s="799"/>
      <c r="G337" s="799"/>
      <c r="H337" s="799"/>
      <c r="I337" s="799"/>
      <c r="J337" s="799"/>
      <c r="K337" s="799"/>
      <c r="L337" s="799"/>
      <c r="M337" s="799"/>
      <c r="N337" s="799"/>
      <c r="O337" s="799"/>
      <c r="P337" s="799"/>
      <c r="Q337" s="799"/>
      <c r="R337" s="799"/>
      <c r="S337" s="799"/>
      <c r="T337" s="799"/>
      <c r="U337" s="799"/>
      <c r="V337" s="799"/>
      <c r="W337" s="799"/>
      <c r="X337" s="799"/>
      <c r="Y337" s="799"/>
      <c r="Z337" s="799"/>
    </row>
    <row r="338" spans="1:26" ht="15.75">
      <c r="A338" s="799"/>
      <c r="B338" s="2920"/>
      <c r="C338" s="799"/>
      <c r="D338" s="799"/>
      <c r="E338" s="799"/>
      <c r="F338" s="799"/>
      <c r="G338" s="799"/>
      <c r="H338" s="799"/>
      <c r="I338" s="799"/>
      <c r="J338" s="799"/>
      <c r="K338" s="799"/>
      <c r="L338" s="799"/>
      <c r="M338" s="799"/>
      <c r="N338" s="799"/>
      <c r="O338" s="799"/>
      <c r="P338" s="799"/>
      <c r="Q338" s="799"/>
      <c r="R338" s="799"/>
      <c r="S338" s="799"/>
      <c r="T338" s="799"/>
      <c r="U338" s="799"/>
      <c r="V338" s="799"/>
      <c r="W338" s="799"/>
      <c r="X338" s="799"/>
      <c r="Y338" s="799"/>
      <c r="Z338" s="799"/>
    </row>
    <row r="339" spans="1:26" ht="15.75">
      <c r="A339" s="799"/>
      <c r="B339" s="2920"/>
      <c r="C339" s="799"/>
      <c r="D339" s="799"/>
      <c r="E339" s="799"/>
      <c r="F339" s="799"/>
      <c r="G339" s="799"/>
      <c r="H339" s="799"/>
      <c r="I339" s="799"/>
      <c r="J339" s="799"/>
      <c r="K339" s="799"/>
      <c r="L339" s="799"/>
      <c r="M339" s="799"/>
      <c r="N339" s="799"/>
      <c r="O339" s="799"/>
      <c r="P339" s="799"/>
      <c r="Q339" s="799"/>
      <c r="R339" s="799"/>
      <c r="S339" s="799"/>
      <c r="T339" s="799"/>
      <c r="U339" s="799"/>
      <c r="V339" s="799"/>
      <c r="W339" s="799"/>
      <c r="X339" s="799"/>
      <c r="Y339" s="799"/>
      <c r="Z339" s="799"/>
    </row>
    <row r="340" spans="1:26" ht="15.75">
      <c r="A340" s="799"/>
      <c r="B340" s="2920"/>
      <c r="C340" s="799"/>
      <c r="D340" s="799"/>
      <c r="E340" s="799"/>
      <c r="F340" s="799"/>
      <c r="G340" s="799"/>
      <c r="H340" s="799"/>
      <c r="I340" s="799"/>
      <c r="J340" s="799"/>
      <c r="K340" s="799"/>
      <c r="L340" s="799"/>
      <c r="M340" s="799"/>
      <c r="N340" s="799"/>
      <c r="O340" s="799"/>
      <c r="P340" s="799"/>
      <c r="Q340" s="799"/>
      <c r="R340" s="799"/>
      <c r="S340" s="799"/>
      <c r="T340" s="799"/>
      <c r="U340" s="799"/>
      <c r="V340" s="799"/>
      <c r="W340" s="799"/>
      <c r="X340" s="799"/>
      <c r="Y340" s="799"/>
      <c r="Z340" s="799"/>
    </row>
    <row r="341" spans="1:26" ht="15.75">
      <c r="A341" s="799"/>
      <c r="B341" s="2920"/>
      <c r="C341" s="799"/>
      <c r="D341" s="799"/>
      <c r="E341" s="799"/>
      <c r="F341" s="799"/>
      <c r="G341" s="799"/>
      <c r="H341" s="799"/>
      <c r="I341" s="799"/>
      <c r="J341" s="799"/>
      <c r="K341" s="799"/>
      <c r="L341" s="799"/>
      <c r="M341" s="799"/>
      <c r="N341" s="799"/>
      <c r="O341" s="799"/>
      <c r="P341" s="799"/>
      <c r="Q341" s="799"/>
      <c r="R341" s="799"/>
      <c r="S341" s="799"/>
      <c r="T341" s="799"/>
      <c r="U341" s="799"/>
      <c r="V341" s="799"/>
      <c r="W341" s="799"/>
      <c r="X341" s="799"/>
      <c r="Y341" s="799"/>
      <c r="Z341" s="799"/>
    </row>
    <row r="342" spans="1:26" ht="15.75">
      <c r="A342" s="799"/>
      <c r="B342" s="2920"/>
      <c r="C342" s="799"/>
      <c r="D342" s="799"/>
      <c r="E342" s="799"/>
      <c r="F342" s="799"/>
      <c r="G342" s="799"/>
      <c r="H342" s="799"/>
      <c r="I342" s="799"/>
      <c r="J342" s="799"/>
      <c r="K342" s="799"/>
      <c r="L342" s="799"/>
      <c r="M342" s="799"/>
      <c r="N342" s="799"/>
      <c r="O342" s="799"/>
      <c r="P342" s="799"/>
      <c r="Q342" s="799"/>
      <c r="R342" s="799"/>
      <c r="S342" s="799"/>
      <c r="T342" s="799"/>
      <c r="U342" s="799"/>
      <c r="V342" s="799"/>
      <c r="W342" s="799"/>
      <c r="X342" s="799"/>
      <c r="Y342" s="799"/>
      <c r="Z342" s="799"/>
    </row>
    <row r="343" spans="1:26" ht="15.75">
      <c r="A343" s="799"/>
      <c r="B343" s="2920"/>
      <c r="C343" s="799"/>
      <c r="D343" s="799"/>
      <c r="E343" s="799"/>
      <c r="F343" s="799"/>
      <c r="G343" s="799"/>
      <c r="H343" s="799"/>
      <c r="I343" s="799"/>
      <c r="J343" s="799"/>
      <c r="K343" s="799"/>
      <c r="L343" s="799"/>
      <c r="M343" s="799"/>
      <c r="N343" s="799"/>
      <c r="O343" s="799"/>
      <c r="P343" s="799"/>
      <c r="Q343" s="799"/>
      <c r="R343" s="799"/>
      <c r="S343" s="799"/>
      <c r="T343" s="799"/>
      <c r="U343" s="799"/>
      <c r="V343" s="799"/>
      <c r="W343" s="799"/>
      <c r="X343" s="799"/>
      <c r="Y343" s="799"/>
      <c r="Z343" s="799"/>
    </row>
    <row r="344" spans="1:26" ht="15.75">
      <c r="A344" s="799"/>
      <c r="B344" s="2920"/>
      <c r="C344" s="799"/>
      <c r="D344" s="799"/>
      <c r="E344" s="799"/>
      <c r="F344" s="799"/>
      <c r="G344" s="799"/>
      <c r="H344" s="799"/>
      <c r="I344" s="799"/>
      <c r="J344" s="799"/>
      <c r="K344" s="799"/>
      <c r="L344" s="799"/>
      <c r="M344" s="799"/>
      <c r="N344" s="799"/>
      <c r="O344" s="799"/>
      <c r="P344" s="799"/>
      <c r="Q344" s="799"/>
      <c r="R344" s="799"/>
      <c r="S344" s="799"/>
      <c r="T344" s="799"/>
      <c r="U344" s="799"/>
      <c r="V344" s="799"/>
      <c r="W344" s="799"/>
      <c r="X344" s="799"/>
      <c r="Y344" s="799"/>
      <c r="Z344" s="799"/>
    </row>
    <row r="345" spans="1:26" ht="15.75">
      <c r="A345" s="799"/>
      <c r="B345" s="2920"/>
      <c r="C345" s="799"/>
      <c r="D345" s="799"/>
      <c r="E345" s="799"/>
      <c r="F345" s="799"/>
      <c r="G345" s="799"/>
      <c r="H345" s="799"/>
      <c r="I345" s="799"/>
      <c r="J345" s="799"/>
      <c r="K345" s="799"/>
      <c r="L345" s="799"/>
      <c r="M345" s="799"/>
      <c r="N345" s="799"/>
      <c r="O345" s="799"/>
      <c r="P345" s="799"/>
      <c r="Q345" s="799"/>
      <c r="R345" s="799"/>
      <c r="S345" s="799"/>
      <c r="T345" s="799"/>
      <c r="U345" s="799"/>
      <c r="V345" s="799"/>
      <c r="W345" s="799"/>
      <c r="X345" s="799"/>
      <c r="Y345" s="799"/>
      <c r="Z345" s="799"/>
    </row>
    <row r="346" spans="1:26" ht="15.75">
      <c r="A346" s="799"/>
      <c r="B346" s="2920"/>
      <c r="C346" s="799"/>
      <c r="D346" s="799"/>
      <c r="E346" s="799"/>
      <c r="F346" s="799"/>
      <c r="G346" s="799"/>
      <c r="H346" s="799"/>
      <c r="I346" s="799"/>
      <c r="J346" s="799"/>
      <c r="K346" s="799"/>
      <c r="L346" s="799"/>
      <c r="M346" s="799"/>
      <c r="N346" s="799"/>
      <c r="O346" s="799"/>
      <c r="P346" s="799"/>
      <c r="Q346" s="799"/>
      <c r="R346" s="799"/>
      <c r="S346" s="799"/>
      <c r="T346" s="799"/>
      <c r="U346" s="799"/>
      <c r="V346" s="799"/>
      <c r="W346" s="799"/>
      <c r="X346" s="799"/>
      <c r="Y346" s="799"/>
      <c r="Z346" s="799"/>
    </row>
    <row r="347" spans="1:26" ht="15.75">
      <c r="A347" s="799"/>
      <c r="B347" s="2920"/>
      <c r="C347" s="799"/>
      <c r="D347" s="799"/>
      <c r="E347" s="799"/>
      <c r="F347" s="799"/>
      <c r="G347" s="799"/>
      <c r="H347" s="799"/>
      <c r="I347" s="799"/>
      <c r="J347" s="799"/>
      <c r="K347" s="799"/>
      <c r="L347" s="799"/>
      <c r="M347" s="799"/>
      <c r="N347" s="799"/>
      <c r="O347" s="799"/>
      <c r="P347" s="799"/>
      <c r="Q347" s="799"/>
      <c r="R347" s="799"/>
      <c r="S347" s="799"/>
      <c r="T347" s="799"/>
      <c r="U347" s="799"/>
      <c r="V347" s="799"/>
      <c r="W347" s="799"/>
      <c r="X347" s="799"/>
      <c r="Y347" s="799"/>
      <c r="Z347" s="799"/>
    </row>
    <row r="348" spans="1:26" ht="15.75">
      <c r="A348" s="799"/>
      <c r="B348" s="2920"/>
      <c r="C348" s="799"/>
      <c r="D348" s="799"/>
      <c r="E348" s="799"/>
      <c r="F348" s="799"/>
      <c r="G348" s="799"/>
      <c r="H348" s="799"/>
      <c r="I348" s="799"/>
      <c r="J348" s="799"/>
      <c r="K348" s="799"/>
      <c r="L348" s="799"/>
      <c r="M348" s="799"/>
      <c r="N348" s="799"/>
      <c r="O348" s="799"/>
      <c r="P348" s="799"/>
      <c r="Q348" s="799"/>
      <c r="R348" s="799"/>
      <c r="S348" s="799"/>
      <c r="T348" s="799"/>
      <c r="U348" s="799"/>
      <c r="V348" s="799"/>
      <c r="W348" s="799"/>
      <c r="X348" s="799"/>
      <c r="Y348" s="799"/>
      <c r="Z348" s="799"/>
    </row>
    <row r="349" spans="1:26" ht="15.75">
      <c r="A349" s="799"/>
      <c r="B349" s="2920"/>
      <c r="C349" s="799"/>
      <c r="D349" s="799"/>
      <c r="E349" s="799"/>
      <c r="F349" s="799"/>
      <c r="G349" s="799"/>
      <c r="H349" s="799"/>
      <c r="I349" s="799"/>
      <c r="J349" s="799"/>
      <c r="K349" s="799"/>
      <c r="L349" s="799"/>
      <c r="M349" s="799"/>
      <c r="N349" s="799"/>
      <c r="O349" s="799"/>
      <c r="P349" s="799"/>
      <c r="Q349" s="799"/>
      <c r="R349" s="799"/>
      <c r="S349" s="799"/>
      <c r="T349" s="799"/>
      <c r="U349" s="799"/>
      <c r="V349" s="799"/>
      <c r="W349" s="799"/>
      <c r="X349" s="799"/>
      <c r="Y349" s="799"/>
      <c r="Z349" s="799"/>
    </row>
    <row r="350" spans="1:26" ht="15.75">
      <c r="A350" s="799"/>
      <c r="B350" s="2920"/>
      <c r="C350" s="799"/>
      <c r="D350" s="799"/>
      <c r="E350" s="799"/>
      <c r="F350" s="799"/>
      <c r="G350" s="799"/>
      <c r="H350" s="799"/>
      <c r="I350" s="799"/>
      <c r="J350" s="799"/>
      <c r="K350" s="799"/>
      <c r="L350" s="799"/>
      <c r="M350" s="799"/>
      <c r="N350" s="799"/>
      <c r="O350" s="799"/>
      <c r="P350" s="799"/>
      <c r="Q350" s="799"/>
      <c r="R350" s="799"/>
      <c r="S350" s="799"/>
      <c r="T350" s="799"/>
      <c r="U350" s="799"/>
      <c r="V350" s="799"/>
      <c r="W350" s="799"/>
      <c r="X350" s="799"/>
      <c r="Y350" s="799"/>
      <c r="Z350" s="799"/>
    </row>
    <row r="351" spans="1:26" ht="15.75">
      <c r="A351" s="799"/>
      <c r="B351" s="2920"/>
      <c r="C351" s="799"/>
      <c r="D351" s="799"/>
      <c r="E351" s="799"/>
      <c r="F351" s="799"/>
      <c r="G351" s="799"/>
      <c r="H351" s="799"/>
      <c r="I351" s="799"/>
      <c r="J351" s="799"/>
      <c r="K351" s="799"/>
      <c r="L351" s="799"/>
      <c r="M351" s="799"/>
      <c r="N351" s="799"/>
      <c r="O351" s="799"/>
      <c r="P351" s="799"/>
      <c r="Q351" s="799"/>
      <c r="R351" s="799"/>
      <c r="S351" s="799"/>
      <c r="T351" s="799"/>
      <c r="U351" s="799"/>
      <c r="V351" s="799"/>
      <c r="W351" s="799"/>
      <c r="X351" s="799"/>
      <c r="Y351" s="799"/>
      <c r="Z351" s="799"/>
    </row>
    <row r="352" spans="1:26" ht="15.75">
      <c r="A352" s="799"/>
      <c r="B352" s="2920"/>
      <c r="C352" s="799"/>
      <c r="D352" s="799"/>
      <c r="E352" s="799"/>
      <c r="F352" s="799"/>
      <c r="G352" s="799"/>
      <c r="H352" s="799"/>
      <c r="I352" s="799"/>
      <c r="J352" s="799"/>
      <c r="K352" s="799"/>
      <c r="L352" s="799"/>
      <c r="M352" s="799"/>
      <c r="N352" s="799"/>
      <c r="O352" s="799"/>
      <c r="P352" s="799"/>
      <c r="Q352" s="799"/>
      <c r="R352" s="799"/>
      <c r="S352" s="799"/>
      <c r="T352" s="799"/>
      <c r="U352" s="799"/>
      <c r="V352" s="799"/>
      <c r="W352" s="799"/>
      <c r="X352" s="799"/>
      <c r="Y352" s="799"/>
      <c r="Z352" s="799"/>
    </row>
    <row r="353" spans="1:26" ht="15.75">
      <c r="A353" s="799"/>
      <c r="B353" s="2920"/>
      <c r="C353" s="799"/>
      <c r="D353" s="799"/>
      <c r="E353" s="799"/>
      <c r="F353" s="799"/>
      <c r="G353" s="799"/>
      <c r="H353" s="799"/>
      <c r="I353" s="799"/>
      <c r="J353" s="799"/>
      <c r="K353" s="799"/>
      <c r="L353" s="799"/>
      <c r="M353" s="799"/>
      <c r="N353" s="799"/>
      <c r="O353" s="799"/>
      <c r="P353" s="799"/>
      <c r="Q353" s="799"/>
      <c r="R353" s="799"/>
      <c r="S353" s="799"/>
      <c r="T353" s="799"/>
      <c r="U353" s="799"/>
      <c r="V353" s="799"/>
      <c r="W353" s="799"/>
      <c r="X353" s="799"/>
      <c r="Y353" s="799"/>
      <c r="Z353" s="799"/>
    </row>
    <row r="354" spans="1:26" ht="15.75">
      <c r="A354" s="799"/>
      <c r="B354" s="2920"/>
      <c r="C354" s="799"/>
      <c r="D354" s="799"/>
      <c r="E354" s="799"/>
      <c r="F354" s="799"/>
      <c r="G354" s="799"/>
      <c r="H354" s="799"/>
      <c r="I354" s="799"/>
      <c r="J354" s="799"/>
      <c r="K354" s="799"/>
      <c r="L354" s="799"/>
      <c r="M354" s="799"/>
      <c r="N354" s="799"/>
      <c r="O354" s="799"/>
      <c r="P354" s="799"/>
      <c r="Q354" s="799"/>
      <c r="R354" s="799"/>
      <c r="S354" s="799"/>
      <c r="T354" s="799"/>
      <c r="U354" s="799"/>
      <c r="V354" s="799"/>
      <c r="W354" s="799"/>
      <c r="X354" s="799"/>
      <c r="Y354" s="799"/>
      <c r="Z354" s="799"/>
    </row>
    <row r="355" spans="1:26" ht="15.75">
      <c r="A355" s="799"/>
      <c r="B355" s="2920"/>
      <c r="C355" s="799"/>
      <c r="D355" s="799"/>
      <c r="E355" s="799"/>
      <c r="F355" s="799"/>
      <c r="G355" s="799"/>
      <c r="H355" s="799"/>
      <c r="I355" s="799"/>
      <c r="J355" s="799"/>
      <c r="K355" s="799"/>
      <c r="L355" s="799"/>
      <c r="M355" s="799"/>
      <c r="N355" s="799"/>
      <c r="O355" s="799"/>
      <c r="P355" s="799"/>
      <c r="Q355" s="799"/>
      <c r="R355" s="799"/>
      <c r="S355" s="799"/>
      <c r="T355" s="799"/>
      <c r="U355" s="799"/>
      <c r="V355" s="799"/>
      <c r="W355" s="799"/>
      <c r="X355" s="799"/>
      <c r="Y355" s="799"/>
      <c r="Z355" s="799"/>
    </row>
    <row r="356" spans="1:26" ht="15.75">
      <c r="A356" s="799"/>
      <c r="B356" s="2920"/>
      <c r="C356" s="799"/>
      <c r="D356" s="799"/>
      <c r="E356" s="799"/>
      <c r="F356" s="799"/>
      <c r="G356" s="799"/>
      <c r="H356" s="799"/>
      <c r="I356" s="799"/>
      <c r="J356" s="799"/>
      <c r="K356" s="799"/>
      <c r="L356" s="799"/>
      <c r="M356" s="799"/>
      <c r="N356" s="799"/>
      <c r="O356" s="799"/>
      <c r="P356" s="799"/>
      <c r="Q356" s="799"/>
      <c r="R356" s="799"/>
      <c r="S356" s="799"/>
      <c r="T356" s="799"/>
      <c r="U356" s="799"/>
      <c r="V356" s="799"/>
      <c r="W356" s="799"/>
      <c r="X356" s="799"/>
      <c r="Y356" s="799"/>
      <c r="Z356" s="799"/>
    </row>
    <row r="357" spans="1:26" ht="15.75">
      <c r="A357" s="799"/>
      <c r="B357" s="2920"/>
      <c r="C357" s="799"/>
      <c r="D357" s="799"/>
      <c r="E357" s="799"/>
      <c r="F357" s="799"/>
      <c r="G357" s="799"/>
      <c r="H357" s="799"/>
      <c r="I357" s="799"/>
      <c r="J357" s="799"/>
      <c r="K357" s="799"/>
      <c r="L357" s="799"/>
      <c r="M357" s="799"/>
      <c r="N357" s="799"/>
      <c r="O357" s="799"/>
      <c r="P357" s="799"/>
      <c r="Q357" s="799"/>
      <c r="R357" s="799"/>
      <c r="S357" s="799"/>
      <c r="T357" s="799"/>
      <c r="U357" s="799"/>
      <c r="V357" s="799"/>
      <c r="W357" s="799"/>
      <c r="X357" s="799"/>
      <c r="Y357" s="799"/>
      <c r="Z357" s="799"/>
    </row>
    <row r="358" spans="1:26" ht="15.75">
      <c r="A358" s="799"/>
      <c r="B358" s="2920"/>
      <c r="C358" s="799"/>
      <c r="D358" s="799"/>
      <c r="E358" s="799"/>
      <c r="F358" s="799"/>
      <c r="G358" s="799"/>
      <c r="H358" s="799"/>
      <c r="I358" s="799"/>
      <c r="J358" s="799"/>
      <c r="K358" s="799"/>
      <c r="L358" s="799"/>
      <c r="M358" s="799"/>
      <c r="N358" s="799"/>
      <c r="O358" s="799"/>
      <c r="P358" s="799"/>
      <c r="Q358" s="799"/>
      <c r="R358" s="799"/>
      <c r="S358" s="799"/>
      <c r="T358" s="799"/>
      <c r="U358" s="799"/>
      <c r="V358" s="799"/>
      <c r="W358" s="799"/>
      <c r="X358" s="799"/>
      <c r="Y358" s="799"/>
      <c r="Z358" s="799"/>
    </row>
    <row r="359" spans="1:26" ht="15.75">
      <c r="A359" s="799"/>
      <c r="B359" s="2920"/>
      <c r="C359" s="799"/>
      <c r="D359" s="799"/>
      <c r="E359" s="799"/>
      <c r="F359" s="799"/>
      <c r="G359" s="799"/>
      <c r="H359" s="799"/>
      <c r="I359" s="799"/>
      <c r="J359" s="799"/>
      <c r="K359" s="799"/>
      <c r="L359" s="799"/>
      <c r="M359" s="799"/>
      <c r="N359" s="799"/>
      <c r="O359" s="799"/>
      <c r="P359" s="799"/>
      <c r="Q359" s="799"/>
      <c r="R359" s="799"/>
      <c r="S359" s="799"/>
      <c r="T359" s="799"/>
      <c r="U359" s="799"/>
      <c r="V359" s="799"/>
      <c r="W359" s="799"/>
      <c r="X359" s="799"/>
      <c r="Y359" s="799"/>
      <c r="Z359" s="799"/>
    </row>
    <row r="360" spans="1:26" ht="15.75">
      <c r="A360" s="799"/>
      <c r="B360" s="2920"/>
      <c r="C360" s="799"/>
      <c r="D360" s="799"/>
      <c r="E360" s="799"/>
      <c r="F360" s="799"/>
      <c r="G360" s="799"/>
      <c r="H360" s="799"/>
      <c r="I360" s="799"/>
      <c r="J360" s="799"/>
      <c r="K360" s="799"/>
      <c r="L360" s="799"/>
      <c r="M360" s="799"/>
      <c r="N360" s="799"/>
      <c r="O360" s="799"/>
      <c r="P360" s="799"/>
      <c r="Q360" s="799"/>
      <c r="R360" s="799"/>
      <c r="S360" s="799"/>
      <c r="T360" s="799"/>
      <c r="U360" s="799"/>
      <c r="V360" s="799"/>
      <c r="W360" s="799"/>
      <c r="X360" s="799"/>
      <c r="Y360" s="799"/>
      <c r="Z360" s="799"/>
    </row>
    <row r="361" spans="1:26" ht="15.75">
      <c r="A361" s="799"/>
      <c r="B361" s="2920"/>
      <c r="C361" s="799"/>
      <c r="D361" s="799"/>
      <c r="E361" s="799"/>
      <c r="F361" s="799"/>
      <c r="G361" s="799"/>
      <c r="H361" s="799"/>
      <c r="I361" s="799"/>
      <c r="J361" s="799"/>
      <c r="K361" s="799"/>
      <c r="L361" s="799"/>
      <c r="M361" s="799"/>
      <c r="N361" s="799"/>
      <c r="O361" s="799"/>
      <c r="P361" s="799"/>
      <c r="Q361" s="799"/>
      <c r="R361" s="799"/>
      <c r="S361" s="799"/>
      <c r="T361" s="799"/>
      <c r="U361" s="799"/>
      <c r="V361" s="799"/>
      <c r="W361" s="799"/>
      <c r="X361" s="799"/>
      <c r="Y361" s="799"/>
      <c r="Z361" s="799"/>
    </row>
    <row r="362" spans="1:26" ht="15.75">
      <c r="A362" s="799"/>
      <c r="B362" s="2920"/>
      <c r="C362" s="799"/>
      <c r="D362" s="799"/>
      <c r="E362" s="799"/>
      <c r="F362" s="799"/>
      <c r="G362" s="799"/>
      <c r="H362" s="799"/>
      <c r="I362" s="799"/>
      <c r="J362" s="799"/>
      <c r="K362" s="799"/>
      <c r="L362" s="799"/>
      <c r="M362" s="799"/>
      <c r="N362" s="799"/>
      <c r="O362" s="799"/>
      <c r="P362" s="799"/>
      <c r="Q362" s="799"/>
      <c r="R362" s="799"/>
      <c r="S362" s="799"/>
      <c r="T362" s="799"/>
      <c r="U362" s="799"/>
      <c r="V362" s="799"/>
      <c r="W362" s="799"/>
      <c r="X362" s="799"/>
      <c r="Y362" s="799"/>
      <c r="Z362" s="799"/>
    </row>
    <row r="363" spans="1:26" ht="15.75">
      <c r="A363" s="799"/>
      <c r="B363" s="2920"/>
      <c r="C363" s="799"/>
      <c r="D363" s="799"/>
      <c r="E363" s="799"/>
      <c r="F363" s="799"/>
      <c r="G363" s="799"/>
      <c r="H363" s="799"/>
      <c r="I363" s="799"/>
      <c r="J363" s="799"/>
      <c r="K363" s="799"/>
      <c r="L363" s="799"/>
      <c r="M363" s="799"/>
      <c r="N363" s="799"/>
      <c r="O363" s="799"/>
      <c r="P363" s="799"/>
      <c r="Q363" s="799"/>
      <c r="R363" s="799"/>
      <c r="S363" s="799"/>
      <c r="T363" s="799"/>
      <c r="U363" s="799"/>
      <c r="V363" s="799"/>
      <c r="W363" s="799"/>
      <c r="X363" s="799"/>
      <c r="Y363" s="799"/>
      <c r="Z363" s="799"/>
    </row>
    <row r="364" spans="1:26" ht="15.75">
      <c r="A364" s="799"/>
      <c r="B364" s="2920"/>
      <c r="C364" s="799"/>
      <c r="D364" s="799"/>
      <c r="E364" s="799"/>
      <c r="F364" s="799"/>
      <c r="G364" s="799"/>
      <c r="H364" s="799"/>
      <c r="I364" s="799"/>
      <c r="J364" s="799"/>
      <c r="K364" s="799"/>
      <c r="L364" s="799"/>
      <c r="M364" s="799"/>
      <c r="N364" s="799"/>
      <c r="O364" s="799"/>
      <c r="P364" s="799"/>
      <c r="Q364" s="799"/>
      <c r="R364" s="799"/>
      <c r="S364" s="799"/>
      <c r="T364" s="799"/>
      <c r="U364" s="799"/>
      <c r="V364" s="799"/>
      <c r="W364" s="799"/>
      <c r="X364" s="799"/>
      <c r="Y364" s="799"/>
      <c r="Z364" s="799"/>
    </row>
    <row r="365" spans="1:26" ht="15.75">
      <c r="A365" s="799"/>
      <c r="B365" s="2920"/>
      <c r="C365" s="799"/>
      <c r="D365" s="799"/>
      <c r="E365" s="799"/>
      <c r="F365" s="799"/>
      <c r="G365" s="799"/>
      <c r="H365" s="799"/>
      <c r="I365" s="799"/>
      <c r="J365" s="799"/>
      <c r="K365" s="799"/>
      <c r="L365" s="799"/>
      <c r="M365" s="799"/>
      <c r="N365" s="799"/>
      <c r="O365" s="799"/>
      <c r="P365" s="799"/>
      <c r="Q365" s="799"/>
      <c r="R365" s="799"/>
      <c r="S365" s="799"/>
      <c r="T365" s="799"/>
      <c r="U365" s="799"/>
      <c r="V365" s="799"/>
      <c r="W365" s="799"/>
      <c r="X365" s="799"/>
      <c r="Y365" s="799"/>
      <c r="Z365" s="799"/>
    </row>
    <row r="366" spans="1:26" ht="15.75">
      <c r="A366" s="799"/>
      <c r="B366" s="2920"/>
      <c r="C366" s="799"/>
      <c r="D366" s="799"/>
      <c r="E366" s="799"/>
      <c r="F366" s="799"/>
      <c r="G366" s="799"/>
      <c r="H366" s="799"/>
      <c r="I366" s="799"/>
      <c r="J366" s="799"/>
      <c r="K366" s="799"/>
      <c r="L366" s="799"/>
      <c r="M366" s="799"/>
      <c r="N366" s="799"/>
      <c r="O366" s="799"/>
      <c r="P366" s="799"/>
      <c r="Q366" s="799"/>
      <c r="R366" s="799"/>
      <c r="S366" s="799"/>
      <c r="T366" s="799"/>
      <c r="U366" s="799"/>
      <c r="V366" s="799"/>
      <c r="W366" s="799"/>
      <c r="X366" s="799"/>
      <c r="Y366" s="799"/>
      <c r="Z366" s="799"/>
    </row>
    <row r="367" spans="1:26" ht="15.75">
      <c r="A367" s="799"/>
      <c r="B367" s="2920"/>
      <c r="C367" s="799"/>
      <c r="D367" s="799"/>
      <c r="E367" s="799"/>
      <c r="F367" s="799"/>
      <c r="G367" s="799"/>
      <c r="H367" s="799"/>
      <c r="I367" s="799"/>
      <c r="J367" s="799"/>
      <c r="K367" s="799"/>
      <c r="L367" s="799"/>
      <c r="M367" s="799"/>
      <c r="N367" s="799"/>
      <c r="O367" s="799"/>
      <c r="P367" s="799"/>
      <c r="Q367" s="799"/>
      <c r="R367" s="799"/>
      <c r="S367" s="799"/>
      <c r="T367" s="799"/>
      <c r="U367" s="799"/>
      <c r="V367" s="799"/>
      <c r="W367" s="799"/>
      <c r="X367" s="799"/>
      <c r="Y367" s="799"/>
      <c r="Z367" s="799"/>
    </row>
    <row r="368" spans="1:26" ht="15.75">
      <c r="A368" s="799"/>
      <c r="B368" s="2920"/>
      <c r="C368" s="799"/>
      <c r="D368" s="799"/>
      <c r="E368" s="799"/>
      <c r="F368" s="799"/>
      <c r="G368" s="799"/>
      <c r="H368" s="799"/>
      <c r="I368" s="799"/>
      <c r="J368" s="799"/>
      <c r="K368" s="799"/>
      <c r="L368" s="799"/>
      <c r="M368" s="799"/>
      <c r="N368" s="799"/>
      <c r="O368" s="799"/>
      <c r="P368" s="799"/>
      <c r="Q368" s="799"/>
      <c r="R368" s="799"/>
      <c r="S368" s="799"/>
      <c r="T368" s="799"/>
      <c r="U368" s="799"/>
      <c r="V368" s="799"/>
      <c r="W368" s="799"/>
      <c r="X368" s="799"/>
      <c r="Y368" s="799"/>
      <c r="Z368" s="799"/>
    </row>
    <row r="369" spans="1:26" ht="15.75">
      <c r="A369" s="799"/>
      <c r="B369" s="2920"/>
      <c r="C369" s="799"/>
      <c r="D369" s="799"/>
      <c r="E369" s="799"/>
      <c r="F369" s="799"/>
      <c r="G369" s="799"/>
      <c r="H369" s="799"/>
      <c r="I369" s="799"/>
      <c r="J369" s="799"/>
      <c r="K369" s="799"/>
      <c r="L369" s="799"/>
      <c r="M369" s="799"/>
      <c r="N369" s="799"/>
      <c r="O369" s="799"/>
      <c r="P369" s="799"/>
      <c r="Q369" s="799"/>
      <c r="R369" s="799"/>
      <c r="S369" s="799"/>
      <c r="T369" s="799"/>
      <c r="U369" s="799"/>
      <c r="V369" s="799"/>
      <c r="W369" s="799"/>
      <c r="X369" s="799"/>
      <c r="Y369" s="799"/>
      <c r="Z369" s="799"/>
    </row>
    <row r="370" spans="1:26" ht="15.75">
      <c r="A370" s="799"/>
      <c r="B370" s="2920"/>
      <c r="C370" s="799"/>
      <c r="D370" s="799"/>
      <c r="E370" s="799"/>
      <c r="F370" s="799"/>
      <c r="G370" s="799"/>
      <c r="H370" s="799"/>
      <c r="I370" s="799"/>
      <c r="J370" s="799"/>
      <c r="K370" s="799"/>
      <c r="L370" s="799"/>
      <c r="M370" s="799"/>
      <c r="N370" s="799"/>
      <c r="O370" s="799"/>
      <c r="P370" s="799"/>
      <c r="Q370" s="799"/>
      <c r="R370" s="799"/>
      <c r="S370" s="799"/>
      <c r="T370" s="799"/>
      <c r="U370" s="799"/>
      <c r="V370" s="799"/>
      <c r="W370" s="799"/>
      <c r="X370" s="799"/>
      <c r="Y370" s="799"/>
      <c r="Z370" s="799"/>
    </row>
    <row r="371" spans="1:26" ht="15.75">
      <c r="A371" s="799"/>
      <c r="B371" s="2920"/>
      <c r="C371" s="799"/>
      <c r="D371" s="799"/>
      <c r="E371" s="799"/>
      <c r="F371" s="799"/>
      <c r="G371" s="799"/>
      <c r="H371" s="799"/>
      <c r="I371" s="799"/>
      <c r="J371" s="799"/>
      <c r="K371" s="799"/>
      <c r="L371" s="799"/>
      <c r="M371" s="799"/>
      <c r="N371" s="799"/>
      <c r="O371" s="799"/>
      <c r="P371" s="799"/>
      <c r="Q371" s="799"/>
      <c r="R371" s="799"/>
      <c r="S371" s="799"/>
      <c r="T371" s="799"/>
      <c r="U371" s="799"/>
      <c r="V371" s="799"/>
      <c r="W371" s="799"/>
      <c r="X371" s="799"/>
      <c r="Y371" s="799"/>
      <c r="Z371" s="799"/>
    </row>
    <row r="372" spans="1:26" ht="15.75">
      <c r="A372" s="799"/>
      <c r="B372" s="2920"/>
      <c r="C372" s="799"/>
      <c r="D372" s="799"/>
      <c r="E372" s="799"/>
      <c r="F372" s="799"/>
      <c r="G372" s="799"/>
      <c r="H372" s="799"/>
      <c r="I372" s="799"/>
      <c r="J372" s="799"/>
      <c r="K372" s="799"/>
      <c r="L372" s="799"/>
      <c r="M372" s="799"/>
      <c r="N372" s="799"/>
      <c r="O372" s="799"/>
      <c r="P372" s="799"/>
      <c r="Q372" s="799"/>
      <c r="R372" s="799"/>
      <c r="S372" s="799"/>
      <c r="T372" s="799"/>
      <c r="U372" s="799"/>
      <c r="V372" s="799"/>
      <c r="W372" s="799"/>
      <c r="X372" s="799"/>
      <c r="Y372" s="799"/>
      <c r="Z372" s="799"/>
    </row>
    <row r="373" spans="1:26" ht="15.75">
      <c r="A373" s="799"/>
      <c r="B373" s="2920"/>
      <c r="C373" s="799"/>
      <c r="D373" s="799"/>
      <c r="E373" s="799"/>
      <c r="F373" s="799"/>
      <c r="G373" s="799"/>
      <c r="H373" s="799"/>
      <c r="I373" s="799"/>
      <c r="J373" s="799"/>
      <c r="K373" s="799"/>
      <c r="L373" s="799"/>
      <c r="M373" s="799"/>
      <c r="N373" s="799"/>
      <c r="O373" s="799"/>
      <c r="P373" s="799"/>
      <c r="Q373" s="799"/>
      <c r="R373" s="799"/>
      <c r="S373" s="799"/>
      <c r="T373" s="799"/>
      <c r="U373" s="799"/>
      <c r="V373" s="799"/>
      <c r="W373" s="799"/>
      <c r="X373" s="799"/>
      <c r="Y373" s="799"/>
      <c r="Z373" s="799"/>
    </row>
    <row r="374" spans="1:26" ht="15.75">
      <c r="A374" s="799"/>
      <c r="B374" s="2920"/>
      <c r="C374" s="799"/>
      <c r="D374" s="799"/>
      <c r="E374" s="799"/>
      <c r="F374" s="799"/>
      <c r="G374" s="799"/>
      <c r="H374" s="799"/>
      <c r="I374" s="799"/>
      <c r="J374" s="799"/>
      <c r="K374" s="799"/>
      <c r="L374" s="799"/>
      <c r="M374" s="799"/>
      <c r="N374" s="799"/>
      <c r="O374" s="799"/>
      <c r="P374" s="799"/>
      <c r="Q374" s="799"/>
      <c r="R374" s="799"/>
      <c r="S374" s="799"/>
      <c r="T374" s="799"/>
      <c r="U374" s="799"/>
      <c r="V374" s="799"/>
      <c r="W374" s="799"/>
      <c r="X374" s="799"/>
      <c r="Y374" s="799"/>
      <c r="Z374" s="799"/>
    </row>
    <row r="375" spans="1:26" ht="15.75">
      <c r="A375" s="799"/>
      <c r="B375" s="2920"/>
      <c r="C375" s="799"/>
      <c r="D375" s="799"/>
      <c r="E375" s="799"/>
      <c r="F375" s="799"/>
      <c r="G375" s="799"/>
      <c r="H375" s="799"/>
      <c r="I375" s="799"/>
      <c r="J375" s="799"/>
      <c r="K375" s="799"/>
      <c r="L375" s="799"/>
      <c r="M375" s="799"/>
      <c r="N375" s="799"/>
      <c r="O375" s="799"/>
      <c r="P375" s="799"/>
      <c r="Q375" s="799"/>
      <c r="R375" s="799"/>
      <c r="S375" s="799"/>
      <c r="T375" s="799"/>
      <c r="U375" s="799"/>
      <c r="V375" s="799"/>
      <c r="W375" s="799"/>
      <c r="X375" s="799"/>
      <c r="Y375" s="799"/>
      <c r="Z375" s="799"/>
    </row>
    <row r="376" spans="1:26" ht="15.75">
      <c r="A376" s="799"/>
      <c r="B376" s="2920"/>
      <c r="C376" s="799"/>
      <c r="D376" s="799"/>
      <c r="E376" s="799"/>
      <c r="F376" s="799"/>
      <c r="G376" s="799"/>
      <c r="H376" s="799"/>
      <c r="I376" s="799"/>
      <c r="J376" s="799"/>
      <c r="K376" s="799"/>
      <c r="L376" s="799"/>
      <c r="M376" s="799"/>
      <c r="N376" s="799"/>
      <c r="O376" s="799"/>
      <c r="P376" s="799"/>
      <c r="Q376" s="799"/>
      <c r="R376" s="799"/>
      <c r="S376" s="799"/>
      <c r="T376" s="799"/>
      <c r="U376" s="799"/>
      <c r="V376" s="799"/>
      <c r="W376" s="799"/>
      <c r="X376" s="799"/>
      <c r="Y376" s="799"/>
      <c r="Z376" s="799"/>
    </row>
    <row r="377" spans="1:26" ht="15.75">
      <c r="A377" s="799"/>
      <c r="B377" s="2920"/>
      <c r="C377" s="799"/>
      <c r="D377" s="799"/>
      <c r="E377" s="799"/>
      <c r="F377" s="799"/>
      <c r="G377" s="799"/>
      <c r="H377" s="799"/>
      <c r="I377" s="799"/>
      <c r="J377" s="799"/>
      <c r="K377" s="799"/>
      <c r="L377" s="799"/>
      <c r="M377" s="799"/>
      <c r="N377" s="799"/>
      <c r="O377" s="799"/>
      <c r="P377" s="799"/>
      <c r="Q377" s="799"/>
      <c r="R377" s="799"/>
      <c r="S377" s="799"/>
      <c r="T377" s="799"/>
      <c r="U377" s="799"/>
      <c r="V377" s="799"/>
      <c r="W377" s="799"/>
      <c r="X377" s="799"/>
      <c r="Y377" s="799"/>
      <c r="Z377" s="799"/>
    </row>
    <row r="378" spans="1:26" ht="15.75">
      <c r="A378" s="799"/>
      <c r="B378" s="2920"/>
      <c r="C378" s="799"/>
      <c r="D378" s="799"/>
      <c r="E378" s="799"/>
      <c r="F378" s="799"/>
      <c r="G378" s="799"/>
      <c r="H378" s="799"/>
      <c r="I378" s="799"/>
      <c r="J378" s="799"/>
      <c r="K378" s="799"/>
      <c r="L378" s="799"/>
      <c r="M378" s="799"/>
      <c r="N378" s="799"/>
      <c r="O378" s="799"/>
      <c r="P378" s="799"/>
      <c r="Q378" s="799"/>
      <c r="R378" s="799"/>
      <c r="S378" s="799"/>
      <c r="T378" s="799"/>
      <c r="U378" s="799"/>
      <c r="V378" s="799"/>
      <c r="W378" s="799"/>
      <c r="X378" s="799"/>
      <c r="Y378" s="799"/>
      <c r="Z378" s="799"/>
    </row>
    <row r="379" spans="1:26" ht="15.75">
      <c r="A379" s="799"/>
      <c r="B379" s="2920"/>
      <c r="C379" s="799"/>
      <c r="D379" s="799"/>
      <c r="E379" s="799"/>
      <c r="F379" s="799"/>
      <c r="G379" s="799"/>
      <c r="H379" s="799"/>
      <c r="I379" s="799"/>
      <c r="J379" s="799"/>
      <c r="K379" s="799"/>
      <c r="L379" s="799"/>
      <c r="M379" s="799"/>
      <c r="N379" s="799"/>
      <c r="O379" s="799"/>
      <c r="P379" s="799"/>
      <c r="Q379" s="799"/>
      <c r="R379" s="799"/>
      <c r="S379" s="799"/>
      <c r="T379" s="799"/>
      <c r="U379" s="799"/>
      <c r="V379" s="799"/>
      <c r="W379" s="799"/>
      <c r="X379" s="799"/>
      <c r="Y379" s="799"/>
      <c r="Z379" s="799"/>
    </row>
    <row r="380" spans="1:26" ht="15.75">
      <c r="A380" s="799"/>
      <c r="B380" s="2920"/>
      <c r="C380" s="799"/>
      <c r="D380" s="799"/>
      <c r="E380" s="799"/>
      <c r="F380" s="799"/>
      <c r="G380" s="799"/>
      <c r="H380" s="799"/>
      <c r="I380" s="799"/>
      <c r="J380" s="799"/>
      <c r="K380" s="799"/>
      <c r="L380" s="799"/>
      <c r="M380" s="799"/>
      <c r="N380" s="799"/>
      <c r="O380" s="799"/>
      <c r="P380" s="799"/>
      <c r="Q380" s="799"/>
      <c r="R380" s="799"/>
      <c r="S380" s="799"/>
      <c r="T380" s="799"/>
      <c r="U380" s="799"/>
      <c r="V380" s="799"/>
      <c r="W380" s="799"/>
      <c r="X380" s="799"/>
      <c r="Y380" s="799"/>
      <c r="Z380" s="799"/>
    </row>
    <row r="381" spans="1:26" ht="15.75">
      <c r="A381" s="799"/>
      <c r="B381" s="2920"/>
      <c r="C381" s="799"/>
      <c r="D381" s="799"/>
      <c r="E381" s="799"/>
      <c r="F381" s="799"/>
      <c r="G381" s="799"/>
      <c r="H381" s="799"/>
      <c r="I381" s="799"/>
      <c r="J381" s="799"/>
      <c r="K381" s="799"/>
      <c r="L381" s="799"/>
      <c r="M381" s="799"/>
      <c r="N381" s="799"/>
      <c r="O381" s="799"/>
      <c r="P381" s="799"/>
      <c r="Q381" s="799"/>
      <c r="R381" s="799"/>
      <c r="S381" s="799"/>
      <c r="T381" s="799"/>
      <c r="U381" s="799"/>
      <c r="V381" s="799"/>
      <c r="W381" s="799"/>
      <c r="X381" s="799"/>
      <c r="Y381" s="799"/>
      <c r="Z381" s="799"/>
    </row>
    <row r="382" spans="1:26" ht="15.75">
      <c r="A382" s="799"/>
      <c r="B382" s="2920"/>
      <c r="C382" s="799"/>
      <c r="D382" s="799"/>
      <c r="E382" s="799"/>
      <c r="F382" s="799"/>
      <c r="G382" s="799"/>
      <c r="H382" s="799"/>
      <c r="I382" s="799"/>
      <c r="J382" s="799"/>
      <c r="K382" s="799"/>
      <c r="L382" s="799"/>
      <c r="M382" s="799"/>
      <c r="N382" s="799"/>
      <c r="O382" s="799"/>
      <c r="P382" s="799"/>
      <c r="Q382" s="799"/>
      <c r="R382" s="799"/>
      <c r="S382" s="799"/>
      <c r="T382" s="799"/>
      <c r="U382" s="799"/>
      <c r="V382" s="799"/>
      <c r="W382" s="799"/>
      <c r="X382" s="799"/>
      <c r="Y382" s="799"/>
      <c r="Z382" s="799"/>
    </row>
    <row r="383" spans="1:26" ht="15.75">
      <c r="A383" s="799"/>
      <c r="B383" s="2920"/>
      <c r="C383" s="799"/>
      <c r="D383" s="799"/>
      <c r="E383" s="799"/>
      <c r="F383" s="799"/>
      <c r="G383" s="799"/>
      <c r="H383" s="799"/>
      <c r="I383" s="799"/>
      <c r="J383" s="799"/>
      <c r="K383" s="799"/>
      <c r="L383" s="799"/>
      <c r="M383" s="799"/>
      <c r="N383" s="799"/>
      <c r="O383" s="799"/>
      <c r="P383" s="799"/>
      <c r="Q383" s="799"/>
      <c r="R383" s="799"/>
      <c r="S383" s="799"/>
      <c r="T383" s="799"/>
      <c r="U383" s="799"/>
      <c r="V383" s="799"/>
      <c r="W383" s="799"/>
      <c r="X383" s="799"/>
      <c r="Y383" s="799"/>
      <c r="Z383" s="799"/>
    </row>
    <row r="384" spans="1:26" ht="15.75">
      <c r="A384" s="799"/>
      <c r="B384" s="2920"/>
      <c r="C384" s="799"/>
      <c r="D384" s="799"/>
      <c r="E384" s="799"/>
      <c r="F384" s="799"/>
      <c r="G384" s="799"/>
      <c r="H384" s="799"/>
      <c r="I384" s="799"/>
      <c r="J384" s="799"/>
      <c r="K384" s="799"/>
      <c r="L384" s="799"/>
      <c r="M384" s="799"/>
      <c r="N384" s="799"/>
      <c r="O384" s="799"/>
      <c r="P384" s="799"/>
      <c r="Q384" s="799"/>
      <c r="R384" s="799"/>
      <c r="S384" s="799"/>
      <c r="T384" s="799"/>
      <c r="U384" s="799"/>
      <c r="V384" s="799"/>
      <c r="W384" s="799"/>
      <c r="X384" s="799"/>
      <c r="Y384" s="799"/>
      <c r="Z384" s="799"/>
    </row>
    <row r="385" spans="1:26" ht="15.75">
      <c r="A385" s="799"/>
      <c r="B385" s="2920"/>
      <c r="C385" s="799"/>
      <c r="D385" s="799"/>
      <c r="E385" s="799"/>
      <c r="F385" s="799"/>
      <c r="G385" s="799"/>
      <c r="H385" s="799"/>
      <c r="I385" s="799"/>
      <c r="J385" s="799"/>
      <c r="K385" s="799"/>
      <c r="L385" s="799"/>
      <c r="M385" s="799"/>
      <c r="N385" s="799"/>
      <c r="O385" s="799"/>
      <c r="P385" s="799"/>
      <c r="Q385" s="799"/>
      <c r="R385" s="799"/>
      <c r="S385" s="799"/>
      <c r="T385" s="799"/>
      <c r="U385" s="799"/>
      <c r="V385" s="799"/>
      <c r="W385" s="799"/>
      <c r="X385" s="799"/>
      <c r="Y385" s="799"/>
      <c r="Z385" s="799"/>
    </row>
    <row r="386" spans="1:26" ht="15.75">
      <c r="A386" s="799"/>
      <c r="B386" s="2920"/>
      <c r="C386" s="799"/>
      <c r="D386" s="799"/>
      <c r="E386" s="799"/>
      <c r="F386" s="799"/>
      <c r="G386" s="799"/>
      <c r="H386" s="799"/>
      <c r="I386" s="799"/>
      <c r="J386" s="799"/>
      <c r="K386" s="799"/>
      <c r="L386" s="799"/>
      <c r="M386" s="799"/>
      <c r="N386" s="799"/>
      <c r="O386" s="799"/>
      <c r="P386" s="799"/>
      <c r="Q386" s="799"/>
      <c r="R386" s="799"/>
      <c r="S386" s="799"/>
      <c r="T386" s="799"/>
      <c r="U386" s="799"/>
      <c r="V386" s="799"/>
      <c r="W386" s="799"/>
      <c r="X386" s="799"/>
      <c r="Y386" s="799"/>
      <c r="Z386" s="799"/>
    </row>
    <row r="387" spans="1:26" ht="15.75">
      <c r="A387" s="799"/>
      <c r="B387" s="2920"/>
      <c r="C387" s="799"/>
      <c r="D387" s="799"/>
      <c r="E387" s="799"/>
      <c r="F387" s="799"/>
      <c r="G387" s="799"/>
      <c r="H387" s="799"/>
      <c r="I387" s="799"/>
      <c r="J387" s="799"/>
      <c r="K387" s="799"/>
      <c r="L387" s="799"/>
      <c r="M387" s="799"/>
      <c r="N387" s="799"/>
      <c r="O387" s="799"/>
      <c r="P387" s="799"/>
      <c r="Q387" s="799"/>
      <c r="R387" s="799"/>
      <c r="S387" s="799"/>
      <c r="T387" s="799"/>
      <c r="U387" s="799"/>
      <c r="V387" s="799"/>
      <c r="W387" s="799"/>
      <c r="X387" s="799"/>
      <c r="Y387" s="799"/>
      <c r="Z387" s="799"/>
    </row>
    <row r="388" spans="1:26" ht="15.75">
      <c r="A388" s="799"/>
      <c r="B388" s="2920"/>
      <c r="C388" s="799"/>
      <c r="D388" s="799"/>
      <c r="E388" s="799"/>
      <c r="F388" s="799"/>
      <c r="G388" s="799"/>
      <c r="H388" s="799"/>
      <c r="I388" s="799"/>
      <c r="J388" s="799"/>
      <c r="K388" s="799"/>
      <c r="L388" s="799"/>
      <c r="M388" s="799"/>
      <c r="N388" s="799"/>
      <c r="O388" s="799"/>
      <c r="P388" s="799"/>
      <c r="Q388" s="799"/>
      <c r="R388" s="799"/>
      <c r="S388" s="799"/>
      <c r="T388" s="799"/>
      <c r="U388" s="799"/>
      <c r="V388" s="799"/>
      <c r="W388" s="799"/>
      <c r="X388" s="799"/>
      <c r="Y388" s="799"/>
      <c r="Z388" s="799"/>
    </row>
    <row r="389" spans="1:26" ht="15.75">
      <c r="A389" s="799"/>
      <c r="B389" s="2920"/>
      <c r="C389" s="799"/>
      <c r="D389" s="799"/>
      <c r="E389" s="799"/>
      <c r="F389" s="799"/>
      <c r="G389" s="799"/>
      <c r="H389" s="799"/>
      <c r="I389" s="799"/>
      <c r="J389" s="799"/>
      <c r="K389" s="799"/>
      <c r="L389" s="799"/>
      <c r="M389" s="799"/>
      <c r="N389" s="799"/>
      <c r="O389" s="799"/>
      <c r="P389" s="799"/>
      <c r="Q389" s="799"/>
      <c r="R389" s="799"/>
      <c r="S389" s="799"/>
      <c r="T389" s="799"/>
      <c r="U389" s="799"/>
      <c r="V389" s="799"/>
      <c r="W389" s="799"/>
      <c r="X389" s="799"/>
      <c r="Y389" s="799"/>
      <c r="Z389" s="799"/>
    </row>
    <row r="390" spans="1:26" ht="15.75">
      <c r="A390" s="799"/>
      <c r="B390" s="2920"/>
      <c r="C390" s="799"/>
      <c r="D390" s="799"/>
      <c r="E390" s="799"/>
      <c r="F390" s="799"/>
      <c r="G390" s="799"/>
      <c r="H390" s="799"/>
      <c r="I390" s="799"/>
      <c r="J390" s="799"/>
      <c r="K390" s="799"/>
      <c r="L390" s="799"/>
      <c r="M390" s="799"/>
      <c r="N390" s="799"/>
      <c r="O390" s="799"/>
      <c r="P390" s="799"/>
      <c r="Q390" s="799"/>
      <c r="R390" s="799"/>
      <c r="S390" s="799"/>
      <c r="T390" s="799"/>
      <c r="U390" s="799"/>
      <c r="V390" s="799"/>
      <c r="W390" s="799"/>
      <c r="X390" s="799"/>
      <c r="Y390" s="799"/>
      <c r="Z390" s="799"/>
    </row>
    <row r="391" spans="1:26" ht="15.75">
      <c r="A391" s="799"/>
      <c r="B391" s="2920"/>
      <c r="C391" s="799"/>
      <c r="D391" s="799"/>
      <c r="E391" s="799"/>
      <c r="F391" s="799"/>
      <c r="G391" s="799"/>
      <c r="H391" s="799"/>
      <c r="I391" s="799"/>
      <c r="J391" s="799"/>
      <c r="K391" s="799"/>
      <c r="L391" s="799"/>
      <c r="M391" s="799"/>
      <c r="N391" s="799"/>
      <c r="O391" s="799"/>
      <c r="P391" s="799"/>
      <c r="Q391" s="799"/>
      <c r="R391" s="799"/>
      <c r="S391" s="799"/>
      <c r="T391" s="799"/>
      <c r="U391" s="799"/>
      <c r="V391" s="799"/>
      <c r="W391" s="799"/>
      <c r="X391" s="799"/>
      <c r="Y391" s="799"/>
      <c r="Z391" s="799"/>
    </row>
    <row r="392" spans="1:26" ht="15.75">
      <c r="A392" s="799"/>
      <c r="B392" s="2920"/>
      <c r="C392" s="799"/>
      <c r="D392" s="799"/>
      <c r="E392" s="799"/>
      <c r="F392" s="799"/>
      <c r="G392" s="799"/>
      <c r="H392" s="799"/>
      <c r="I392" s="799"/>
      <c r="J392" s="799"/>
      <c r="K392" s="799"/>
      <c r="L392" s="799"/>
      <c r="M392" s="799"/>
      <c r="N392" s="799"/>
      <c r="O392" s="799"/>
      <c r="P392" s="799"/>
      <c r="Q392" s="799"/>
      <c r="R392" s="799"/>
      <c r="S392" s="799"/>
      <c r="T392" s="799"/>
      <c r="U392" s="799"/>
      <c r="V392" s="799"/>
      <c r="W392" s="799"/>
      <c r="X392" s="799"/>
      <c r="Y392" s="799"/>
      <c r="Z392" s="799"/>
    </row>
    <row r="393" spans="1:26" ht="15.75">
      <c r="A393" s="799"/>
      <c r="B393" s="2920"/>
      <c r="C393" s="799"/>
      <c r="D393" s="799"/>
      <c r="E393" s="799"/>
      <c r="F393" s="799"/>
      <c r="G393" s="799"/>
      <c r="H393" s="799"/>
      <c r="I393" s="799"/>
      <c r="J393" s="799"/>
      <c r="K393" s="799"/>
      <c r="L393" s="799"/>
      <c r="M393" s="799"/>
      <c r="N393" s="799"/>
      <c r="O393" s="799"/>
      <c r="P393" s="799"/>
      <c r="Q393" s="799"/>
      <c r="R393" s="799"/>
      <c r="S393" s="799"/>
      <c r="T393" s="799"/>
      <c r="U393" s="799"/>
      <c r="V393" s="799"/>
      <c r="W393" s="799"/>
      <c r="X393" s="799"/>
      <c r="Y393" s="799"/>
      <c r="Z393" s="799"/>
    </row>
    <row r="394" spans="1:26" ht="15.75">
      <c r="A394" s="799"/>
      <c r="B394" s="2920"/>
      <c r="C394" s="799"/>
      <c r="D394" s="799"/>
      <c r="E394" s="799"/>
      <c r="F394" s="799"/>
      <c r="G394" s="799"/>
      <c r="H394" s="799"/>
      <c r="I394" s="799"/>
      <c r="J394" s="799"/>
      <c r="K394" s="799"/>
      <c r="L394" s="799"/>
      <c r="M394" s="799"/>
      <c r="N394" s="799"/>
      <c r="O394" s="799"/>
      <c r="P394" s="799"/>
      <c r="Q394" s="799"/>
      <c r="R394" s="799"/>
      <c r="S394" s="799"/>
      <c r="T394" s="799"/>
      <c r="U394" s="799"/>
      <c r="V394" s="799"/>
      <c r="W394" s="799"/>
      <c r="X394" s="799"/>
      <c r="Y394" s="799"/>
      <c r="Z394" s="799"/>
    </row>
    <row r="395" spans="1:26" ht="15.75">
      <c r="A395" s="799"/>
      <c r="B395" s="2920"/>
      <c r="C395" s="799"/>
      <c r="D395" s="799"/>
      <c r="E395" s="799"/>
      <c r="F395" s="799"/>
      <c r="G395" s="799"/>
      <c r="H395" s="799"/>
      <c r="I395" s="799"/>
      <c r="J395" s="799"/>
      <c r="K395" s="799"/>
      <c r="L395" s="799"/>
      <c r="M395" s="799"/>
      <c r="N395" s="799"/>
      <c r="O395" s="799"/>
      <c r="P395" s="799"/>
      <c r="Q395" s="799"/>
      <c r="R395" s="799"/>
      <c r="S395" s="799"/>
      <c r="T395" s="799"/>
      <c r="U395" s="799"/>
      <c r="V395" s="799"/>
      <c r="W395" s="799"/>
      <c r="X395" s="799"/>
      <c r="Y395" s="799"/>
      <c r="Z395" s="799"/>
    </row>
    <row r="396" spans="1:26" ht="15.75">
      <c r="A396" s="799"/>
      <c r="B396" s="2920"/>
      <c r="C396" s="799"/>
      <c r="D396" s="799"/>
      <c r="E396" s="799"/>
      <c r="F396" s="799"/>
      <c r="G396" s="799"/>
      <c r="H396" s="799"/>
      <c r="I396" s="799"/>
      <c r="J396" s="799"/>
      <c r="K396" s="799"/>
      <c r="L396" s="799"/>
      <c r="M396" s="799"/>
      <c r="N396" s="799"/>
      <c r="O396" s="799"/>
      <c r="P396" s="799"/>
      <c r="Q396" s="799"/>
      <c r="R396" s="799"/>
      <c r="S396" s="799"/>
      <c r="T396" s="799"/>
      <c r="U396" s="799"/>
      <c r="V396" s="799"/>
      <c r="W396" s="799"/>
      <c r="X396" s="799"/>
      <c r="Y396" s="799"/>
      <c r="Z396" s="799"/>
    </row>
    <row r="397" spans="1:26" ht="15.75">
      <c r="A397" s="799"/>
      <c r="B397" s="2920"/>
      <c r="C397" s="799"/>
      <c r="D397" s="799"/>
      <c r="E397" s="799"/>
      <c r="F397" s="799"/>
      <c r="G397" s="799"/>
      <c r="H397" s="799"/>
      <c r="I397" s="799"/>
      <c r="J397" s="799"/>
      <c r="K397" s="799"/>
      <c r="L397" s="799"/>
      <c r="M397" s="799"/>
      <c r="N397" s="799"/>
      <c r="O397" s="799"/>
      <c r="P397" s="799"/>
      <c r="Q397" s="799"/>
      <c r="R397" s="799"/>
      <c r="S397" s="799"/>
      <c r="T397" s="799"/>
      <c r="U397" s="799"/>
      <c r="V397" s="799"/>
      <c r="W397" s="799"/>
      <c r="X397" s="799"/>
      <c r="Y397" s="799"/>
      <c r="Z397" s="799"/>
    </row>
    <row r="398" spans="1:26" ht="15.75">
      <c r="A398" s="799"/>
      <c r="B398" s="2920"/>
      <c r="C398" s="799"/>
      <c r="D398" s="799"/>
      <c r="E398" s="799"/>
      <c r="F398" s="799"/>
      <c r="G398" s="799"/>
      <c r="H398" s="799"/>
      <c r="I398" s="799"/>
      <c r="J398" s="799"/>
      <c r="K398" s="799"/>
      <c r="L398" s="799"/>
      <c r="M398" s="799"/>
      <c r="N398" s="799"/>
      <c r="O398" s="799"/>
      <c r="P398" s="799"/>
      <c r="Q398" s="799"/>
      <c r="R398" s="799"/>
      <c r="S398" s="799"/>
      <c r="T398" s="799"/>
      <c r="U398" s="799"/>
      <c r="V398" s="799"/>
      <c r="W398" s="799"/>
      <c r="X398" s="799"/>
      <c r="Y398" s="799"/>
      <c r="Z398" s="799"/>
    </row>
    <row r="399" spans="1:26" ht="15.75">
      <c r="A399" s="799"/>
      <c r="B399" s="2920"/>
      <c r="C399" s="799"/>
      <c r="D399" s="799"/>
      <c r="E399" s="799"/>
      <c r="F399" s="799"/>
      <c r="G399" s="799"/>
      <c r="H399" s="799"/>
      <c r="I399" s="799"/>
      <c r="J399" s="799"/>
      <c r="K399" s="799"/>
      <c r="L399" s="799"/>
      <c r="M399" s="799"/>
      <c r="N399" s="799"/>
      <c r="O399" s="799"/>
      <c r="P399" s="799"/>
      <c r="Q399" s="799"/>
      <c r="R399" s="799"/>
      <c r="S399" s="799"/>
      <c r="T399" s="799"/>
      <c r="U399" s="799"/>
      <c r="V399" s="799"/>
      <c r="W399" s="799"/>
      <c r="X399" s="799"/>
      <c r="Y399" s="799"/>
      <c r="Z399" s="799"/>
    </row>
    <row r="400" spans="1:26" ht="15.75">
      <c r="A400" s="799"/>
      <c r="B400" s="2920"/>
      <c r="C400" s="799"/>
      <c r="D400" s="799"/>
      <c r="E400" s="799"/>
      <c r="F400" s="799"/>
      <c r="G400" s="799"/>
      <c r="H400" s="799"/>
      <c r="I400" s="799"/>
      <c r="J400" s="799"/>
      <c r="K400" s="799"/>
      <c r="L400" s="799"/>
      <c r="M400" s="799"/>
      <c r="N400" s="799"/>
      <c r="O400" s="799"/>
      <c r="P400" s="799"/>
      <c r="Q400" s="799"/>
      <c r="R400" s="799"/>
      <c r="S400" s="799"/>
      <c r="T400" s="799"/>
      <c r="U400" s="799"/>
      <c r="V400" s="799"/>
      <c r="W400" s="799"/>
      <c r="X400" s="799"/>
      <c r="Y400" s="799"/>
      <c r="Z400" s="799"/>
    </row>
    <row r="401" spans="1:26" ht="15.75">
      <c r="A401" s="799"/>
      <c r="B401" s="2920"/>
      <c r="C401" s="799"/>
      <c r="D401" s="799"/>
      <c r="E401" s="799"/>
      <c r="F401" s="799"/>
      <c r="G401" s="799"/>
      <c r="H401" s="799"/>
      <c r="I401" s="799"/>
      <c r="J401" s="799"/>
      <c r="K401" s="799"/>
      <c r="L401" s="799"/>
      <c r="M401" s="799"/>
      <c r="N401" s="799"/>
      <c r="O401" s="799"/>
      <c r="P401" s="799"/>
      <c r="Q401" s="799"/>
      <c r="R401" s="799"/>
      <c r="S401" s="799"/>
      <c r="T401" s="799"/>
      <c r="U401" s="799"/>
      <c r="V401" s="799"/>
      <c r="W401" s="799"/>
      <c r="X401" s="799"/>
      <c r="Y401" s="799"/>
      <c r="Z401" s="799"/>
    </row>
    <row r="402" spans="1:26" ht="15.75">
      <c r="A402" s="799"/>
      <c r="B402" s="2920"/>
      <c r="C402" s="799"/>
      <c r="D402" s="799"/>
      <c r="E402" s="799"/>
      <c r="F402" s="799"/>
      <c r="G402" s="799"/>
      <c r="H402" s="799"/>
      <c r="I402" s="799"/>
      <c r="J402" s="799"/>
      <c r="K402" s="799"/>
      <c r="L402" s="799"/>
      <c r="M402" s="799"/>
      <c r="N402" s="799"/>
      <c r="O402" s="799"/>
      <c r="P402" s="799"/>
      <c r="Q402" s="799"/>
      <c r="R402" s="799"/>
      <c r="S402" s="799"/>
      <c r="T402" s="799"/>
      <c r="U402" s="799"/>
      <c r="V402" s="799"/>
      <c r="W402" s="799"/>
      <c r="X402" s="799"/>
      <c r="Y402" s="799"/>
      <c r="Z402" s="799"/>
    </row>
    <row r="403" spans="1:26" ht="15.75">
      <c r="A403" s="799"/>
      <c r="B403" s="2920"/>
      <c r="C403" s="799"/>
      <c r="D403" s="799"/>
      <c r="E403" s="799"/>
      <c r="F403" s="799"/>
      <c r="G403" s="799"/>
      <c r="H403" s="799"/>
      <c r="I403" s="799"/>
      <c r="J403" s="799"/>
      <c r="K403" s="799"/>
      <c r="L403" s="799"/>
      <c r="M403" s="799"/>
      <c r="N403" s="799"/>
      <c r="O403" s="799"/>
      <c r="P403" s="799"/>
      <c r="Q403" s="799"/>
      <c r="R403" s="799"/>
      <c r="S403" s="799"/>
      <c r="T403" s="799"/>
      <c r="U403" s="799"/>
      <c r="V403" s="799"/>
      <c r="W403" s="799"/>
      <c r="X403" s="799"/>
      <c r="Y403" s="799"/>
      <c r="Z403" s="799"/>
    </row>
    <row r="404" spans="1:26" ht="15.75">
      <c r="A404" s="799"/>
      <c r="B404" s="2920"/>
      <c r="C404" s="799"/>
      <c r="D404" s="799"/>
      <c r="E404" s="799"/>
      <c r="F404" s="799"/>
      <c r="G404" s="799"/>
      <c r="H404" s="799"/>
      <c r="I404" s="799"/>
      <c r="J404" s="799"/>
      <c r="K404" s="799"/>
      <c r="L404" s="799"/>
      <c r="M404" s="799"/>
      <c r="N404" s="799"/>
      <c r="O404" s="799"/>
      <c r="P404" s="799"/>
      <c r="Q404" s="799"/>
      <c r="R404" s="799"/>
      <c r="S404" s="799"/>
      <c r="T404" s="799"/>
      <c r="U404" s="799"/>
      <c r="V404" s="799"/>
      <c r="W404" s="799"/>
      <c r="X404" s="799"/>
      <c r="Y404" s="799"/>
      <c r="Z404" s="799"/>
    </row>
    <row r="405" spans="1:26" ht="15.75">
      <c r="A405" s="799"/>
      <c r="B405" s="2920"/>
      <c r="C405" s="799"/>
      <c r="D405" s="799"/>
      <c r="E405" s="799"/>
      <c r="F405" s="799"/>
      <c r="G405" s="799"/>
      <c r="H405" s="799"/>
      <c r="I405" s="799"/>
      <c r="J405" s="799"/>
      <c r="K405" s="799"/>
      <c r="L405" s="799"/>
      <c r="M405" s="799"/>
      <c r="N405" s="799"/>
      <c r="O405" s="799"/>
      <c r="P405" s="799"/>
      <c r="Q405" s="799"/>
      <c r="R405" s="799"/>
      <c r="S405" s="799"/>
      <c r="T405" s="799"/>
      <c r="U405" s="799"/>
      <c r="V405" s="799"/>
      <c r="W405" s="799"/>
      <c r="X405" s="799"/>
      <c r="Y405" s="799"/>
      <c r="Z405" s="799"/>
    </row>
    <row r="406" spans="1:26" ht="15.75">
      <c r="A406" s="799"/>
      <c r="B406" s="2920"/>
      <c r="C406" s="799"/>
      <c r="D406" s="799"/>
      <c r="E406" s="799"/>
      <c r="F406" s="799"/>
      <c r="G406" s="799"/>
      <c r="H406" s="799"/>
      <c r="I406" s="799"/>
      <c r="J406" s="799"/>
      <c r="K406" s="799"/>
      <c r="L406" s="799"/>
      <c r="M406" s="799"/>
      <c r="N406" s="799"/>
      <c r="O406" s="799"/>
      <c r="P406" s="799"/>
      <c r="Q406" s="799"/>
      <c r="R406" s="799"/>
      <c r="S406" s="799"/>
      <c r="T406" s="799"/>
      <c r="U406" s="799"/>
      <c r="V406" s="799"/>
      <c r="W406" s="799"/>
      <c r="X406" s="799"/>
      <c r="Y406" s="799"/>
      <c r="Z406" s="799"/>
    </row>
    <row r="407" spans="1:26" ht="15.75">
      <c r="A407" s="799"/>
      <c r="B407" s="2920"/>
      <c r="C407" s="799"/>
      <c r="D407" s="799"/>
      <c r="E407" s="799"/>
      <c r="F407" s="799"/>
      <c r="G407" s="799"/>
      <c r="H407" s="799"/>
      <c r="I407" s="799"/>
      <c r="J407" s="799"/>
      <c r="K407" s="799"/>
      <c r="L407" s="799"/>
      <c r="M407" s="799"/>
      <c r="N407" s="799"/>
      <c r="O407" s="799"/>
      <c r="P407" s="799"/>
      <c r="Q407" s="799"/>
      <c r="R407" s="799"/>
      <c r="S407" s="799"/>
      <c r="T407" s="799"/>
      <c r="U407" s="799"/>
      <c r="V407" s="799"/>
      <c r="W407" s="799"/>
      <c r="X407" s="799"/>
      <c r="Y407" s="799"/>
      <c r="Z407" s="799"/>
    </row>
    <row r="408" spans="1:26" ht="15.75">
      <c r="A408" s="799"/>
      <c r="B408" s="2920"/>
      <c r="C408" s="799"/>
      <c r="D408" s="799"/>
      <c r="E408" s="799"/>
      <c r="F408" s="799"/>
      <c r="G408" s="799"/>
      <c r="H408" s="799"/>
      <c r="I408" s="799"/>
      <c r="J408" s="799"/>
      <c r="K408" s="799"/>
      <c r="L408" s="799"/>
      <c r="M408" s="799"/>
      <c r="N408" s="799"/>
      <c r="O408" s="799"/>
      <c r="P408" s="799"/>
      <c r="Q408" s="799"/>
      <c r="R408" s="799"/>
      <c r="S408" s="799"/>
      <c r="T408" s="799"/>
      <c r="U408" s="799"/>
      <c r="V408" s="799"/>
      <c r="W408" s="799"/>
      <c r="X408" s="799"/>
      <c r="Y408" s="799"/>
      <c r="Z408" s="799"/>
    </row>
    <row r="409" spans="1:26" ht="15.75">
      <c r="A409" s="799"/>
      <c r="B409" s="2920"/>
      <c r="C409" s="799"/>
      <c r="D409" s="799"/>
      <c r="E409" s="799"/>
      <c r="F409" s="799"/>
      <c r="G409" s="799"/>
      <c r="H409" s="799"/>
      <c r="I409" s="799"/>
      <c r="J409" s="799"/>
      <c r="K409" s="799"/>
      <c r="L409" s="799"/>
      <c r="M409" s="799"/>
      <c r="N409" s="799"/>
      <c r="O409" s="799"/>
      <c r="P409" s="799"/>
      <c r="Q409" s="799"/>
      <c r="R409" s="799"/>
      <c r="S409" s="799"/>
      <c r="T409" s="799"/>
      <c r="U409" s="799"/>
      <c r="V409" s="799"/>
      <c r="W409" s="799"/>
      <c r="X409" s="799"/>
      <c r="Y409" s="799"/>
      <c r="Z409" s="799"/>
    </row>
    <row r="410" spans="1:26" ht="15.75">
      <c r="A410" s="799"/>
      <c r="B410" s="2920"/>
      <c r="C410" s="799"/>
      <c r="D410" s="799"/>
      <c r="E410" s="799"/>
      <c r="F410" s="799"/>
      <c r="G410" s="799"/>
      <c r="H410" s="799"/>
      <c r="I410" s="799"/>
      <c r="J410" s="799"/>
      <c r="K410" s="799"/>
      <c r="L410" s="799"/>
      <c r="M410" s="799"/>
      <c r="N410" s="799"/>
      <c r="O410" s="799"/>
      <c r="P410" s="799"/>
      <c r="Q410" s="799"/>
      <c r="R410" s="799"/>
      <c r="S410" s="799"/>
      <c r="T410" s="799"/>
      <c r="U410" s="799"/>
      <c r="V410" s="799"/>
      <c r="W410" s="799"/>
      <c r="X410" s="799"/>
      <c r="Y410" s="799"/>
      <c r="Z410" s="799"/>
    </row>
    <row r="411" spans="1:26" ht="15.75">
      <c r="A411" s="799"/>
      <c r="B411" s="2920"/>
      <c r="C411" s="799"/>
      <c r="D411" s="799"/>
      <c r="E411" s="799"/>
      <c r="F411" s="799"/>
      <c r="G411" s="799"/>
      <c r="H411" s="799"/>
      <c r="I411" s="799"/>
      <c r="J411" s="799"/>
      <c r="K411" s="799"/>
      <c r="L411" s="799"/>
      <c r="M411" s="799"/>
      <c r="N411" s="799"/>
      <c r="O411" s="799"/>
      <c r="P411" s="799"/>
      <c r="Q411" s="799"/>
      <c r="R411" s="799"/>
      <c r="S411" s="799"/>
      <c r="T411" s="799"/>
      <c r="U411" s="799"/>
      <c r="V411" s="799"/>
      <c r="W411" s="799"/>
      <c r="X411" s="799"/>
      <c r="Y411" s="799"/>
      <c r="Z411" s="799"/>
    </row>
    <row r="412" spans="1:26" ht="15.75">
      <c r="A412" s="799"/>
      <c r="B412" s="2920"/>
      <c r="C412" s="799"/>
      <c r="D412" s="799"/>
      <c r="E412" s="799"/>
      <c r="F412" s="799"/>
      <c r="G412" s="799"/>
      <c r="H412" s="799"/>
      <c r="I412" s="799"/>
      <c r="J412" s="799"/>
      <c r="K412" s="799"/>
      <c r="L412" s="799"/>
      <c r="M412" s="799"/>
      <c r="N412" s="799"/>
      <c r="O412" s="799"/>
      <c r="P412" s="799"/>
      <c r="Q412" s="799"/>
      <c r="R412" s="799"/>
      <c r="S412" s="799"/>
      <c r="T412" s="799"/>
      <c r="U412" s="799"/>
      <c r="V412" s="799"/>
      <c r="W412" s="799"/>
      <c r="X412" s="799"/>
      <c r="Y412" s="799"/>
      <c r="Z412" s="799"/>
    </row>
    <row r="413" spans="1:26" ht="15.75">
      <c r="A413" s="799"/>
      <c r="B413" s="2920"/>
      <c r="C413" s="799"/>
      <c r="D413" s="799"/>
      <c r="E413" s="799"/>
      <c r="F413" s="799"/>
      <c r="G413" s="799"/>
      <c r="H413" s="799"/>
      <c r="I413" s="799"/>
      <c r="J413" s="799"/>
      <c r="K413" s="799"/>
      <c r="L413" s="799"/>
      <c r="M413" s="799"/>
      <c r="N413" s="799"/>
      <c r="O413" s="799"/>
      <c r="P413" s="799"/>
      <c r="Q413" s="799"/>
      <c r="R413" s="799"/>
      <c r="S413" s="799"/>
      <c r="T413" s="799"/>
      <c r="U413" s="799"/>
      <c r="V413" s="799"/>
      <c r="W413" s="799"/>
      <c r="X413" s="799"/>
      <c r="Y413" s="799"/>
      <c r="Z413" s="799"/>
    </row>
    <row r="414" spans="1:26" ht="15.75">
      <c r="A414" s="799"/>
      <c r="B414" s="2920"/>
      <c r="C414" s="799"/>
      <c r="D414" s="799"/>
      <c r="E414" s="799"/>
      <c r="F414" s="799"/>
      <c r="G414" s="799"/>
      <c r="H414" s="799"/>
      <c r="I414" s="799"/>
      <c r="J414" s="799"/>
      <c r="K414" s="799"/>
      <c r="L414" s="799"/>
      <c r="M414" s="799"/>
      <c r="N414" s="799"/>
      <c r="O414" s="799"/>
      <c r="P414" s="799"/>
      <c r="Q414" s="799"/>
      <c r="R414" s="799"/>
      <c r="S414" s="799"/>
      <c r="T414" s="799"/>
      <c r="U414" s="799"/>
      <c r="V414" s="799"/>
      <c r="W414" s="799"/>
      <c r="X414" s="799"/>
      <c r="Y414" s="799"/>
      <c r="Z414" s="799"/>
    </row>
    <row r="415" spans="1:26" ht="15.75">
      <c r="A415" s="799"/>
      <c r="B415" s="2920"/>
      <c r="C415" s="799"/>
      <c r="D415" s="799"/>
      <c r="E415" s="799"/>
      <c r="F415" s="799"/>
      <c r="G415" s="799"/>
      <c r="H415" s="799"/>
      <c r="I415" s="799"/>
      <c r="J415" s="799"/>
      <c r="K415" s="799"/>
      <c r="L415" s="799"/>
      <c r="M415" s="799"/>
      <c r="N415" s="799"/>
      <c r="O415" s="799"/>
      <c r="P415" s="799"/>
      <c r="Q415" s="799"/>
      <c r="R415" s="799"/>
      <c r="S415" s="799"/>
      <c r="T415" s="799"/>
      <c r="U415" s="799"/>
      <c r="V415" s="799"/>
      <c r="W415" s="799"/>
      <c r="X415" s="799"/>
      <c r="Y415" s="799"/>
      <c r="Z415" s="799"/>
    </row>
    <row r="416" spans="1:26" ht="15.75">
      <c r="A416" s="799"/>
      <c r="B416" s="2920"/>
      <c r="C416" s="799"/>
      <c r="D416" s="799"/>
      <c r="E416" s="799"/>
      <c r="F416" s="799"/>
      <c r="G416" s="799"/>
      <c r="H416" s="799"/>
      <c r="I416" s="799"/>
      <c r="J416" s="799"/>
      <c r="K416" s="799"/>
      <c r="L416" s="799"/>
      <c r="M416" s="799"/>
      <c r="N416" s="799"/>
      <c r="O416" s="799"/>
      <c r="P416" s="799"/>
      <c r="Q416" s="799"/>
      <c r="R416" s="799"/>
      <c r="S416" s="799"/>
      <c r="T416" s="799"/>
      <c r="U416" s="799"/>
      <c r="V416" s="799"/>
      <c r="W416" s="799"/>
      <c r="X416" s="799"/>
      <c r="Y416" s="799"/>
      <c r="Z416" s="799"/>
    </row>
    <row r="417" spans="1:26" ht="15.75">
      <c r="A417" s="799"/>
      <c r="B417" s="2920"/>
      <c r="C417" s="799"/>
      <c r="D417" s="799"/>
      <c r="E417" s="799"/>
      <c r="F417" s="799"/>
      <c r="G417" s="799"/>
      <c r="H417" s="799"/>
      <c r="I417" s="799"/>
      <c r="J417" s="799"/>
      <c r="K417" s="799"/>
      <c r="L417" s="799"/>
      <c r="M417" s="799"/>
      <c r="N417" s="799"/>
      <c r="O417" s="799"/>
      <c r="P417" s="799"/>
      <c r="Q417" s="799"/>
      <c r="R417" s="799"/>
      <c r="S417" s="799"/>
      <c r="T417" s="799"/>
      <c r="U417" s="799"/>
      <c r="V417" s="799"/>
      <c r="W417" s="799"/>
      <c r="X417" s="799"/>
      <c r="Y417" s="799"/>
      <c r="Z417" s="799"/>
    </row>
    <row r="418" spans="1:26" ht="15.75">
      <c r="A418" s="799"/>
      <c r="B418" s="2920"/>
      <c r="C418" s="799"/>
      <c r="D418" s="799"/>
      <c r="E418" s="799"/>
      <c r="F418" s="799"/>
      <c r="G418" s="799"/>
      <c r="H418" s="799"/>
      <c r="I418" s="799"/>
      <c r="J418" s="799"/>
      <c r="K418" s="799"/>
      <c r="L418" s="799"/>
      <c r="M418" s="799"/>
      <c r="N418" s="799"/>
      <c r="O418" s="799"/>
      <c r="P418" s="799"/>
      <c r="Q418" s="799"/>
      <c r="R418" s="799"/>
      <c r="S418" s="799"/>
      <c r="T418" s="799"/>
      <c r="U418" s="799"/>
      <c r="V418" s="799"/>
      <c r="W418" s="799"/>
      <c r="X418" s="799"/>
      <c r="Y418" s="799"/>
      <c r="Z418" s="799"/>
    </row>
    <row r="419" spans="1:26" ht="15.75">
      <c r="A419" s="799"/>
      <c r="B419" s="2920"/>
      <c r="C419" s="799"/>
      <c r="D419" s="799"/>
      <c r="E419" s="799"/>
      <c r="F419" s="799"/>
      <c r="G419" s="799"/>
      <c r="H419" s="799"/>
      <c r="I419" s="799"/>
      <c r="J419" s="799"/>
      <c r="K419" s="799"/>
      <c r="L419" s="799"/>
      <c r="M419" s="799"/>
      <c r="N419" s="799"/>
      <c r="O419" s="799"/>
      <c r="P419" s="799"/>
      <c r="Q419" s="799"/>
      <c r="R419" s="799"/>
      <c r="S419" s="799"/>
      <c r="T419" s="799"/>
      <c r="U419" s="799"/>
      <c r="V419" s="799"/>
      <c r="W419" s="799"/>
      <c r="X419" s="799"/>
      <c r="Y419" s="799"/>
      <c r="Z419" s="799"/>
    </row>
    <row r="420" spans="1:26" ht="15.75">
      <c r="A420" s="799"/>
      <c r="B420" s="2920"/>
      <c r="C420" s="799"/>
      <c r="D420" s="799"/>
      <c r="E420" s="799"/>
      <c r="F420" s="799"/>
      <c r="G420" s="799"/>
      <c r="H420" s="799"/>
      <c r="I420" s="799"/>
      <c r="J420" s="799"/>
      <c r="K420" s="799"/>
      <c r="L420" s="799"/>
      <c r="M420" s="799"/>
      <c r="N420" s="799"/>
      <c r="O420" s="799"/>
      <c r="P420" s="799"/>
      <c r="Q420" s="799"/>
      <c r="R420" s="799"/>
      <c r="S420" s="799"/>
      <c r="T420" s="799"/>
      <c r="U420" s="799"/>
      <c r="V420" s="799"/>
      <c r="W420" s="799"/>
      <c r="X420" s="799"/>
      <c r="Y420" s="799"/>
      <c r="Z420" s="799"/>
    </row>
    <row r="421" spans="1:26" ht="15.75">
      <c r="A421" s="799"/>
      <c r="B421" s="2920"/>
      <c r="C421" s="799"/>
      <c r="D421" s="799"/>
      <c r="E421" s="799"/>
      <c r="F421" s="799"/>
      <c r="G421" s="799"/>
      <c r="H421" s="799"/>
      <c r="I421" s="799"/>
      <c r="J421" s="799"/>
      <c r="K421" s="799"/>
      <c r="L421" s="799"/>
      <c r="M421" s="799"/>
      <c r="N421" s="799"/>
      <c r="O421" s="799"/>
      <c r="P421" s="799"/>
      <c r="Q421" s="799"/>
      <c r="R421" s="799"/>
      <c r="S421" s="799"/>
      <c r="T421" s="799"/>
      <c r="U421" s="799"/>
      <c r="V421" s="799"/>
      <c r="W421" s="799"/>
      <c r="X421" s="799"/>
      <c r="Y421" s="799"/>
      <c r="Z421" s="799"/>
    </row>
    <row r="422" spans="1:26" ht="15.75">
      <c r="A422" s="799"/>
      <c r="B422" s="2920"/>
      <c r="C422" s="799"/>
      <c r="D422" s="799"/>
      <c r="E422" s="799"/>
      <c r="F422" s="799"/>
      <c r="G422" s="799"/>
      <c r="H422" s="799"/>
      <c r="I422" s="799"/>
      <c r="J422" s="799"/>
      <c r="K422" s="799"/>
      <c r="L422" s="799"/>
      <c r="M422" s="799"/>
      <c r="N422" s="799"/>
      <c r="O422" s="799"/>
      <c r="P422" s="799"/>
      <c r="Q422" s="799"/>
      <c r="R422" s="799"/>
      <c r="S422" s="799"/>
      <c r="T422" s="799"/>
      <c r="U422" s="799"/>
      <c r="V422" s="799"/>
      <c r="W422" s="799"/>
      <c r="X422" s="799"/>
      <c r="Y422" s="799"/>
      <c r="Z422" s="799"/>
    </row>
    <row r="423" spans="1:26" ht="15.75">
      <c r="A423" s="799"/>
      <c r="B423" s="2920"/>
      <c r="C423" s="799"/>
      <c r="D423" s="799"/>
      <c r="E423" s="799"/>
      <c r="F423" s="799"/>
      <c r="G423" s="799"/>
      <c r="H423" s="799"/>
      <c r="I423" s="799"/>
      <c r="J423" s="799"/>
      <c r="K423" s="799"/>
      <c r="L423" s="799"/>
      <c r="M423" s="799"/>
      <c r="N423" s="799"/>
      <c r="O423" s="799"/>
      <c r="P423" s="799"/>
      <c r="Q423" s="799"/>
      <c r="R423" s="799"/>
      <c r="S423" s="799"/>
      <c r="T423" s="799"/>
      <c r="U423" s="799"/>
      <c r="V423" s="799"/>
      <c r="W423" s="799"/>
      <c r="X423" s="799"/>
      <c r="Y423" s="799"/>
      <c r="Z423" s="799"/>
    </row>
    <row r="424" spans="1:26" ht="15.75">
      <c r="A424" s="799"/>
      <c r="B424" s="2920"/>
      <c r="C424" s="799"/>
      <c r="D424" s="799"/>
      <c r="E424" s="799"/>
      <c r="F424" s="799"/>
      <c r="G424" s="799"/>
      <c r="H424" s="799"/>
      <c r="I424" s="799"/>
      <c r="J424" s="799"/>
      <c r="K424" s="799"/>
      <c r="L424" s="799"/>
      <c r="M424" s="799"/>
      <c r="N424" s="799"/>
      <c r="O424" s="799"/>
      <c r="P424" s="799"/>
      <c r="Q424" s="799"/>
      <c r="R424" s="799"/>
      <c r="S424" s="799"/>
      <c r="T424" s="799"/>
      <c r="U424" s="799"/>
      <c r="V424" s="799"/>
      <c r="W424" s="799"/>
      <c r="X424" s="799"/>
      <c r="Y424" s="799"/>
      <c r="Z424" s="799"/>
    </row>
    <row r="425" spans="1:26" ht="15.75">
      <c r="A425" s="799"/>
      <c r="B425" s="2920"/>
      <c r="C425" s="799"/>
      <c r="D425" s="799"/>
      <c r="E425" s="799"/>
      <c r="F425" s="799"/>
      <c r="G425" s="799"/>
      <c r="H425" s="799"/>
      <c r="I425" s="799"/>
      <c r="J425" s="799"/>
      <c r="K425" s="799"/>
      <c r="L425" s="799"/>
      <c r="M425" s="799"/>
      <c r="N425" s="799"/>
      <c r="O425" s="799"/>
      <c r="P425" s="799"/>
      <c r="Q425" s="799"/>
      <c r="R425" s="799"/>
      <c r="S425" s="799"/>
      <c r="T425" s="799"/>
      <c r="U425" s="799"/>
      <c r="V425" s="799"/>
      <c r="W425" s="799"/>
      <c r="X425" s="799"/>
      <c r="Y425" s="799"/>
      <c r="Z425" s="799"/>
    </row>
    <row r="426" spans="1:26" ht="15.75">
      <c r="A426" s="799"/>
      <c r="B426" s="2920"/>
      <c r="C426" s="799"/>
      <c r="D426" s="799"/>
      <c r="E426" s="799"/>
      <c r="F426" s="799"/>
      <c r="G426" s="799"/>
      <c r="H426" s="799"/>
      <c r="I426" s="799"/>
      <c r="J426" s="799"/>
      <c r="K426" s="799"/>
      <c r="L426" s="799"/>
      <c r="M426" s="799"/>
      <c r="N426" s="799"/>
      <c r="O426" s="799"/>
      <c r="P426" s="799"/>
      <c r="Q426" s="799"/>
      <c r="R426" s="799"/>
      <c r="S426" s="799"/>
      <c r="T426" s="799"/>
      <c r="U426" s="799"/>
      <c r="V426" s="799"/>
      <c r="W426" s="799"/>
      <c r="X426" s="799"/>
      <c r="Y426" s="799"/>
      <c r="Z426" s="799"/>
    </row>
    <row r="427" spans="1:26" ht="15.75">
      <c r="A427" s="799"/>
      <c r="B427" s="2920"/>
      <c r="C427" s="799"/>
      <c r="D427" s="799"/>
      <c r="E427" s="799"/>
      <c r="F427" s="799"/>
      <c r="G427" s="799"/>
      <c r="H427" s="799"/>
      <c r="I427" s="799"/>
      <c r="J427" s="799"/>
      <c r="K427" s="799"/>
      <c r="L427" s="799"/>
      <c r="M427" s="799"/>
      <c r="N427" s="799"/>
      <c r="O427" s="799"/>
      <c r="P427" s="799"/>
      <c r="Q427" s="799"/>
      <c r="R427" s="799"/>
      <c r="S427" s="799"/>
      <c r="T427" s="799"/>
      <c r="U427" s="799"/>
      <c r="V427" s="799"/>
      <c r="W427" s="799"/>
      <c r="X427" s="799"/>
      <c r="Y427" s="799"/>
      <c r="Z427" s="799"/>
    </row>
    <row r="428" spans="1:26" ht="15.75">
      <c r="A428" s="799"/>
      <c r="B428" s="2920"/>
      <c r="C428" s="799"/>
      <c r="D428" s="799"/>
      <c r="E428" s="799"/>
      <c r="F428" s="799"/>
      <c r="G428" s="799"/>
      <c r="H428" s="799"/>
      <c r="I428" s="799"/>
      <c r="J428" s="799"/>
      <c r="K428" s="799"/>
      <c r="L428" s="799"/>
      <c r="M428" s="799"/>
      <c r="N428" s="799"/>
      <c r="O428" s="799"/>
      <c r="P428" s="799"/>
      <c r="Q428" s="799"/>
      <c r="R428" s="799"/>
      <c r="S428" s="799"/>
      <c r="T428" s="799"/>
      <c r="U428" s="799"/>
      <c r="V428" s="799"/>
      <c r="W428" s="799"/>
      <c r="X428" s="799"/>
      <c r="Y428" s="799"/>
      <c r="Z428" s="799"/>
    </row>
    <row r="429" spans="1:26" ht="15.75">
      <c r="A429" s="799"/>
      <c r="B429" s="2920"/>
      <c r="C429" s="799"/>
      <c r="D429" s="799"/>
      <c r="E429" s="799"/>
      <c r="F429" s="799"/>
      <c r="G429" s="799"/>
      <c r="H429" s="799"/>
      <c r="I429" s="799"/>
      <c r="J429" s="799"/>
      <c r="K429" s="799"/>
      <c r="L429" s="799"/>
      <c r="M429" s="799"/>
      <c r="N429" s="799"/>
      <c r="O429" s="799"/>
      <c r="P429" s="799"/>
      <c r="Q429" s="799"/>
      <c r="R429" s="799"/>
      <c r="S429" s="799"/>
      <c r="T429" s="799"/>
      <c r="U429" s="799"/>
      <c r="V429" s="799"/>
      <c r="W429" s="799"/>
      <c r="X429" s="799"/>
      <c r="Y429" s="799"/>
      <c r="Z429" s="799"/>
    </row>
    <row r="430" spans="1:26" ht="15.75">
      <c r="A430" s="799"/>
      <c r="B430" s="2920"/>
      <c r="C430" s="799"/>
      <c r="D430" s="799"/>
      <c r="E430" s="799"/>
      <c r="F430" s="799"/>
      <c r="G430" s="799"/>
      <c r="H430" s="799"/>
      <c r="I430" s="799"/>
      <c r="J430" s="799"/>
      <c r="K430" s="799"/>
      <c r="L430" s="799"/>
      <c r="M430" s="799"/>
      <c r="N430" s="799"/>
      <c r="O430" s="799"/>
      <c r="P430" s="799"/>
      <c r="Q430" s="799"/>
      <c r="R430" s="799"/>
      <c r="S430" s="799"/>
      <c r="T430" s="799"/>
      <c r="U430" s="799"/>
      <c r="V430" s="799"/>
      <c r="W430" s="799"/>
      <c r="X430" s="799"/>
      <c r="Y430" s="799"/>
      <c r="Z430" s="799"/>
    </row>
    <row r="431" spans="1:26" ht="15.75">
      <c r="A431" s="799"/>
      <c r="B431" s="2920"/>
      <c r="C431" s="799"/>
      <c r="D431" s="799"/>
      <c r="E431" s="799"/>
      <c r="F431" s="799"/>
      <c r="G431" s="799"/>
      <c r="H431" s="799"/>
      <c r="I431" s="799"/>
      <c r="J431" s="799"/>
      <c r="K431" s="799"/>
      <c r="L431" s="799"/>
      <c r="M431" s="799"/>
      <c r="N431" s="799"/>
      <c r="O431" s="799"/>
      <c r="P431" s="799"/>
      <c r="Q431" s="799"/>
      <c r="R431" s="799"/>
      <c r="S431" s="799"/>
      <c r="T431" s="799"/>
      <c r="U431" s="799"/>
      <c r="V431" s="799"/>
      <c r="W431" s="799"/>
      <c r="X431" s="799"/>
      <c r="Y431" s="799"/>
      <c r="Z431" s="799"/>
    </row>
    <row r="432" spans="1:26" ht="15.75">
      <c r="A432" s="799"/>
      <c r="B432" s="2920"/>
      <c r="C432" s="799"/>
      <c r="D432" s="799"/>
      <c r="E432" s="799"/>
      <c r="F432" s="799"/>
      <c r="G432" s="799"/>
      <c r="H432" s="799"/>
      <c r="I432" s="799"/>
      <c r="J432" s="799"/>
      <c r="K432" s="799"/>
      <c r="L432" s="799"/>
      <c r="M432" s="799"/>
      <c r="N432" s="799"/>
      <c r="O432" s="799"/>
      <c r="P432" s="799"/>
      <c r="Q432" s="799"/>
      <c r="R432" s="799"/>
      <c r="S432" s="799"/>
      <c r="T432" s="799"/>
      <c r="U432" s="799"/>
      <c r="V432" s="799"/>
      <c r="W432" s="799"/>
      <c r="X432" s="799"/>
      <c r="Y432" s="799"/>
      <c r="Z432" s="799"/>
    </row>
    <row r="433" spans="1:26" ht="15.75">
      <c r="A433" s="799"/>
      <c r="B433" s="2920"/>
      <c r="C433" s="799"/>
      <c r="D433" s="799"/>
      <c r="E433" s="799"/>
      <c r="F433" s="799"/>
      <c r="G433" s="799"/>
      <c r="H433" s="799"/>
      <c r="I433" s="799"/>
      <c r="J433" s="799"/>
      <c r="K433" s="799"/>
      <c r="L433" s="799"/>
      <c r="M433" s="799"/>
      <c r="N433" s="799"/>
      <c r="O433" s="799"/>
      <c r="P433" s="799"/>
      <c r="Q433" s="799"/>
      <c r="R433" s="799"/>
      <c r="S433" s="799"/>
      <c r="T433" s="799"/>
      <c r="U433" s="799"/>
      <c r="V433" s="799"/>
      <c r="W433" s="799"/>
      <c r="X433" s="799"/>
      <c r="Y433" s="799"/>
      <c r="Z433" s="799"/>
    </row>
    <row r="434" spans="1:26" ht="15.75">
      <c r="A434" s="799"/>
      <c r="B434" s="2920"/>
      <c r="C434" s="799"/>
      <c r="D434" s="799"/>
      <c r="E434" s="799"/>
      <c r="F434" s="799"/>
      <c r="G434" s="799"/>
      <c r="H434" s="799"/>
      <c r="I434" s="799"/>
      <c r="J434" s="799"/>
      <c r="K434" s="799"/>
      <c r="L434" s="799"/>
      <c r="M434" s="799"/>
      <c r="N434" s="799"/>
      <c r="O434" s="799"/>
      <c r="P434" s="799"/>
      <c r="Q434" s="799"/>
      <c r="R434" s="799"/>
      <c r="S434" s="799"/>
      <c r="T434" s="799"/>
      <c r="U434" s="799"/>
      <c r="V434" s="799"/>
      <c r="W434" s="799"/>
      <c r="X434" s="799"/>
      <c r="Y434" s="799"/>
      <c r="Z434" s="799"/>
    </row>
    <row r="435" spans="1:26" ht="15.75">
      <c r="A435" s="799"/>
      <c r="B435" s="2920"/>
      <c r="C435" s="799"/>
      <c r="D435" s="799"/>
      <c r="E435" s="799"/>
      <c r="F435" s="799"/>
      <c r="G435" s="799"/>
      <c r="H435" s="799"/>
      <c r="I435" s="799"/>
      <c r="J435" s="799"/>
      <c r="K435" s="799"/>
      <c r="L435" s="799"/>
      <c r="M435" s="799"/>
      <c r="N435" s="799"/>
      <c r="O435" s="799"/>
      <c r="P435" s="799"/>
      <c r="Q435" s="799"/>
      <c r="R435" s="799"/>
      <c r="S435" s="799"/>
      <c r="T435" s="799"/>
      <c r="U435" s="799"/>
      <c r="V435" s="799"/>
      <c r="W435" s="799"/>
      <c r="X435" s="799"/>
      <c r="Y435" s="799"/>
      <c r="Z435" s="799"/>
    </row>
    <row r="436" spans="1:26" ht="15.75">
      <c r="A436" s="799"/>
      <c r="B436" s="2920"/>
      <c r="C436" s="799"/>
      <c r="D436" s="799"/>
      <c r="E436" s="799"/>
      <c r="F436" s="799"/>
      <c r="G436" s="799"/>
      <c r="H436" s="799"/>
      <c r="I436" s="799"/>
      <c r="J436" s="799"/>
      <c r="K436" s="799"/>
      <c r="L436" s="799"/>
      <c r="M436" s="799"/>
      <c r="N436" s="799"/>
      <c r="O436" s="799"/>
      <c r="P436" s="799"/>
      <c r="Q436" s="799"/>
      <c r="R436" s="799"/>
      <c r="S436" s="799"/>
      <c r="T436" s="799"/>
      <c r="U436" s="799"/>
      <c r="V436" s="799"/>
      <c r="W436" s="799"/>
      <c r="X436" s="799"/>
      <c r="Y436" s="799"/>
      <c r="Z436" s="799"/>
    </row>
    <row r="437" spans="1:26" ht="15.75">
      <c r="A437" s="799"/>
      <c r="B437" s="2920"/>
      <c r="C437" s="799"/>
      <c r="D437" s="799"/>
      <c r="E437" s="799"/>
      <c r="F437" s="799"/>
      <c r="G437" s="799"/>
      <c r="H437" s="799"/>
      <c r="I437" s="799"/>
      <c r="J437" s="799"/>
      <c r="K437" s="799"/>
      <c r="L437" s="799"/>
      <c r="M437" s="799"/>
      <c r="N437" s="799"/>
      <c r="O437" s="799"/>
      <c r="P437" s="799"/>
      <c r="Q437" s="799"/>
      <c r="R437" s="799"/>
      <c r="S437" s="799"/>
      <c r="T437" s="799"/>
      <c r="U437" s="799"/>
      <c r="V437" s="799"/>
      <c r="W437" s="799"/>
      <c r="X437" s="799"/>
      <c r="Y437" s="799"/>
      <c r="Z437" s="799"/>
    </row>
    <row r="438" spans="1:26" ht="15.75">
      <c r="A438" s="799"/>
      <c r="B438" s="2920"/>
      <c r="C438" s="799"/>
      <c r="D438" s="799"/>
      <c r="E438" s="799"/>
      <c r="F438" s="799"/>
      <c r="G438" s="799"/>
      <c r="H438" s="799"/>
      <c r="I438" s="799"/>
      <c r="J438" s="799"/>
      <c r="K438" s="799"/>
      <c r="L438" s="799"/>
      <c r="M438" s="799"/>
      <c r="N438" s="799"/>
      <c r="O438" s="799"/>
      <c r="P438" s="799"/>
      <c r="Q438" s="799"/>
      <c r="R438" s="799"/>
      <c r="S438" s="799"/>
      <c r="T438" s="799"/>
      <c r="U438" s="799"/>
      <c r="V438" s="799"/>
      <c r="W438" s="799"/>
      <c r="X438" s="799"/>
      <c r="Y438" s="799"/>
      <c r="Z438" s="799"/>
    </row>
    <row r="439" spans="1:26" ht="15.75">
      <c r="A439" s="799"/>
      <c r="B439" s="2920"/>
      <c r="C439" s="799"/>
      <c r="D439" s="799"/>
      <c r="E439" s="799"/>
      <c r="F439" s="799"/>
      <c r="G439" s="799"/>
      <c r="H439" s="799"/>
      <c r="I439" s="799"/>
      <c r="J439" s="799"/>
      <c r="K439" s="799"/>
      <c r="L439" s="799"/>
      <c r="M439" s="799"/>
      <c r="N439" s="799"/>
      <c r="O439" s="799"/>
      <c r="P439" s="799"/>
      <c r="Q439" s="799"/>
      <c r="R439" s="799"/>
      <c r="S439" s="799"/>
      <c r="T439" s="799"/>
      <c r="U439" s="799"/>
      <c r="V439" s="799"/>
      <c r="W439" s="799"/>
      <c r="X439" s="799"/>
      <c r="Y439" s="799"/>
      <c r="Z439" s="799"/>
    </row>
    <row r="440" spans="1:26" ht="15.75">
      <c r="A440" s="799"/>
      <c r="B440" s="2920"/>
      <c r="C440" s="799"/>
      <c r="D440" s="799"/>
      <c r="E440" s="799"/>
      <c r="F440" s="799"/>
      <c r="G440" s="799"/>
      <c r="H440" s="799"/>
      <c r="I440" s="799"/>
      <c r="J440" s="799"/>
      <c r="K440" s="799"/>
      <c r="L440" s="799"/>
      <c r="M440" s="799"/>
      <c r="N440" s="799"/>
      <c r="O440" s="799"/>
      <c r="P440" s="799"/>
      <c r="Q440" s="799"/>
      <c r="R440" s="799"/>
      <c r="S440" s="799"/>
      <c r="T440" s="799"/>
      <c r="U440" s="799"/>
      <c r="V440" s="799"/>
      <c r="W440" s="799"/>
      <c r="X440" s="799"/>
      <c r="Y440" s="799"/>
      <c r="Z440" s="799"/>
    </row>
    <row r="441" spans="1:26" ht="15.75">
      <c r="A441" s="799"/>
      <c r="B441" s="2920"/>
      <c r="C441" s="799"/>
      <c r="D441" s="799"/>
      <c r="E441" s="799"/>
      <c r="F441" s="799"/>
      <c r="G441" s="799"/>
      <c r="H441" s="799"/>
      <c r="I441" s="799"/>
      <c r="J441" s="799"/>
      <c r="K441" s="799"/>
      <c r="L441" s="799"/>
      <c r="M441" s="799"/>
      <c r="N441" s="799"/>
      <c r="O441" s="799"/>
      <c r="P441" s="799"/>
      <c r="Q441" s="799"/>
      <c r="R441" s="799"/>
      <c r="S441" s="799"/>
      <c r="T441" s="799"/>
      <c r="U441" s="799"/>
      <c r="V441" s="799"/>
      <c r="W441" s="799"/>
      <c r="X441" s="799"/>
      <c r="Y441" s="799"/>
      <c r="Z441" s="799"/>
    </row>
    <row r="442" spans="1:26" ht="15.75">
      <c r="A442" s="799"/>
      <c r="B442" s="2920"/>
      <c r="C442" s="799"/>
      <c r="D442" s="799"/>
      <c r="E442" s="799"/>
      <c r="F442" s="799"/>
      <c r="G442" s="799"/>
      <c r="H442" s="799"/>
      <c r="I442" s="799"/>
      <c r="J442" s="799"/>
      <c r="K442" s="799"/>
      <c r="L442" s="799"/>
      <c r="M442" s="799"/>
      <c r="N442" s="799"/>
      <c r="O442" s="799"/>
      <c r="P442" s="799"/>
      <c r="Q442" s="799"/>
      <c r="R442" s="799"/>
      <c r="S442" s="799"/>
      <c r="T442" s="799"/>
      <c r="U442" s="799"/>
      <c r="V442" s="799"/>
      <c r="W442" s="799"/>
      <c r="X442" s="799"/>
      <c r="Y442" s="799"/>
      <c r="Z442" s="799"/>
    </row>
    <row r="443" spans="1:26" ht="15.75">
      <c r="A443" s="799"/>
      <c r="B443" s="2920"/>
      <c r="C443" s="799"/>
      <c r="D443" s="799"/>
      <c r="E443" s="799"/>
      <c r="F443" s="799"/>
      <c r="G443" s="799"/>
      <c r="H443" s="799"/>
      <c r="I443" s="799"/>
      <c r="J443" s="799"/>
      <c r="K443" s="799"/>
      <c r="L443" s="799"/>
      <c r="M443" s="799"/>
      <c r="N443" s="799"/>
      <c r="O443" s="799"/>
      <c r="P443" s="799"/>
      <c r="Q443" s="799"/>
      <c r="R443" s="799"/>
      <c r="S443" s="799"/>
      <c r="T443" s="799"/>
      <c r="U443" s="799"/>
      <c r="V443" s="799"/>
      <c r="W443" s="799"/>
      <c r="X443" s="799"/>
      <c r="Y443" s="799"/>
      <c r="Z443" s="799"/>
    </row>
    <row r="444" spans="1:26" ht="15.75">
      <c r="A444" s="799"/>
      <c r="B444" s="2920"/>
      <c r="C444" s="799"/>
      <c r="D444" s="799"/>
      <c r="E444" s="799"/>
      <c r="F444" s="799"/>
      <c r="G444" s="799"/>
      <c r="H444" s="799"/>
      <c r="I444" s="799"/>
      <c r="J444" s="799"/>
      <c r="K444" s="799"/>
      <c r="L444" s="799"/>
      <c r="M444" s="799"/>
      <c r="N444" s="799"/>
      <c r="O444" s="799"/>
      <c r="P444" s="799"/>
      <c r="Q444" s="799"/>
      <c r="R444" s="799"/>
      <c r="S444" s="799"/>
      <c r="T444" s="799"/>
      <c r="U444" s="799"/>
      <c r="V444" s="799"/>
      <c r="W444" s="799"/>
      <c r="X444" s="799"/>
      <c r="Y444" s="799"/>
      <c r="Z444" s="799"/>
    </row>
    <row r="445" spans="1:26" ht="15.75">
      <c r="A445" s="799"/>
      <c r="B445" s="2920"/>
      <c r="C445" s="799"/>
      <c r="D445" s="799"/>
      <c r="E445" s="799"/>
      <c r="F445" s="799"/>
      <c r="G445" s="799"/>
      <c r="H445" s="799"/>
      <c r="I445" s="799"/>
      <c r="J445" s="799"/>
      <c r="K445" s="799"/>
      <c r="L445" s="799"/>
      <c r="M445" s="799"/>
      <c r="N445" s="799"/>
      <c r="O445" s="799"/>
      <c r="P445" s="799"/>
      <c r="Q445" s="799"/>
      <c r="R445" s="799"/>
      <c r="S445" s="799"/>
      <c r="T445" s="799"/>
      <c r="U445" s="799"/>
      <c r="V445" s="799"/>
      <c r="W445" s="799"/>
      <c r="X445" s="799"/>
      <c r="Y445" s="799"/>
      <c r="Z445" s="799"/>
    </row>
    <row r="446" spans="1:26" ht="15.75">
      <c r="A446" s="799"/>
      <c r="B446" s="2920"/>
      <c r="C446" s="799"/>
      <c r="D446" s="799"/>
      <c r="E446" s="799"/>
      <c r="F446" s="799"/>
      <c r="G446" s="799"/>
      <c r="H446" s="799"/>
      <c r="I446" s="799"/>
      <c r="J446" s="799"/>
      <c r="K446" s="799"/>
      <c r="L446" s="799"/>
      <c r="M446" s="799"/>
      <c r="N446" s="799"/>
      <c r="O446" s="799"/>
      <c r="P446" s="799"/>
      <c r="Q446" s="799"/>
      <c r="R446" s="799"/>
      <c r="S446" s="799"/>
      <c r="T446" s="799"/>
      <c r="U446" s="799"/>
      <c r="V446" s="799"/>
      <c r="W446" s="799"/>
      <c r="X446" s="799"/>
      <c r="Y446" s="799"/>
      <c r="Z446" s="799"/>
    </row>
    <row r="447" spans="1:26" ht="15.75">
      <c r="A447" s="799"/>
      <c r="B447" s="2920"/>
      <c r="C447" s="799"/>
      <c r="D447" s="799"/>
      <c r="E447" s="799"/>
      <c r="F447" s="799"/>
      <c r="G447" s="799"/>
      <c r="H447" s="799"/>
      <c r="I447" s="799"/>
      <c r="J447" s="799"/>
      <c r="K447" s="799"/>
      <c r="L447" s="799"/>
      <c r="M447" s="799"/>
      <c r="N447" s="799"/>
      <c r="O447" s="799"/>
      <c r="P447" s="799"/>
      <c r="Q447" s="799"/>
      <c r="R447" s="799"/>
      <c r="S447" s="799"/>
      <c r="T447" s="799"/>
      <c r="U447" s="799"/>
      <c r="V447" s="799"/>
      <c r="W447" s="799"/>
      <c r="X447" s="799"/>
      <c r="Y447" s="799"/>
      <c r="Z447" s="799"/>
    </row>
    <row r="448" spans="1:26" ht="15.75">
      <c r="A448" s="799"/>
      <c r="B448" s="2920"/>
      <c r="C448" s="799"/>
      <c r="D448" s="799"/>
      <c r="E448" s="799"/>
      <c r="F448" s="799"/>
      <c r="G448" s="799"/>
      <c r="H448" s="799"/>
      <c r="I448" s="799"/>
      <c r="J448" s="799"/>
      <c r="K448" s="799"/>
      <c r="L448" s="799"/>
      <c r="M448" s="799"/>
      <c r="N448" s="799"/>
      <c r="O448" s="799"/>
      <c r="P448" s="799"/>
      <c r="Q448" s="799"/>
      <c r="R448" s="799"/>
      <c r="S448" s="799"/>
      <c r="T448" s="799"/>
      <c r="U448" s="799"/>
      <c r="V448" s="799"/>
      <c r="W448" s="799"/>
      <c r="X448" s="799"/>
      <c r="Y448" s="799"/>
      <c r="Z448" s="799"/>
    </row>
    <row r="449" spans="1:26" ht="15.75">
      <c r="A449" s="799"/>
      <c r="B449" s="2920"/>
      <c r="C449" s="799"/>
      <c r="D449" s="799"/>
      <c r="E449" s="799"/>
      <c r="F449" s="799"/>
      <c r="G449" s="799"/>
      <c r="H449" s="799"/>
      <c r="I449" s="799"/>
      <c r="J449" s="799"/>
      <c r="K449" s="799"/>
      <c r="L449" s="799"/>
      <c r="M449" s="799"/>
      <c r="N449" s="799"/>
      <c r="O449" s="799"/>
      <c r="P449" s="799"/>
      <c r="Q449" s="799"/>
      <c r="R449" s="799"/>
      <c r="S449" s="799"/>
      <c r="T449" s="799"/>
      <c r="U449" s="799"/>
      <c r="V449" s="799"/>
      <c r="W449" s="799"/>
      <c r="X449" s="799"/>
      <c r="Y449" s="799"/>
      <c r="Z449" s="799"/>
    </row>
    <row r="450" spans="1:26" ht="15.75">
      <c r="A450" s="799"/>
      <c r="B450" s="2920"/>
      <c r="C450" s="799"/>
      <c r="D450" s="799"/>
      <c r="E450" s="799"/>
      <c r="F450" s="799"/>
      <c r="G450" s="799"/>
      <c r="H450" s="799"/>
      <c r="I450" s="799"/>
      <c r="J450" s="799"/>
      <c r="K450" s="799"/>
      <c r="L450" s="799"/>
      <c r="M450" s="799"/>
      <c r="N450" s="799"/>
      <c r="O450" s="799"/>
      <c r="P450" s="799"/>
      <c r="Q450" s="799"/>
      <c r="R450" s="799"/>
      <c r="S450" s="799"/>
      <c r="T450" s="799"/>
      <c r="U450" s="799"/>
      <c r="V450" s="799"/>
      <c r="W450" s="799"/>
      <c r="X450" s="799"/>
      <c r="Y450" s="799"/>
      <c r="Z450" s="799"/>
    </row>
    <row r="451" spans="1:26" ht="15.75">
      <c r="A451" s="799"/>
      <c r="B451" s="2920"/>
      <c r="C451" s="799"/>
      <c r="D451" s="799"/>
      <c r="E451" s="799"/>
      <c r="F451" s="799"/>
      <c r="G451" s="799"/>
      <c r="H451" s="799"/>
      <c r="I451" s="799"/>
      <c r="J451" s="799"/>
      <c r="K451" s="799"/>
      <c r="L451" s="799"/>
      <c r="M451" s="799"/>
      <c r="N451" s="799"/>
      <c r="O451" s="799"/>
      <c r="P451" s="799"/>
      <c r="Q451" s="799"/>
      <c r="R451" s="799"/>
      <c r="S451" s="799"/>
      <c r="T451" s="799"/>
      <c r="U451" s="799"/>
      <c r="V451" s="799"/>
      <c r="W451" s="799"/>
      <c r="X451" s="799"/>
      <c r="Y451" s="799"/>
      <c r="Z451" s="799"/>
    </row>
    <row r="452" spans="1:26" ht="15.75">
      <c r="A452" s="799"/>
      <c r="B452" s="2920"/>
      <c r="C452" s="799"/>
      <c r="D452" s="799"/>
      <c r="E452" s="799"/>
      <c r="F452" s="799"/>
      <c r="G452" s="799"/>
      <c r="H452" s="799"/>
      <c r="I452" s="799"/>
      <c r="J452" s="799"/>
      <c r="K452" s="799"/>
      <c r="L452" s="799"/>
      <c r="M452" s="799"/>
      <c r="N452" s="799"/>
      <c r="O452" s="799"/>
      <c r="P452" s="799"/>
      <c r="Q452" s="799"/>
      <c r="R452" s="799"/>
      <c r="S452" s="799"/>
      <c r="T452" s="799"/>
      <c r="U452" s="799"/>
      <c r="V452" s="799"/>
      <c r="W452" s="799"/>
      <c r="X452" s="799"/>
      <c r="Y452" s="799"/>
      <c r="Z452" s="799"/>
    </row>
    <row r="453" spans="1:26" ht="15.75">
      <c r="A453" s="799"/>
      <c r="B453" s="2920"/>
      <c r="C453" s="799"/>
      <c r="D453" s="799"/>
      <c r="E453" s="799"/>
      <c r="F453" s="799"/>
      <c r="G453" s="799"/>
      <c r="H453" s="799"/>
      <c r="I453" s="799"/>
      <c r="J453" s="799"/>
      <c r="K453" s="799"/>
      <c r="L453" s="799"/>
      <c r="M453" s="799"/>
      <c r="N453" s="799"/>
      <c r="O453" s="799"/>
      <c r="P453" s="799"/>
      <c r="Q453" s="799"/>
      <c r="R453" s="799"/>
      <c r="S453" s="799"/>
      <c r="T453" s="799"/>
      <c r="U453" s="799"/>
      <c r="V453" s="799"/>
      <c r="W453" s="799"/>
      <c r="X453" s="799"/>
      <c r="Y453" s="799"/>
      <c r="Z453" s="799"/>
    </row>
    <row r="454" spans="1:26" ht="15.75">
      <c r="A454" s="799"/>
      <c r="B454" s="2920"/>
      <c r="C454" s="799"/>
      <c r="D454" s="799"/>
      <c r="E454" s="799"/>
      <c r="F454" s="799"/>
      <c r="G454" s="799"/>
      <c r="H454" s="799"/>
      <c r="I454" s="799"/>
      <c r="J454" s="799"/>
      <c r="K454" s="799"/>
      <c r="L454" s="799"/>
      <c r="M454" s="799"/>
      <c r="N454" s="799"/>
      <c r="O454" s="799"/>
      <c r="P454" s="799"/>
      <c r="Q454" s="799"/>
      <c r="R454" s="799"/>
      <c r="S454" s="799"/>
      <c r="T454" s="799"/>
      <c r="U454" s="799"/>
      <c r="V454" s="799"/>
      <c r="W454" s="799"/>
      <c r="X454" s="799"/>
      <c r="Y454" s="799"/>
      <c r="Z454" s="799"/>
    </row>
    <row r="455" spans="1:26" ht="15.75">
      <c r="A455" s="799"/>
      <c r="B455" s="2920"/>
      <c r="C455" s="799"/>
      <c r="D455" s="799"/>
      <c r="E455" s="799"/>
      <c r="F455" s="799"/>
      <c r="G455" s="799"/>
      <c r="H455" s="799"/>
      <c r="I455" s="799"/>
      <c r="J455" s="799"/>
      <c r="K455" s="799"/>
      <c r="L455" s="799"/>
      <c r="M455" s="799"/>
      <c r="N455" s="799"/>
      <c r="O455" s="799"/>
      <c r="P455" s="799"/>
      <c r="Q455" s="799"/>
      <c r="R455" s="799"/>
      <c r="S455" s="799"/>
      <c r="T455" s="799"/>
      <c r="U455" s="799"/>
      <c r="V455" s="799"/>
      <c r="W455" s="799"/>
      <c r="X455" s="799"/>
      <c r="Y455" s="799"/>
      <c r="Z455" s="799"/>
    </row>
    <row r="456" spans="1:26" ht="15.75">
      <c r="A456" s="799"/>
      <c r="B456" s="2920"/>
      <c r="C456" s="799"/>
      <c r="D456" s="799"/>
      <c r="E456" s="799"/>
      <c r="F456" s="799"/>
      <c r="G456" s="799"/>
      <c r="H456" s="799"/>
      <c r="I456" s="799"/>
      <c r="J456" s="799"/>
      <c r="K456" s="799"/>
      <c r="L456" s="799"/>
      <c r="M456" s="799"/>
      <c r="N456" s="799"/>
      <c r="O456" s="799"/>
      <c r="P456" s="799"/>
      <c r="Q456" s="799"/>
      <c r="R456" s="799"/>
      <c r="S456" s="799"/>
      <c r="T456" s="799"/>
      <c r="U456" s="799"/>
      <c r="V456" s="799"/>
      <c r="W456" s="799"/>
      <c r="X456" s="799"/>
      <c r="Y456" s="799"/>
      <c r="Z456" s="799"/>
    </row>
    <row r="457" spans="1:26" ht="15.75">
      <c r="A457" s="799"/>
      <c r="B457" s="2920"/>
      <c r="C457" s="799"/>
      <c r="D457" s="799"/>
      <c r="E457" s="799"/>
      <c r="F457" s="799"/>
      <c r="G457" s="799"/>
      <c r="H457" s="799"/>
      <c r="I457" s="799"/>
      <c r="J457" s="799"/>
      <c r="K457" s="799"/>
      <c r="L457" s="799"/>
      <c r="M457" s="799"/>
      <c r="N457" s="799"/>
      <c r="O457" s="799"/>
      <c r="P457" s="799"/>
      <c r="Q457" s="799"/>
      <c r="R457" s="799"/>
      <c r="S457" s="799"/>
      <c r="T457" s="799"/>
      <c r="U457" s="799"/>
      <c r="V457" s="799"/>
      <c r="W457" s="799"/>
      <c r="X457" s="799"/>
      <c r="Y457" s="799"/>
      <c r="Z457" s="799"/>
    </row>
    <row r="458" spans="1:26" ht="15.75">
      <c r="A458" s="799"/>
      <c r="B458" s="2920"/>
      <c r="C458" s="799"/>
      <c r="D458" s="799"/>
      <c r="E458" s="799"/>
      <c r="F458" s="799"/>
      <c r="G458" s="799"/>
      <c r="H458" s="799"/>
      <c r="I458" s="799"/>
      <c r="J458" s="799"/>
      <c r="K458" s="799"/>
      <c r="L458" s="799"/>
      <c r="M458" s="799"/>
      <c r="N458" s="799"/>
      <c r="O458" s="799"/>
      <c r="P458" s="799"/>
      <c r="Q458" s="799"/>
      <c r="R458" s="799"/>
      <c r="S458" s="799"/>
      <c r="T458" s="799"/>
      <c r="U458" s="799"/>
      <c r="V458" s="799"/>
      <c r="W458" s="799"/>
      <c r="X458" s="799"/>
      <c r="Y458" s="799"/>
      <c r="Z458" s="799"/>
    </row>
    <row r="459" spans="1:26" ht="15.75">
      <c r="A459" s="799"/>
      <c r="B459" s="2920"/>
      <c r="C459" s="799"/>
      <c r="D459" s="799"/>
      <c r="E459" s="799"/>
      <c r="F459" s="799"/>
      <c r="G459" s="799"/>
      <c r="H459" s="799"/>
      <c r="I459" s="799"/>
      <c r="J459" s="799"/>
      <c r="K459" s="799"/>
      <c r="L459" s="799"/>
      <c r="M459" s="799"/>
      <c r="N459" s="799"/>
      <c r="O459" s="799"/>
      <c r="P459" s="799"/>
      <c r="Q459" s="799"/>
      <c r="R459" s="799"/>
      <c r="S459" s="799"/>
      <c r="T459" s="799"/>
      <c r="U459" s="799"/>
      <c r="V459" s="799"/>
      <c r="W459" s="799"/>
      <c r="X459" s="799"/>
      <c r="Y459" s="799"/>
      <c r="Z459" s="799"/>
    </row>
    <row r="460" spans="1:26" ht="15.75">
      <c r="A460" s="799"/>
      <c r="B460" s="2920"/>
      <c r="C460" s="799"/>
      <c r="D460" s="799"/>
      <c r="E460" s="799"/>
      <c r="F460" s="799"/>
      <c r="G460" s="799"/>
      <c r="H460" s="799"/>
      <c r="I460" s="799"/>
      <c r="J460" s="799"/>
      <c r="K460" s="799"/>
      <c r="L460" s="799"/>
      <c r="M460" s="799"/>
      <c r="N460" s="799"/>
      <c r="O460" s="799"/>
      <c r="P460" s="799"/>
      <c r="Q460" s="799"/>
      <c r="R460" s="799"/>
      <c r="S460" s="799"/>
      <c r="T460" s="799"/>
      <c r="U460" s="799"/>
      <c r="V460" s="799"/>
      <c r="W460" s="799"/>
      <c r="X460" s="799"/>
      <c r="Y460" s="799"/>
      <c r="Z460" s="799"/>
    </row>
    <row r="461" spans="1:26" ht="15.75">
      <c r="A461" s="799"/>
      <c r="B461" s="2920"/>
      <c r="C461" s="799"/>
      <c r="D461" s="799"/>
      <c r="E461" s="799"/>
      <c r="F461" s="799"/>
      <c r="G461" s="799"/>
      <c r="H461" s="799"/>
      <c r="I461" s="799"/>
      <c r="J461" s="799"/>
      <c r="K461" s="799"/>
      <c r="L461" s="799"/>
      <c r="M461" s="799"/>
      <c r="N461" s="799"/>
      <c r="O461" s="799"/>
      <c r="P461" s="799"/>
      <c r="Q461" s="799"/>
      <c r="R461" s="799"/>
      <c r="S461" s="799"/>
      <c r="T461" s="799"/>
      <c r="U461" s="799"/>
      <c r="V461" s="799"/>
      <c r="W461" s="799"/>
      <c r="X461" s="799"/>
      <c r="Y461" s="799"/>
      <c r="Z461" s="799"/>
    </row>
    <row r="462" spans="1:26" ht="15.75">
      <c r="A462" s="799"/>
      <c r="B462" s="2920"/>
      <c r="C462" s="799"/>
      <c r="D462" s="799"/>
      <c r="E462" s="799"/>
      <c r="F462" s="799"/>
      <c r="G462" s="799"/>
      <c r="H462" s="799"/>
      <c r="I462" s="799"/>
      <c r="J462" s="799"/>
      <c r="K462" s="799"/>
      <c r="L462" s="799"/>
      <c r="M462" s="799"/>
      <c r="N462" s="799"/>
      <c r="O462" s="799"/>
      <c r="P462" s="799"/>
      <c r="Q462" s="799"/>
      <c r="R462" s="799"/>
      <c r="S462" s="799"/>
      <c r="T462" s="799"/>
      <c r="U462" s="799"/>
      <c r="V462" s="799"/>
      <c r="W462" s="799"/>
      <c r="X462" s="799"/>
      <c r="Y462" s="799"/>
      <c r="Z462" s="799"/>
    </row>
    <row r="463" spans="1:26" ht="15.75">
      <c r="A463" s="799"/>
      <c r="B463" s="2920"/>
      <c r="C463" s="799"/>
      <c r="D463" s="799"/>
      <c r="E463" s="799"/>
      <c r="F463" s="799"/>
      <c r="G463" s="799"/>
      <c r="H463" s="799"/>
      <c r="I463" s="799"/>
      <c r="J463" s="799"/>
      <c r="K463" s="799"/>
      <c r="L463" s="799"/>
      <c r="M463" s="799"/>
      <c r="N463" s="799"/>
      <c r="O463" s="799"/>
      <c r="P463" s="799"/>
      <c r="Q463" s="799"/>
      <c r="R463" s="799"/>
      <c r="S463" s="799"/>
      <c r="T463" s="799"/>
      <c r="U463" s="799"/>
      <c r="V463" s="799"/>
      <c r="W463" s="799"/>
      <c r="X463" s="799"/>
      <c r="Y463" s="799"/>
      <c r="Z463" s="799"/>
    </row>
    <row r="464" spans="1:26" ht="15.75">
      <c r="A464" s="799"/>
      <c r="B464" s="2920"/>
      <c r="C464" s="799"/>
      <c r="D464" s="799"/>
      <c r="E464" s="799"/>
      <c r="F464" s="799"/>
      <c r="G464" s="799"/>
      <c r="H464" s="799"/>
      <c r="I464" s="799"/>
      <c r="J464" s="799"/>
      <c r="K464" s="799"/>
      <c r="L464" s="799"/>
      <c r="M464" s="799"/>
      <c r="N464" s="799"/>
      <c r="O464" s="799"/>
      <c r="P464" s="799"/>
      <c r="Q464" s="799"/>
      <c r="R464" s="799"/>
      <c r="S464" s="799"/>
      <c r="T464" s="799"/>
      <c r="U464" s="799"/>
      <c r="V464" s="799"/>
      <c r="W464" s="799"/>
      <c r="X464" s="799"/>
      <c r="Y464" s="799"/>
      <c r="Z464" s="799"/>
    </row>
    <row r="465" spans="1:26" ht="15.75">
      <c r="A465" s="799"/>
      <c r="B465" s="2920"/>
      <c r="C465" s="799"/>
      <c r="D465" s="799"/>
      <c r="E465" s="799"/>
      <c r="F465" s="799"/>
      <c r="G465" s="799"/>
      <c r="H465" s="799"/>
      <c r="I465" s="799"/>
      <c r="J465" s="799"/>
      <c r="K465" s="799"/>
      <c r="L465" s="799"/>
      <c r="M465" s="799"/>
      <c r="N465" s="799"/>
      <c r="O465" s="799"/>
      <c r="P465" s="799"/>
      <c r="Q465" s="799"/>
      <c r="R465" s="799"/>
      <c r="S465" s="799"/>
      <c r="T465" s="799"/>
      <c r="U465" s="799"/>
      <c r="V465" s="799"/>
      <c r="W465" s="799"/>
      <c r="X465" s="799"/>
      <c r="Y465" s="799"/>
      <c r="Z465" s="799"/>
    </row>
    <row r="466" spans="1:26" ht="15.75">
      <c r="A466" s="799"/>
      <c r="B466" s="2920"/>
      <c r="C466" s="799"/>
      <c r="D466" s="799"/>
      <c r="E466" s="799"/>
      <c r="F466" s="799"/>
      <c r="G466" s="799"/>
      <c r="H466" s="799"/>
      <c r="I466" s="799"/>
      <c r="J466" s="799"/>
      <c r="K466" s="799"/>
      <c r="L466" s="799"/>
      <c r="M466" s="799"/>
      <c r="N466" s="799"/>
      <c r="O466" s="799"/>
      <c r="P466" s="799"/>
      <c r="Q466" s="799"/>
      <c r="R466" s="799"/>
      <c r="S466" s="799"/>
      <c r="T466" s="799"/>
      <c r="U466" s="799"/>
      <c r="V466" s="799"/>
      <c r="W466" s="799"/>
      <c r="X466" s="799"/>
      <c r="Y466" s="799"/>
      <c r="Z466" s="799"/>
    </row>
    <row r="467" spans="1:26" ht="15.75">
      <c r="A467" s="799"/>
      <c r="B467" s="2920"/>
      <c r="C467" s="799"/>
      <c r="D467" s="799"/>
      <c r="E467" s="799"/>
      <c r="F467" s="799"/>
      <c r="G467" s="799"/>
      <c r="H467" s="799"/>
      <c r="I467" s="799"/>
      <c r="J467" s="799"/>
      <c r="K467" s="799"/>
      <c r="L467" s="799"/>
      <c r="M467" s="799"/>
      <c r="N467" s="799"/>
      <c r="O467" s="799"/>
      <c r="P467" s="799"/>
      <c r="Q467" s="799"/>
      <c r="R467" s="799"/>
      <c r="S467" s="799"/>
      <c r="T467" s="799"/>
      <c r="U467" s="799"/>
      <c r="V467" s="799"/>
      <c r="W467" s="799"/>
      <c r="X467" s="799"/>
      <c r="Y467" s="799"/>
      <c r="Z467" s="799"/>
    </row>
    <row r="468" spans="1:26" ht="15.75">
      <c r="A468" s="799"/>
      <c r="B468" s="2920"/>
      <c r="C468" s="799"/>
      <c r="D468" s="799"/>
      <c r="E468" s="799"/>
      <c r="F468" s="799"/>
      <c r="G468" s="799"/>
      <c r="H468" s="799"/>
      <c r="I468" s="799"/>
      <c r="J468" s="799"/>
      <c r="K468" s="799"/>
      <c r="L468" s="799"/>
      <c r="M468" s="799"/>
      <c r="N468" s="799"/>
      <c r="O468" s="799"/>
      <c r="P468" s="799"/>
      <c r="Q468" s="799"/>
      <c r="R468" s="799"/>
      <c r="S468" s="799"/>
      <c r="T468" s="799"/>
      <c r="U468" s="799"/>
      <c r="V468" s="799"/>
      <c r="W468" s="799"/>
      <c r="X468" s="799"/>
      <c r="Y468" s="799"/>
      <c r="Z468" s="799"/>
    </row>
    <row r="469" spans="1:26" ht="15.75">
      <c r="A469" s="799"/>
      <c r="B469" s="2920"/>
      <c r="C469" s="799"/>
      <c r="D469" s="799"/>
      <c r="E469" s="799"/>
      <c r="F469" s="799"/>
      <c r="G469" s="799"/>
      <c r="H469" s="799"/>
      <c r="I469" s="799"/>
      <c r="J469" s="799"/>
      <c r="K469" s="799"/>
      <c r="L469" s="799"/>
      <c r="M469" s="799"/>
      <c r="N469" s="799"/>
      <c r="O469" s="799"/>
      <c r="P469" s="799"/>
      <c r="Q469" s="799"/>
      <c r="R469" s="799"/>
      <c r="S469" s="799"/>
      <c r="T469" s="799"/>
      <c r="U469" s="799"/>
      <c r="V469" s="799"/>
      <c r="W469" s="799"/>
      <c r="X469" s="799"/>
      <c r="Y469" s="799"/>
      <c r="Z469" s="799"/>
    </row>
    <row r="470" spans="1:26" ht="15.75">
      <c r="A470" s="799"/>
      <c r="B470" s="2920"/>
      <c r="C470" s="799"/>
      <c r="D470" s="799"/>
      <c r="E470" s="799"/>
      <c r="F470" s="799"/>
      <c r="G470" s="799"/>
      <c r="H470" s="799"/>
      <c r="I470" s="799"/>
      <c r="J470" s="799"/>
      <c r="K470" s="799"/>
      <c r="L470" s="799"/>
      <c r="M470" s="799"/>
      <c r="N470" s="799"/>
      <c r="O470" s="799"/>
      <c r="P470" s="799"/>
      <c r="Q470" s="799"/>
      <c r="R470" s="799"/>
      <c r="S470" s="799"/>
      <c r="T470" s="799"/>
      <c r="U470" s="799"/>
      <c r="V470" s="799"/>
      <c r="W470" s="799"/>
      <c r="X470" s="799"/>
      <c r="Y470" s="799"/>
      <c r="Z470" s="799"/>
    </row>
    <row r="471" spans="1:26" ht="15.75">
      <c r="A471" s="799"/>
      <c r="B471" s="2920"/>
      <c r="C471" s="799"/>
      <c r="D471" s="799"/>
      <c r="E471" s="799"/>
      <c r="F471" s="799"/>
      <c r="G471" s="799"/>
      <c r="H471" s="799"/>
      <c r="I471" s="799"/>
      <c r="J471" s="799"/>
      <c r="K471" s="799"/>
      <c r="L471" s="799"/>
      <c r="M471" s="799"/>
      <c r="N471" s="799"/>
      <c r="O471" s="799"/>
      <c r="P471" s="799"/>
      <c r="Q471" s="799"/>
      <c r="R471" s="799"/>
      <c r="S471" s="799"/>
      <c r="T471" s="799"/>
      <c r="U471" s="799"/>
      <c r="V471" s="799"/>
      <c r="W471" s="799"/>
      <c r="X471" s="799"/>
      <c r="Y471" s="799"/>
      <c r="Z471" s="799"/>
    </row>
    <row r="472" spans="1:26" ht="15.75">
      <c r="A472" s="799"/>
      <c r="B472" s="2920"/>
      <c r="C472" s="799"/>
      <c r="D472" s="799"/>
      <c r="E472" s="799"/>
      <c r="F472" s="799"/>
      <c r="G472" s="799"/>
      <c r="H472" s="799"/>
      <c r="I472" s="799"/>
      <c r="J472" s="799"/>
      <c r="K472" s="799"/>
      <c r="L472" s="799"/>
      <c r="M472" s="799"/>
      <c r="N472" s="799"/>
      <c r="O472" s="799"/>
      <c r="P472" s="799"/>
      <c r="Q472" s="799"/>
      <c r="R472" s="799"/>
      <c r="S472" s="799"/>
      <c r="T472" s="799"/>
      <c r="U472" s="799"/>
      <c r="V472" s="799"/>
      <c r="W472" s="799"/>
      <c r="X472" s="799"/>
      <c r="Y472" s="799"/>
      <c r="Z472" s="799"/>
    </row>
    <row r="473" spans="1:26" ht="15.75">
      <c r="A473" s="799"/>
      <c r="B473" s="2920"/>
      <c r="C473" s="799"/>
      <c r="D473" s="799"/>
      <c r="E473" s="799"/>
      <c r="F473" s="799"/>
      <c r="G473" s="799"/>
      <c r="H473" s="799"/>
      <c r="I473" s="799"/>
      <c r="J473" s="799"/>
      <c r="K473" s="799"/>
      <c r="L473" s="799"/>
      <c r="M473" s="799"/>
      <c r="N473" s="799"/>
      <c r="O473" s="799"/>
      <c r="P473" s="799"/>
      <c r="Q473" s="799"/>
      <c r="R473" s="799"/>
      <c r="S473" s="799"/>
      <c r="T473" s="799"/>
      <c r="U473" s="799"/>
      <c r="V473" s="799"/>
      <c r="W473" s="799"/>
      <c r="X473" s="799"/>
      <c r="Y473" s="799"/>
      <c r="Z473" s="799"/>
    </row>
    <row r="474" spans="1:26" ht="15.75">
      <c r="A474" s="799"/>
      <c r="B474" s="2920"/>
      <c r="C474" s="799"/>
      <c r="D474" s="799"/>
      <c r="E474" s="799"/>
      <c r="F474" s="799"/>
      <c r="G474" s="799"/>
      <c r="H474" s="799"/>
      <c r="I474" s="799"/>
      <c r="J474" s="799"/>
      <c r="K474" s="799"/>
      <c r="L474" s="799"/>
      <c r="M474" s="799"/>
      <c r="N474" s="799"/>
      <c r="O474" s="799"/>
      <c r="P474" s="799"/>
      <c r="Q474" s="799"/>
      <c r="R474" s="799"/>
      <c r="S474" s="799"/>
      <c r="T474" s="799"/>
      <c r="U474" s="799"/>
      <c r="V474" s="799"/>
      <c r="W474" s="799"/>
      <c r="X474" s="799"/>
      <c r="Y474" s="799"/>
      <c r="Z474" s="799"/>
    </row>
    <row r="475" spans="1:26" ht="15.75">
      <c r="A475" s="799"/>
      <c r="B475" s="2920"/>
      <c r="C475" s="799"/>
      <c r="D475" s="799"/>
      <c r="E475" s="799"/>
      <c r="F475" s="799"/>
      <c r="G475" s="799"/>
      <c r="H475" s="799"/>
      <c r="I475" s="799"/>
      <c r="J475" s="799"/>
      <c r="K475" s="799"/>
      <c r="L475" s="799"/>
      <c r="M475" s="799"/>
      <c r="N475" s="799"/>
      <c r="O475" s="799"/>
      <c r="P475" s="799"/>
      <c r="Q475" s="799"/>
      <c r="R475" s="799"/>
      <c r="S475" s="799"/>
      <c r="T475" s="799"/>
      <c r="U475" s="799"/>
      <c r="V475" s="799"/>
      <c r="W475" s="799"/>
      <c r="X475" s="799"/>
      <c r="Y475" s="799"/>
      <c r="Z475" s="799"/>
    </row>
    <row r="476" spans="1:26" ht="15.75">
      <c r="A476" s="799"/>
      <c r="B476" s="2920"/>
      <c r="C476" s="799"/>
      <c r="D476" s="799"/>
      <c r="E476" s="799"/>
      <c r="F476" s="799"/>
      <c r="G476" s="799"/>
      <c r="H476" s="799"/>
      <c r="I476" s="799"/>
      <c r="J476" s="799"/>
      <c r="K476" s="799"/>
      <c r="L476" s="799"/>
      <c r="M476" s="799"/>
      <c r="N476" s="799"/>
      <c r="O476" s="799"/>
      <c r="P476" s="799"/>
      <c r="Q476" s="799"/>
      <c r="R476" s="799"/>
      <c r="S476" s="799"/>
      <c r="T476" s="799"/>
      <c r="U476" s="799"/>
      <c r="V476" s="799"/>
      <c r="W476" s="799"/>
      <c r="X476" s="799"/>
      <c r="Y476" s="799"/>
      <c r="Z476" s="799"/>
    </row>
    <row r="477" spans="1:26" ht="15.75">
      <c r="A477" s="799"/>
      <c r="B477" s="2920"/>
      <c r="C477" s="799"/>
      <c r="D477" s="799"/>
      <c r="E477" s="799"/>
      <c r="F477" s="799"/>
      <c r="G477" s="799"/>
      <c r="H477" s="799"/>
      <c r="I477" s="799"/>
      <c r="J477" s="799"/>
      <c r="K477" s="799"/>
      <c r="L477" s="799"/>
      <c r="M477" s="799"/>
      <c r="N477" s="799"/>
      <c r="O477" s="799"/>
      <c r="P477" s="799"/>
      <c r="Q477" s="799"/>
      <c r="R477" s="799"/>
      <c r="S477" s="799"/>
      <c r="T477" s="799"/>
      <c r="U477" s="799"/>
      <c r="V477" s="799"/>
      <c r="W477" s="799"/>
      <c r="X477" s="799"/>
      <c r="Y477" s="799"/>
      <c r="Z477" s="799"/>
    </row>
    <row r="478" spans="1:26" ht="15.75">
      <c r="A478" s="799"/>
      <c r="B478" s="2920"/>
      <c r="C478" s="799"/>
      <c r="D478" s="799"/>
      <c r="E478" s="799"/>
      <c r="F478" s="799"/>
      <c r="G478" s="799"/>
      <c r="H478" s="799"/>
      <c r="I478" s="799"/>
      <c r="J478" s="799"/>
      <c r="K478" s="799"/>
      <c r="L478" s="799"/>
      <c r="M478" s="799"/>
      <c r="N478" s="799"/>
      <c r="O478" s="799"/>
      <c r="P478" s="799"/>
      <c r="Q478" s="799"/>
      <c r="R478" s="799"/>
      <c r="S478" s="799"/>
      <c r="T478" s="799"/>
      <c r="U478" s="799"/>
      <c r="V478" s="799"/>
      <c r="W478" s="799"/>
      <c r="X478" s="799"/>
      <c r="Y478" s="799"/>
      <c r="Z478" s="799"/>
    </row>
    <row r="479" spans="1:26" ht="15.75">
      <c r="A479" s="799"/>
      <c r="B479" s="2920"/>
      <c r="C479" s="799"/>
      <c r="D479" s="799"/>
      <c r="E479" s="799"/>
      <c r="F479" s="799"/>
      <c r="G479" s="799"/>
      <c r="H479" s="799"/>
      <c r="I479" s="799"/>
      <c r="J479" s="799"/>
      <c r="K479" s="799"/>
      <c r="L479" s="799"/>
      <c r="M479" s="799"/>
      <c r="N479" s="799"/>
      <c r="O479" s="799"/>
      <c r="P479" s="799"/>
      <c r="Q479" s="799"/>
      <c r="R479" s="799"/>
      <c r="S479" s="799"/>
      <c r="T479" s="799"/>
      <c r="U479" s="799"/>
      <c r="V479" s="799"/>
      <c r="W479" s="799"/>
      <c r="X479" s="799"/>
      <c r="Y479" s="799"/>
      <c r="Z479" s="799"/>
    </row>
    <row r="480" spans="1:26" ht="15.75">
      <c r="A480" s="799"/>
      <c r="B480" s="2920"/>
      <c r="C480" s="799"/>
      <c r="D480" s="799"/>
      <c r="E480" s="799"/>
      <c r="F480" s="799"/>
      <c r="G480" s="799"/>
      <c r="H480" s="799"/>
      <c r="I480" s="799"/>
      <c r="J480" s="799"/>
      <c r="K480" s="799"/>
      <c r="L480" s="799"/>
      <c r="M480" s="799"/>
      <c r="N480" s="799"/>
      <c r="O480" s="799"/>
      <c r="P480" s="799"/>
      <c r="Q480" s="799"/>
      <c r="R480" s="799"/>
      <c r="S480" s="799"/>
      <c r="T480" s="799"/>
      <c r="U480" s="799"/>
      <c r="V480" s="799"/>
      <c r="W480" s="799"/>
      <c r="X480" s="799"/>
      <c r="Y480" s="799"/>
      <c r="Z480" s="799"/>
    </row>
    <row r="481" spans="1:26" ht="15.75">
      <c r="A481" s="799"/>
      <c r="B481" s="2920"/>
      <c r="C481" s="799"/>
      <c r="D481" s="799"/>
      <c r="E481" s="799"/>
      <c r="F481" s="799"/>
      <c r="G481" s="799"/>
      <c r="H481" s="799"/>
      <c r="I481" s="799"/>
      <c r="J481" s="799"/>
      <c r="K481" s="799"/>
      <c r="L481" s="799"/>
      <c r="M481" s="799"/>
      <c r="N481" s="799"/>
      <c r="O481" s="799"/>
      <c r="P481" s="799"/>
      <c r="Q481" s="799"/>
      <c r="R481" s="799"/>
      <c r="S481" s="799"/>
      <c r="T481" s="799"/>
      <c r="U481" s="799"/>
      <c r="V481" s="799"/>
      <c r="W481" s="799"/>
      <c r="X481" s="799"/>
      <c r="Y481" s="799"/>
      <c r="Z481" s="799"/>
    </row>
    <row r="482" spans="1:26" ht="15.75">
      <c r="A482" s="799"/>
      <c r="B482" s="2920"/>
      <c r="C482" s="799"/>
      <c r="D482" s="799"/>
      <c r="E482" s="799"/>
      <c r="F482" s="799"/>
      <c r="G482" s="799"/>
      <c r="H482" s="799"/>
      <c r="I482" s="799"/>
      <c r="J482" s="799"/>
      <c r="K482" s="799"/>
      <c r="L482" s="799"/>
      <c r="M482" s="799"/>
      <c r="N482" s="799"/>
      <c r="O482" s="799"/>
      <c r="P482" s="799"/>
      <c r="Q482" s="799"/>
      <c r="R482" s="799"/>
      <c r="S482" s="799"/>
      <c r="T482" s="799"/>
      <c r="U482" s="799"/>
      <c r="V482" s="799"/>
      <c r="W482" s="799"/>
      <c r="X482" s="799"/>
      <c r="Y482" s="799"/>
      <c r="Z482" s="799"/>
    </row>
    <row r="483" spans="1:26" ht="15.75">
      <c r="A483" s="799"/>
      <c r="B483" s="2920"/>
      <c r="C483" s="799"/>
      <c r="D483" s="799"/>
      <c r="E483" s="799"/>
      <c r="F483" s="799"/>
      <c r="G483" s="799"/>
      <c r="H483" s="799"/>
      <c r="I483" s="799"/>
      <c r="J483" s="799"/>
      <c r="K483" s="799"/>
      <c r="L483" s="799"/>
      <c r="M483" s="799"/>
      <c r="N483" s="799"/>
      <c r="O483" s="799"/>
      <c r="P483" s="799"/>
      <c r="Q483" s="799"/>
      <c r="R483" s="799"/>
      <c r="S483" s="799"/>
      <c r="T483" s="799"/>
      <c r="U483" s="799"/>
      <c r="V483" s="799"/>
      <c r="W483" s="799"/>
      <c r="X483" s="799"/>
      <c r="Y483" s="799"/>
      <c r="Z483" s="799"/>
    </row>
    <row r="484" spans="1:26" ht="15.75">
      <c r="A484" s="799"/>
      <c r="B484" s="2920"/>
      <c r="C484" s="799"/>
      <c r="D484" s="799"/>
      <c r="E484" s="799"/>
      <c r="F484" s="799"/>
      <c r="G484" s="799"/>
      <c r="H484" s="799"/>
      <c r="I484" s="799"/>
      <c r="J484" s="799"/>
      <c r="K484" s="799"/>
      <c r="L484" s="799"/>
      <c r="M484" s="799"/>
      <c r="N484" s="799"/>
      <c r="O484" s="799"/>
      <c r="P484" s="799"/>
      <c r="Q484" s="799"/>
      <c r="R484" s="799"/>
      <c r="S484" s="799"/>
      <c r="T484" s="799"/>
      <c r="U484" s="799"/>
      <c r="V484" s="799"/>
      <c r="W484" s="799"/>
      <c r="X484" s="799"/>
      <c r="Y484" s="799"/>
      <c r="Z484" s="799"/>
    </row>
    <row r="485" spans="1:26" ht="15.75">
      <c r="A485" s="799"/>
      <c r="B485" s="2920"/>
      <c r="C485" s="799"/>
      <c r="D485" s="799"/>
      <c r="E485" s="799"/>
      <c r="F485" s="799"/>
      <c r="G485" s="799"/>
      <c r="H485" s="799"/>
      <c r="I485" s="799"/>
      <c r="J485" s="799"/>
      <c r="K485" s="799"/>
      <c r="L485" s="799"/>
      <c r="M485" s="799"/>
      <c r="N485" s="799"/>
      <c r="O485" s="799"/>
      <c r="P485" s="799"/>
      <c r="Q485" s="799"/>
      <c r="R485" s="799"/>
      <c r="S485" s="799"/>
      <c r="T485" s="799"/>
      <c r="U485" s="799"/>
      <c r="V485" s="799"/>
      <c r="W485" s="799"/>
      <c r="X485" s="799"/>
      <c r="Y485" s="799"/>
      <c r="Z485" s="799"/>
    </row>
    <row r="486" spans="1:26" ht="15.75">
      <c r="A486" s="799"/>
      <c r="B486" s="2920"/>
      <c r="C486" s="799"/>
      <c r="D486" s="799"/>
      <c r="E486" s="799"/>
      <c r="F486" s="799"/>
      <c r="G486" s="799"/>
      <c r="H486" s="799"/>
      <c r="I486" s="799"/>
      <c r="J486" s="799"/>
      <c r="K486" s="799"/>
      <c r="L486" s="799"/>
      <c r="M486" s="799"/>
      <c r="N486" s="799"/>
      <c r="O486" s="799"/>
      <c r="P486" s="799"/>
      <c r="Q486" s="799"/>
      <c r="R486" s="799"/>
      <c r="S486" s="799"/>
      <c r="T486" s="799"/>
      <c r="U486" s="799"/>
      <c r="V486" s="799"/>
      <c r="W486" s="799"/>
      <c r="X486" s="799"/>
      <c r="Y486" s="799"/>
      <c r="Z486" s="799"/>
    </row>
    <row r="487" spans="1:26" ht="15.75">
      <c r="A487" s="799"/>
      <c r="B487" s="2920"/>
      <c r="C487" s="799"/>
      <c r="D487" s="799"/>
      <c r="E487" s="799"/>
      <c r="F487" s="799"/>
      <c r="G487" s="799"/>
      <c r="H487" s="799"/>
      <c r="I487" s="799"/>
      <c r="J487" s="799"/>
      <c r="K487" s="799"/>
      <c r="L487" s="799"/>
      <c r="M487" s="799"/>
      <c r="N487" s="799"/>
      <c r="O487" s="799"/>
      <c r="P487" s="799"/>
      <c r="Q487" s="799"/>
      <c r="R487" s="799"/>
      <c r="S487" s="799"/>
      <c r="T487" s="799"/>
      <c r="U487" s="799"/>
      <c r="V487" s="799"/>
      <c r="W487" s="799"/>
      <c r="X487" s="799"/>
      <c r="Y487" s="799"/>
      <c r="Z487" s="799"/>
    </row>
    <row r="488" spans="1:26" ht="15.75">
      <c r="A488" s="799"/>
      <c r="B488" s="2920"/>
      <c r="C488" s="799"/>
      <c r="D488" s="799"/>
      <c r="E488" s="799"/>
      <c r="F488" s="799"/>
      <c r="G488" s="799"/>
      <c r="H488" s="799"/>
      <c r="I488" s="799"/>
      <c r="J488" s="799"/>
      <c r="K488" s="799"/>
      <c r="L488" s="799"/>
      <c r="M488" s="799"/>
      <c r="N488" s="799"/>
      <c r="O488" s="799"/>
      <c r="P488" s="799"/>
      <c r="Q488" s="799"/>
      <c r="R488" s="799"/>
      <c r="S488" s="799"/>
      <c r="T488" s="799"/>
      <c r="U488" s="799"/>
      <c r="V488" s="799"/>
      <c r="W488" s="799"/>
      <c r="X488" s="799"/>
      <c r="Y488" s="799"/>
      <c r="Z488" s="799"/>
    </row>
    <row r="489" spans="1:26" ht="15.75">
      <c r="A489" s="799"/>
      <c r="B489" s="2920"/>
      <c r="C489" s="799"/>
      <c r="D489" s="799"/>
      <c r="E489" s="799"/>
      <c r="F489" s="799"/>
      <c r="G489" s="799"/>
      <c r="H489" s="799"/>
      <c r="I489" s="799"/>
      <c r="J489" s="799"/>
      <c r="K489" s="799"/>
      <c r="L489" s="799"/>
      <c r="M489" s="799"/>
      <c r="N489" s="799"/>
      <c r="O489" s="799"/>
      <c r="P489" s="799"/>
      <c r="Q489" s="799"/>
      <c r="R489" s="799"/>
      <c r="S489" s="799"/>
      <c r="T489" s="799"/>
      <c r="U489" s="799"/>
      <c r="V489" s="799"/>
      <c r="W489" s="799"/>
      <c r="X489" s="799"/>
      <c r="Y489" s="799"/>
      <c r="Z489" s="799"/>
    </row>
    <row r="490" spans="1:26" ht="15.75">
      <c r="A490" s="799"/>
      <c r="B490" s="2920"/>
      <c r="C490" s="799"/>
      <c r="D490" s="799"/>
      <c r="E490" s="799"/>
      <c r="F490" s="799"/>
      <c r="G490" s="799"/>
      <c r="H490" s="799"/>
      <c r="I490" s="799"/>
      <c r="J490" s="799"/>
      <c r="K490" s="799"/>
      <c r="L490" s="799"/>
      <c r="M490" s="799"/>
      <c r="N490" s="799"/>
      <c r="O490" s="799"/>
      <c r="P490" s="799"/>
      <c r="Q490" s="799"/>
      <c r="R490" s="799"/>
      <c r="S490" s="799"/>
      <c r="T490" s="799"/>
      <c r="U490" s="799"/>
      <c r="V490" s="799"/>
      <c r="W490" s="799"/>
      <c r="X490" s="799"/>
      <c r="Y490" s="799"/>
      <c r="Z490" s="799"/>
    </row>
    <row r="491" spans="1:26" ht="15.75">
      <c r="A491" s="799"/>
      <c r="B491" s="2920"/>
      <c r="C491" s="799"/>
      <c r="D491" s="799"/>
      <c r="E491" s="799"/>
      <c r="F491" s="799"/>
      <c r="G491" s="799"/>
      <c r="H491" s="799"/>
      <c r="I491" s="799"/>
      <c r="J491" s="799"/>
      <c r="K491" s="799"/>
      <c r="L491" s="799"/>
      <c r="M491" s="799"/>
      <c r="N491" s="799"/>
      <c r="O491" s="799"/>
      <c r="P491" s="799"/>
      <c r="Q491" s="799"/>
      <c r="R491" s="799"/>
      <c r="S491" s="799"/>
      <c r="T491" s="799"/>
      <c r="U491" s="799"/>
      <c r="V491" s="799"/>
      <c r="W491" s="799"/>
      <c r="X491" s="799"/>
      <c r="Y491" s="799"/>
      <c r="Z491" s="799"/>
    </row>
    <row r="492" spans="1:26" ht="15.75">
      <c r="A492" s="799"/>
      <c r="B492" s="2920"/>
      <c r="C492" s="799"/>
      <c r="D492" s="799"/>
      <c r="E492" s="799"/>
      <c r="F492" s="799"/>
      <c r="G492" s="799"/>
      <c r="H492" s="799"/>
      <c r="I492" s="799"/>
      <c r="J492" s="799"/>
      <c r="K492" s="799"/>
      <c r="L492" s="799"/>
      <c r="M492" s="799"/>
      <c r="N492" s="799"/>
      <c r="O492" s="799"/>
      <c r="P492" s="799"/>
      <c r="Q492" s="799"/>
      <c r="R492" s="799"/>
      <c r="S492" s="799"/>
      <c r="T492" s="799"/>
      <c r="U492" s="799"/>
      <c r="V492" s="799"/>
      <c r="W492" s="799"/>
      <c r="X492" s="799"/>
      <c r="Y492" s="799"/>
      <c r="Z492" s="799"/>
    </row>
    <row r="493" spans="1:26" ht="15.75">
      <c r="A493" s="799"/>
      <c r="B493" s="2920"/>
      <c r="C493" s="799"/>
      <c r="D493" s="799"/>
      <c r="E493" s="799"/>
      <c r="F493" s="799"/>
      <c r="G493" s="799"/>
      <c r="H493" s="799"/>
      <c r="I493" s="799"/>
      <c r="J493" s="799"/>
      <c r="K493" s="799"/>
      <c r="L493" s="799"/>
      <c r="M493" s="799"/>
      <c r="N493" s="799"/>
      <c r="O493" s="799"/>
      <c r="P493" s="799"/>
      <c r="Q493" s="799"/>
      <c r="R493" s="799"/>
      <c r="S493" s="799"/>
      <c r="T493" s="799"/>
      <c r="U493" s="799"/>
      <c r="V493" s="799"/>
      <c r="W493" s="799"/>
      <c r="X493" s="799"/>
      <c r="Y493" s="799"/>
      <c r="Z493" s="799"/>
    </row>
    <row r="494" spans="1:26" ht="15.75">
      <c r="A494" s="799"/>
      <c r="B494" s="2920"/>
      <c r="C494" s="799"/>
      <c r="D494" s="799"/>
      <c r="E494" s="799"/>
      <c r="F494" s="799"/>
      <c r="G494" s="799"/>
      <c r="H494" s="799"/>
      <c r="I494" s="799"/>
      <c r="J494" s="799"/>
      <c r="K494" s="799"/>
      <c r="L494" s="799"/>
      <c r="M494" s="799"/>
      <c r="N494" s="799"/>
      <c r="O494" s="799"/>
      <c r="P494" s="799"/>
      <c r="Q494" s="799"/>
      <c r="R494" s="799"/>
      <c r="S494" s="799"/>
      <c r="T494" s="799"/>
      <c r="U494" s="799"/>
      <c r="V494" s="799"/>
      <c r="W494" s="799"/>
      <c r="X494" s="799"/>
      <c r="Y494" s="799"/>
      <c r="Z494" s="799"/>
    </row>
    <row r="495" spans="1:26" ht="15.75">
      <c r="A495" s="799"/>
      <c r="B495" s="2920"/>
      <c r="C495" s="799"/>
      <c r="D495" s="799"/>
      <c r="E495" s="799"/>
      <c r="F495" s="799"/>
      <c r="G495" s="799"/>
      <c r="H495" s="799"/>
      <c r="I495" s="799"/>
      <c r="J495" s="799"/>
      <c r="K495" s="799"/>
      <c r="L495" s="799"/>
      <c r="M495" s="799"/>
      <c r="N495" s="799"/>
      <c r="O495" s="799"/>
      <c r="P495" s="799"/>
      <c r="Q495" s="799"/>
      <c r="R495" s="799"/>
      <c r="S495" s="799"/>
      <c r="T495" s="799"/>
      <c r="U495" s="799"/>
      <c r="V495" s="799"/>
      <c r="W495" s="799"/>
      <c r="X495" s="799"/>
      <c r="Y495" s="799"/>
      <c r="Z495" s="799"/>
    </row>
    <row r="496" spans="1:26" ht="15.75">
      <c r="A496" s="799"/>
      <c r="B496" s="2920"/>
      <c r="C496" s="799"/>
      <c r="D496" s="799"/>
      <c r="E496" s="799"/>
      <c r="F496" s="799"/>
      <c r="G496" s="799"/>
      <c r="H496" s="799"/>
      <c r="I496" s="799"/>
      <c r="J496" s="799"/>
      <c r="K496" s="799"/>
      <c r="L496" s="799"/>
      <c r="M496" s="799"/>
      <c r="N496" s="799"/>
      <c r="O496" s="799"/>
      <c r="P496" s="799"/>
      <c r="Q496" s="799"/>
      <c r="R496" s="799"/>
      <c r="S496" s="799"/>
      <c r="T496" s="799"/>
      <c r="U496" s="799"/>
      <c r="V496" s="799"/>
      <c r="W496" s="799"/>
      <c r="X496" s="799"/>
      <c r="Y496" s="799"/>
      <c r="Z496" s="799"/>
    </row>
    <row r="497" spans="1:26" ht="15.75">
      <c r="A497" s="799"/>
      <c r="B497" s="2920"/>
      <c r="C497" s="799"/>
      <c r="D497" s="799"/>
      <c r="E497" s="799"/>
      <c r="F497" s="799"/>
      <c r="G497" s="799"/>
      <c r="H497" s="799"/>
      <c r="I497" s="799"/>
      <c r="J497" s="799"/>
      <c r="K497" s="799"/>
      <c r="L497" s="799"/>
      <c r="M497" s="799"/>
      <c r="N497" s="799"/>
      <c r="O497" s="799"/>
      <c r="P497" s="799"/>
      <c r="Q497" s="799"/>
      <c r="R497" s="799"/>
      <c r="S497" s="799"/>
      <c r="T497" s="799"/>
      <c r="U497" s="799"/>
      <c r="V497" s="799"/>
      <c r="W497" s="799"/>
      <c r="X497" s="799"/>
      <c r="Y497" s="799"/>
      <c r="Z497" s="799"/>
    </row>
    <row r="498" spans="1:26" ht="15.75">
      <c r="A498" s="799"/>
      <c r="B498" s="2920"/>
      <c r="C498" s="799"/>
      <c r="D498" s="799"/>
      <c r="E498" s="799"/>
      <c r="F498" s="799"/>
      <c r="G498" s="799"/>
      <c r="H498" s="799"/>
      <c r="I498" s="799"/>
      <c r="J498" s="799"/>
      <c r="K498" s="799"/>
      <c r="L498" s="799"/>
      <c r="M498" s="799"/>
      <c r="N498" s="799"/>
      <c r="O498" s="799"/>
      <c r="P498" s="799"/>
      <c r="Q498" s="799"/>
      <c r="R498" s="799"/>
      <c r="S498" s="799"/>
      <c r="T498" s="799"/>
      <c r="U498" s="799"/>
      <c r="V498" s="799"/>
      <c r="W498" s="799"/>
      <c r="X498" s="799"/>
      <c r="Y498" s="799"/>
      <c r="Z498" s="799"/>
    </row>
    <row r="499" spans="1:26" ht="15.75">
      <c r="A499" s="799"/>
      <c r="B499" s="2920"/>
      <c r="C499" s="799"/>
      <c r="D499" s="799"/>
      <c r="E499" s="799"/>
      <c r="F499" s="799"/>
      <c r="G499" s="799"/>
      <c r="H499" s="799"/>
      <c r="I499" s="799"/>
      <c r="J499" s="799"/>
      <c r="K499" s="799"/>
      <c r="L499" s="799"/>
      <c r="M499" s="799"/>
      <c r="N499" s="799"/>
      <c r="O499" s="799"/>
      <c r="P499" s="799"/>
      <c r="Q499" s="799"/>
      <c r="R499" s="799"/>
      <c r="S499" s="799"/>
      <c r="T499" s="799"/>
      <c r="U499" s="799"/>
      <c r="V499" s="799"/>
      <c r="W499" s="799"/>
      <c r="X499" s="799"/>
      <c r="Y499" s="799"/>
      <c r="Z499" s="799"/>
    </row>
    <row r="500" spans="1:26" ht="15.75">
      <c r="A500" s="799"/>
      <c r="B500" s="2920"/>
      <c r="C500" s="799"/>
      <c r="D500" s="799"/>
      <c r="E500" s="799"/>
      <c r="F500" s="799"/>
      <c r="G500" s="799"/>
      <c r="H500" s="799"/>
      <c r="I500" s="799"/>
      <c r="J500" s="799"/>
      <c r="K500" s="799"/>
      <c r="L500" s="799"/>
      <c r="M500" s="799"/>
      <c r="N500" s="799"/>
      <c r="O500" s="799"/>
      <c r="P500" s="799"/>
      <c r="Q500" s="799"/>
      <c r="R500" s="799"/>
      <c r="S500" s="799"/>
      <c r="T500" s="799"/>
      <c r="U500" s="799"/>
      <c r="V500" s="799"/>
      <c r="W500" s="799"/>
      <c r="X500" s="799"/>
      <c r="Y500" s="799"/>
      <c r="Z500" s="799"/>
    </row>
    <row r="501" spans="1:26" ht="15.75">
      <c r="A501" s="799"/>
      <c r="B501" s="2920"/>
      <c r="C501" s="799"/>
      <c r="D501" s="799"/>
      <c r="E501" s="799"/>
      <c r="F501" s="799"/>
      <c r="G501" s="799"/>
      <c r="H501" s="799"/>
      <c r="I501" s="799"/>
      <c r="J501" s="799"/>
      <c r="K501" s="799"/>
      <c r="L501" s="799"/>
      <c r="M501" s="799"/>
      <c r="N501" s="799"/>
      <c r="O501" s="799"/>
      <c r="P501" s="799"/>
      <c r="Q501" s="799"/>
      <c r="R501" s="799"/>
      <c r="S501" s="799"/>
      <c r="T501" s="799"/>
      <c r="U501" s="799"/>
      <c r="V501" s="799"/>
      <c r="W501" s="799"/>
      <c r="X501" s="799"/>
      <c r="Y501" s="799"/>
      <c r="Z501" s="799"/>
    </row>
    <row r="502" spans="1:26" ht="15.75">
      <c r="A502" s="799"/>
      <c r="B502" s="2920"/>
      <c r="C502" s="799"/>
      <c r="D502" s="799"/>
      <c r="E502" s="799"/>
      <c r="F502" s="799"/>
      <c r="G502" s="799"/>
      <c r="H502" s="799"/>
      <c r="I502" s="799"/>
      <c r="J502" s="799"/>
      <c r="K502" s="799"/>
      <c r="L502" s="799"/>
      <c r="M502" s="799"/>
      <c r="N502" s="799"/>
      <c r="O502" s="799"/>
      <c r="P502" s="799"/>
      <c r="Q502" s="799"/>
      <c r="R502" s="799"/>
      <c r="S502" s="799"/>
      <c r="T502" s="799"/>
      <c r="U502" s="799"/>
      <c r="V502" s="799"/>
      <c r="W502" s="799"/>
      <c r="X502" s="799"/>
      <c r="Y502" s="799"/>
      <c r="Z502" s="799"/>
    </row>
    <row r="503" spans="1:26" ht="15.75">
      <c r="A503" s="799"/>
      <c r="B503" s="2920"/>
      <c r="C503" s="799"/>
      <c r="D503" s="799"/>
      <c r="E503" s="799"/>
      <c r="F503" s="799"/>
      <c r="G503" s="799"/>
      <c r="H503" s="799"/>
      <c r="I503" s="799"/>
      <c r="J503" s="799"/>
      <c r="K503" s="799"/>
      <c r="L503" s="799"/>
      <c r="M503" s="799"/>
      <c r="N503" s="799"/>
      <c r="O503" s="799"/>
      <c r="P503" s="799"/>
      <c r="Q503" s="799"/>
      <c r="R503" s="799"/>
      <c r="S503" s="799"/>
      <c r="T503" s="799"/>
      <c r="U503" s="799"/>
      <c r="V503" s="799"/>
      <c r="W503" s="799"/>
      <c r="X503" s="799"/>
      <c r="Y503" s="799"/>
      <c r="Z503" s="799"/>
    </row>
    <row r="504" spans="1:26" ht="15.75">
      <c r="A504" s="799"/>
      <c r="B504" s="2920"/>
      <c r="C504" s="799"/>
      <c r="D504" s="799"/>
      <c r="E504" s="799"/>
      <c r="F504" s="799"/>
      <c r="G504" s="799"/>
      <c r="H504" s="799"/>
      <c r="I504" s="799"/>
      <c r="J504" s="799"/>
      <c r="K504" s="799"/>
      <c r="L504" s="799"/>
      <c r="M504" s="799"/>
      <c r="N504" s="799"/>
      <c r="O504" s="799"/>
      <c r="P504" s="799"/>
      <c r="Q504" s="799"/>
      <c r="R504" s="799"/>
      <c r="S504" s="799"/>
      <c r="T504" s="799"/>
      <c r="U504" s="799"/>
      <c r="V504" s="799"/>
      <c r="W504" s="799"/>
      <c r="X504" s="799"/>
      <c r="Y504" s="799"/>
      <c r="Z504" s="799"/>
    </row>
    <row r="505" spans="1:26" ht="15.75">
      <c r="A505" s="799"/>
      <c r="B505" s="2920"/>
      <c r="C505" s="799"/>
      <c r="D505" s="799"/>
      <c r="E505" s="799"/>
      <c r="F505" s="799"/>
      <c r="G505" s="799"/>
      <c r="H505" s="799"/>
      <c r="I505" s="799"/>
      <c r="J505" s="799"/>
      <c r="K505" s="799"/>
      <c r="L505" s="799"/>
      <c r="M505" s="799"/>
      <c r="N505" s="799"/>
      <c r="O505" s="799"/>
      <c r="P505" s="799"/>
      <c r="Q505" s="799"/>
      <c r="R505" s="799"/>
      <c r="S505" s="799"/>
      <c r="T505" s="799"/>
      <c r="U505" s="799"/>
      <c r="V505" s="799"/>
      <c r="W505" s="799"/>
      <c r="X505" s="799"/>
      <c r="Y505" s="799"/>
      <c r="Z505" s="799"/>
    </row>
    <row r="506" spans="1:26" ht="15.75">
      <c r="A506" s="799"/>
      <c r="B506" s="2920"/>
      <c r="C506" s="799"/>
      <c r="D506" s="799"/>
      <c r="E506" s="799"/>
      <c r="F506" s="799"/>
      <c r="G506" s="799"/>
      <c r="H506" s="799"/>
      <c r="I506" s="799"/>
      <c r="J506" s="799"/>
      <c r="K506" s="799"/>
      <c r="L506" s="799"/>
      <c r="M506" s="799"/>
      <c r="N506" s="799"/>
      <c r="O506" s="799"/>
      <c r="P506" s="799"/>
      <c r="Q506" s="799"/>
      <c r="R506" s="799"/>
      <c r="S506" s="799"/>
      <c r="T506" s="799"/>
      <c r="U506" s="799"/>
      <c r="V506" s="799"/>
      <c r="W506" s="799"/>
      <c r="X506" s="799"/>
      <c r="Y506" s="799"/>
      <c r="Z506" s="799"/>
    </row>
    <row r="507" spans="1:26" ht="15.75">
      <c r="A507" s="799"/>
      <c r="B507" s="2920"/>
      <c r="C507" s="799"/>
      <c r="D507" s="799"/>
      <c r="E507" s="799"/>
      <c r="F507" s="799"/>
      <c r="G507" s="799"/>
      <c r="H507" s="799"/>
      <c r="I507" s="799"/>
      <c r="J507" s="799"/>
      <c r="K507" s="799"/>
      <c r="L507" s="799"/>
      <c r="M507" s="799"/>
      <c r="N507" s="799"/>
      <c r="O507" s="799"/>
      <c r="P507" s="799"/>
      <c r="Q507" s="799"/>
      <c r="R507" s="799"/>
      <c r="S507" s="799"/>
      <c r="T507" s="799"/>
      <c r="U507" s="799"/>
      <c r="V507" s="799"/>
      <c r="W507" s="799"/>
      <c r="X507" s="799"/>
      <c r="Y507" s="799"/>
      <c r="Z507" s="799"/>
    </row>
    <row r="508" spans="1:26" ht="15.75">
      <c r="A508" s="799"/>
      <c r="B508" s="2920"/>
      <c r="C508" s="799"/>
      <c r="D508" s="799"/>
      <c r="E508" s="799"/>
      <c r="F508" s="799"/>
      <c r="G508" s="799"/>
      <c r="H508" s="799"/>
      <c r="I508" s="799"/>
      <c r="J508" s="799"/>
      <c r="K508" s="799"/>
      <c r="L508" s="799"/>
      <c r="M508" s="799"/>
      <c r="N508" s="799"/>
      <c r="O508" s="799"/>
      <c r="P508" s="799"/>
      <c r="Q508" s="799"/>
      <c r="R508" s="799"/>
      <c r="S508" s="799"/>
      <c r="T508" s="799"/>
      <c r="U508" s="799"/>
      <c r="V508" s="799"/>
      <c r="W508" s="799"/>
      <c r="X508" s="799"/>
      <c r="Y508" s="799"/>
      <c r="Z508" s="799"/>
    </row>
    <row r="509" spans="1:26" ht="15.75">
      <c r="A509" s="799"/>
      <c r="B509" s="2920"/>
      <c r="C509" s="799"/>
      <c r="D509" s="799"/>
      <c r="E509" s="799"/>
      <c r="F509" s="799"/>
      <c r="G509" s="799"/>
      <c r="H509" s="799"/>
      <c r="I509" s="799"/>
      <c r="J509" s="799"/>
      <c r="K509" s="799"/>
      <c r="L509" s="799"/>
      <c r="M509" s="799"/>
      <c r="N509" s="799"/>
      <c r="O509" s="799"/>
      <c r="P509" s="799"/>
      <c r="Q509" s="799"/>
      <c r="R509" s="799"/>
      <c r="S509" s="799"/>
      <c r="T509" s="799"/>
      <c r="U509" s="799"/>
      <c r="V509" s="799"/>
      <c r="W509" s="799"/>
      <c r="X509" s="799"/>
      <c r="Y509" s="799"/>
      <c r="Z509" s="799"/>
    </row>
    <row r="510" spans="1:26" ht="15.75">
      <c r="A510" s="799"/>
      <c r="B510" s="2920"/>
      <c r="C510" s="799"/>
      <c r="D510" s="799"/>
      <c r="E510" s="799"/>
      <c r="F510" s="799"/>
      <c r="G510" s="799"/>
      <c r="H510" s="799"/>
      <c r="I510" s="799"/>
      <c r="J510" s="799"/>
      <c r="K510" s="799"/>
      <c r="L510" s="799"/>
      <c r="M510" s="799"/>
      <c r="N510" s="799"/>
      <c r="O510" s="799"/>
      <c r="P510" s="799"/>
      <c r="Q510" s="799"/>
      <c r="R510" s="799"/>
      <c r="S510" s="799"/>
      <c r="T510" s="799"/>
      <c r="U510" s="799"/>
      <c r="V510" s="799"/>
      <c r="W510" s="799"/>
      <c r="X510" s="799"/>
      <c r="Y510" s="799"/>
      <c r="Z510" s="799"/>
    </row>
    <row r="511" spans="1:26" ht="15.75">
      <c r="A511" s="799"/>
      <c r="B511" s="2920"/>
      <c r="C511" s="799"/>
      <c r="D511" s="799"/>
      <c r="E511" s="799"/>
      <c r="F511" s="799"/>
      <c r="G511" s="799"/>
      <c r="H511" s="799"/>
      <c r="I511" s="799"/>
      <c r="J511" s="799"/>
      <c r="K511" s="799"/>
      <c r="L511" s="799"/>
      <c r="M511" s="799"/>
      <c r="N511" s="799"/>
      <c r="O511" s="799"/>
      <c r="P511" s="799"/>
      <c r="Q511" s="799"/>
      <c r="R511" s="799"/>
      <c r="S511" s="799"/>
      <c r="T511" s="799"/>
      <c r="U511" s="799"/>
      <c r="V511" s="799"/>
      <c r="W511" s="799"/>
      <c r="X511" s="799"/>
      <c r="Y511" s="799"/>
      <c r="Z511" s="799"/>
    </row>
    <row r="512" spans="1:26" ht="15.75">
      <c r="A512" s="799"/>
      <c r="B512" s="2920"/>
      <c r="C512" s="799"/>
      <c r="D512" s="799"/>
      <c r="E512" s="799"/>
      <c r="F512" s="799"/>
      <c r="G512" s="799"/>
      <c r="H512" s="799"/>
      <c r="I512" s="799"/>
      <c r="J512" s="799"/>
      <c r="K512" s="799"/>
      <c r="L512" s="799"/>
      <c r="M512" s="799"/>
      <c r="N512" s="799"/>
      <c r="O512" s="799"/>
      <c r="P512" s="799"/>
      <c r="Q512" s="799"/>
      <c r="R512" s="799"/>
      <c r="S512" s="799"/>
      <c r="T512" s="799"/>
      <c r="U512" s="799"/>
      <c r="V512" s="799"/>
      <c r="W512" s="799"/>
      <c r="X512" s="799"/>
      <c r="Y512" s="799"/>
      <c r="Z512" s="799"/>
    </row>
    <row r="513" spans="1:26" ht="15.75">
      <c r="A513" s="799"/>
      <c r="B513" s="2920"/>
      <c r="C513" s="799"/>
      <c r="D513" s="799"/>
      <c r="E513" s="799"/>
      <c r="F513" s="799"/>
      <c r="G513" s="799"/>
      <c r="H513" s="799"/>
      <c r="I513" s="799"/>
      <c r="J513" s="799"/>
      <c r="K513" s="799"/>
      <c r="L513" s="799"/>
      <c r="M513" s="799"/>
      <c r="N513" s="799"/>
      <c r="O513" s="799"/>
      <c r="P513" s="799"/>
      <c r="Q513" s="799"/>
      <c r="R513" s="799"/>
      <c r="S513" s="799"/>
      <c r="T513" s="799"/>
      <c r="U513" s="799"/>
      <c r="V513" s="799"/>
      <c r="W513" s="799"/>
      <c r="X513" s="799"/>
      <c r="Y513" s="799"/>
      <c r="Z513" s="799"/>
    </row>
    <row r="514" spans="1:26" ht="15.75">
      <c r="A514" s="799"/>
      <c r="B514" s="2920"/>
      <c r="C514" s="799"/>
      <c r="D514" s="799"/>
      <c r="E514" s="799"/>
      <c r="F514" s="799"/>
      <c r="G514" s="799"/>
      <c r="H514" s="799"/>
      <c r="I514" s="799"/>
      <c r="J514" s="799"/>
      <c r="K514" s="799"/>
      <c r="L514" s="799"/>
      <c r="M514" s="799"/>
      <c r="N514" s="799"/>
      <c r="O514" s="799"/>
      <c r="P514" s="799"/>
      <c r="Q514" s="799"/>
      <c r="R514" s="799"/>
      <c r="S514" s="799"/>
      <c r="T514" s="799"/>
      <c r="U514" s="799"/>
      <c r="V514" s="799"/>
      <c r="W514" s="799"/>
      <c r="X514" s="799"/>
      <c r="Y514" s="799"/>
      <c r="Z514" s="799"/>
    </row>
    <row r="515" spans="1:26" ht="15.75">
      <c r="A515" s="799"/>
      <c r="B515" s="2920"/>
      <c r="C515" s="799"/>
      <c r="D515" s="799"/>
      <c r="E515" s="799"/>
      <c r="F515" s="799"/>
      <c r="G515" s="799"/>
      <c r="H515" s="799"/>
      <c r="I515" s="799"/>
      <c r="J515" s="799"/>
      <c r="K515" s="799"/>
      <c r="L515" s="799"/>
      <c r="M515" s="799"/>
      <c r="N515" s="799"/>
      <c r="O515" s="799"/>
      <c r="P515" s="799"/>
      <c r="Q515" s="799"/>
      <c r="R515" s="799"/>
      <c r="S515" s="799"/>
      <c r="T515" s="799"/>
      <c r="U515" s="799"/>
      <c r="V515" s="799"/>
      <c r="W515" s="799"/>
      <c r="X515" s="799"/>
      <c r="Y515" s="799"/>
      <c r="Z515" s="799"/>
    </row>
    <row r="516" spans="1:26" ht="15.75">
      <c r="A516" s="799"/>
      <c r="B516" s="2920"/>
      <c r="C516" s="799"/>
      <c r="D516" s="799"/>
      <c r="E516" s="799"/>
      <c r="F516" s="799"/>
      <c r="G516" s="799"/>
      <c r="H516" s="799"/>
      <c r="I516" s="799"/>
      <c r="J516" s="799"/>
      <c r="K516" s="799"/>
      <c r="L516" s="799"/>
      <c r="M516" s="799"/>
      <c r="N516" s="799"/>
      <c r="O516" s="799"/>
      <c r="P516" s="799"/>
      <c r="Q516" s="799"/>
      <c r="R516" s="799"/>
      <c r="S516" s="799"/>
      <c r="T516" s="799"/>
      <c r="U516" s="799"/>
      <c r="V516" s="799"/>
      <c r="W516" s="799"/>
      <c r="X516" s="799"/>
      <c r="Y516" s="799"/>
      <c r="Z516" s="799"/>
    </row>
    <row r="517" spans="1:26" ht="15.75">
      <c r="A517" s="799"/>
      <c r="B517" s="2920"/>
      <c r="C517" s="799"/>
      <c r="D517" s="799"/>
      <c r="E517" s="799"/>
      <c r="F517" s="799"/>
      <c r="G517" s="799"/>
      <c r="H517" s="799"/>
      <c r="I517" s="799"/>
      <c r="J517" s="799"/>
      <c r="K517" s="799"/>
      <c r="L517" s="799"/>
      <c r="M517" s="799"/>
      <c r="N517" s="799"/>
      <c r="O517" s="799"/>
      <c r="P517" s="799"/>
      <c r="Q517" s="799"/>
      <c r="R517" s="799"/>
      <c r="S517" s="799"/>
      <c r="T517" s="799"/>
      <c r="U517" s="799"/>
      <c r="V517" s="799"/>
      <c r="W517" s="799"/>
      <c r="X517" s="799"/>
      <c r="Y517" s="799"/>
      <c r="Z517" s="799"/>
    </row>
    <row r="518" spans="1:26" ht="15.75">
      <c r="A518" s="799"/>
      <c r="B518" s="2920"/>
      <c r="C518" s="799"/>
      <c r="D518" s="799"/>
      <c r="E518" s="799"/>
      <c r="F518" s="799"/>
      <c r="G518" s="799"/>
      <c r="H518" s="799"/>
      <c r="I518" s="799"/>
      <c r="J518" s="799"/>
      <c r="K518" s="799"/>
      <c r="L518" s="799"/>
      <c r="M518" s="799"/>
      <c r="N518" s="799"/>
      <c r="O518" s="799"/>
      <c r="P518" s="799"/>
      <c r="Q518" s="799"/>
      <c r="R518" s="799"/>
      <c r="S518" s="799"/>
      <c r="T518" s="799"/>
      <c r="U518" s="799"/>
      <c r="V518" s="799"/>
      <c r="W518" s="799"/>
      <c r="X518" s="799"/>
      <c r="Y518" s="799"/>
      <c r="Z518" s="799"/>
    </row>
    <row r="519" spans="1:26" ht="15.75">
      <c r="A519" s="799"/>
      <c r="B519" s="2920"/>
      <c r="C519" s="799"/>
      <c r="D519" s="799"/>
      <c r="E519" s="799"/>
      <c r="F519" s="799"/>
      <c r="G519" s="799"/>
      <c r="H519" s="799"/>
      <c r="I519" s="799"/>
      <c r="J519" s="799"/>
      <c r="K519" s="799"/>
      <c r="L519" s="799"/>
      <c r="M519" s="799"/>
      <c r="N519" s="799"/>
      <c r="O519" s="799"/>
      <c r="P519" s="799"/>
      <c r="Q519" s="799"/>
      <c r="R519" s="799"/>
      <c r="S519" s="799"/>
      <c r="T519" s="799"/>
      <c r="U519" s="799"/>
      <c r="V519" s="799"/>
      <c r="W519" s="799"/>
      <c r="X519" s="799"/>
      <c r="Y519" s="799"/>
      <c r="Z519" s="799"/>
    </row>
    <row r="520" spans="1:26" ht="15.75">
      <c r="A520" s="799"/>
      <c r="B520" s="2920"/>
      <c r="C520" s="799"/>
      <c r="D520" s="799"/>
      <c r="E520" s="799"/>
      <c r="F520" s="799"/>
      <c r="G520" s="799"/>
      <c r="H520" s="799"/>
      <c r="I520" s="799"/>
      <c r="J520" s="799"/>
      <c r="K520" s="799"/>
      <c r="L520" s="799"/>
      <c r="M520" s="799"/>
      <c r="N520" s="799"/>
      <c r="O520" s="799"/>
      <c r="P520" s="799"/>
      <c r="Q520" s="799"/>
      <c r="R520" s="799"/>
      <c r="S520" s="799"/>
      <c r="T520" s="799"/>
      <c r="U520" s="799"/>
      <c r="V520" s="799"/>
      <c r="W520" s="799"/>
      <c r="X520" s="799"/>
      <c r="Y520" s="799"/>
      <c r="Z520" s="799"/>
    </row>
    <row r="521" spans="1:26" ht="15.75">
      <c r="A521" s="799"/>
      <c r="B521" s="2920"/>
      <c r="C521" s="799"/>
      <c r="D521" s="799"/>
      <c r="E521" s="799"/>
      <c r="F521" s="799"/>
      <c r="G521" s="799"/>
      <c r="H521" s="799"/>
      <c r="I521" s="799"/>
      <c r="J521" s="799"/>
      <c r="K521" s="799"/>
      <c r="L521" s="799"/>
      <c r="M521" s="799"/>
      <c r="N521" s="799"/>
      <c r="O521" s="799"/>
      <c r="P521" s="799"/>
      <c r="Q521" s="799"/>
      <c r="R521" s="799"/>
      <c r="S521" s="799"/>
      <c r="T521" s="799"/>
      <c r="U521" s="799"/>
      <c r="V521" s="799"/>
      <c r="W521" s="799"/>
      <c r="X521" s="799"/>
      <c r="Y521" s="799"/>
      <c r="Z521" s="799"/>
    </row>
    <row r="522" spans="1:26" ht="15.75">
      <c r="A522" s="799"/>
      <c r="B522" s="2920"/>
      <c r="C522" s="799"/>
      <c r="D522" s="799"/>
      <c r="E522" s="799"/>
      <c r="F522" s="799"/>
      <c r="G522" s="799"/>
      <c r="H522" s="799"/>
      <c r="I522" s="799"/>
      <c r="J522" s="799"/>
      <c r="K522" s="799"/>
      <c r="L522" s="799"/>
      <c r="M522" s="799"/>
      <c r="N522" s="799"/>
      <c r="O522" s="799"/>
      <c r="P522" s="799"/>
      <c r="Q522" s="799"/>
      <c r="R522" s="799"/>
      <c r="S522" s="799"/>
      <c r="T522" s="799"/>
      <c r="U522" s="799"/>
      <c r="V522" s="799"/>
      <c r="W522" s="799"/>
      <c r="X522" s="799"/>
      <c r="Y522" s="799"/>
      <c r="Z522" s="799"/>
    </row>
    <row r="523" spans="1:26" ht="15.75">
      <c r="A523" s="799"/>
      <c r="B523" s="2920"/>
      <c r="C523" s="799"/>
      <c r="D523" s="799"/>
      <c r="E523" s="799"/>
      <c r="F523" s="799"/>
      <c r="G523" s="799"/>
      <c r="H523" s="799"/>
      <c r="I523" s="799"/>
      <c r="J523" s="799"/>
      <c r="K523" s="799"/>
      <c r="L523" s="799"/>
      <c r="M523" s="799"/>
      <c r="N523" s="799"/>
      <c r="O523" s="799"/>
      <c r="P523" s="799"/>
      <c r="Q523" s="799"/>
      <c r="R523" s="799"/>
      <c r="S523" s="799"/>
      <c r="T523" s="799"/>
      <c r="U523" s="799"/>
      <c r="V523" s="799"/>
      <c r="W523" s="799"/>
      <c r="X523" s="799"/>
      <c r="Y523" s="799"/>
      <c r="Z523" s="799"/>
    </row>
    <row r="524" spans="1:26" ht="15.75">
      <c r="A524" s="799"/>
      <c r="B524" s="2920"/>
      <c r="C524" s="799"/>
      <c r="D524" s="799"/>
      <c r="E524" s="799"/>
      <c r="F524" s="799"/>
      <c r="G524" s="799"/>
      <c r="H524" s="799"/>
      <c r="I524" s="799"/>
      <c r="J524" s="799"/>
      <c r="K524" s="799"/>
      <c r="L524" s="799"/>
      <c r="M524" s="799"/>
      <c r="N524" s="799"/>
      <c r="O524" s="799"/>
      <c r="P524" s="799"/>
      <c r="Q524" s="799"/>
      <c r="R524" s="799"/>
      <c r="S524" s="799"/>
      <c r="T524" s="799"/>
      <c r="U524" s="799"/>
      <c r="V524" s="799"/>
      <c r="W524" s="799"/>
      <c r="X524" s="799"/>
      <c r="Y524" s="799"/>
      <c r="Z524" s="799"/>
    </row>
    <row r="525" spans="1:26" ht="15.75">
      <c r="A525" s="799"/>
      <c r="B525" s="2920"/>
      <c r="C525" s="799"/>
      <c r="D525" s="799"/>
      <c r="E525" s="799"/>
      <c r="F525" s="799"/>
      <c r="G525" s="799"/>
      <c r="H525" s="799"/>
      <c r="I525" s="799"/>
      <c r="J525" s="799"/>
      <c r="K525" s="799"/>
      <c r="L525" s="799"/>
      <c r="M525" s="799"/>
      <c r="N525" s="799"/>
      <c r="O525" s="799"/>
      <c r="P525" s="799"/>
      <c r="Q525" s="799"/>
      <c r="R525" s="799"/>
      <c r="S525" s="799"/>
      <c r="T525" s="799"/>
      <c r="U525" s="799"/>
      <c r="V525" s="799"/>
      <c r="W525" s="799"/>
      <c r="X525" s="799"/>
      <c r="Y525" s="799"/>
      <c r="Z525" s="799"/>
    </row>
    <row r="526" spans="1:26" ht="15.75">
      <c r="A526" s="799"/>
      <c r="B526" s="2920"/>
      <c r="C526" s="799"/>
      <c r="D526" s="799"/>
      <c r="E526" s="799"/>
      <c r="F526" s="799"/>
      <c r="G526" s="799"/>
      <c r="H526" s="799"/>
      <c r="I526" s="799"/>
      <c r="J526" s="799"/>
      <c r="K526" s="799"/>
      <c r="L526" s="799"/>
      <c r="M526" s="799"/>
      <c r="N526" s="799"/>
      <c r="O526" s="799"/>
      <c r="P526" s="799"/>
      <c r="Q526" s="799"/>
      <c r="R526" s="799"/>
      <c r="S526" s="799"/>
      <c r="T526" s="799"/>
      <c r="U526" s="799"/>
      <c r="V526" s="799"/>
      <c r="W526" s="799"/>
      <c r="X526" s="799"/>
      <c r="Y526" s="799"/>
      <c r="Z526" s="799"/>
    </row>
    <row r="527" spans="1:26" ht="15.75">
      <c r="A527" s="799"/>
      <c r="B527" s="2920"/>
      <c r="C527" s="799"/>
      <c r="D527" s="799"/>
      <c r="E527" s="799"/>
      <c r="F527" s="799"/>
      <c r="G527" s="799"/>
      <c r="H527" s="799"/>
      <c r="I527" s="799"/>
      <c r="J527" s="799"/>
      <c r="K527" s="799"/>
      <c r="L527" s="799"/>
      <c r="M527" s="799"/>
      <c r="N527" s="799"/>
      <c r="O527" s="799"/>
      <c r="P527" s="799"/>
      <c r="Q527" s="799"/>
      <c r="R527" s="799"/>
      <c r="S527" s="799"/>
      <c r="T527" s="799"/>
      <c r="U527" s="799"/>
      <c r="V527" s="799"/>
      <c r="W527" s="799"/>
      <c r="X527" s="799"/>
      <c r="Y527" s="799"/>
      <c r="Z527" s="799"/>
    </row>
    <row r="528" spans="1:26" ht="15.75">
      <c r="A528" s="799"/>
      <c r="B528" s="2920"/>
      <c r="C528" s="799"/>
      <c r="D528" s="799"/>
      <c r="E528" s="799"/>
      <c r="F528" s="799"/>
      <c r="G528" s="799"/>
      <c r="H528" s="799"/>
      <c r="I528" s="799"/>
      <c r="J528" s="799"/>
      <c r="K528" s="799"/>
      <c r="L528" s="799"/>
      <c r="M528" s="799"/>
      <c r="N528" s="799"/>
      <c r="O528" s="799"/>
      <c r="P528" s="799"/>
      <c r="Q528" s="799"/>
      <c r="R528" s="799"/>
      <c r="S528" s="799"/>
      <c r="T528" s="799"/>
      <c r="U528" s="799"/>
      <c r="V528" s="799"/>
      <c r="W528" s="799"/>
      <c r="X528" s="799"/>
      <c r="Y528" s="799"/>
      <c r="Z528" s="799"/>
    </row>
    <row r="529" spans="1:26" ht="15.75">
      <c r="A529" s="799"/>
      <c r="B529" s="2920"/>
      <c r="C529" s="799"/>
      <c r="D529" s="799"/>
      <c r="E529" s="799"/>
      <c r="F529" s="799"/>
      <c r="G529" s="799"/>
      <c r="H529" s="799"/>
      <c r="I529" s="799"/>
      <c r="J529" s="799"/>
      <c r="K529" s="799"/>
      <c r="L529" s="799"/>
      <c r="M529" s="799"/>
      <c r="N529" s="799"/>
      <c r="O529" s="799"/>
      <c r="P529" s="799"/>
      <c r="Q529" s="799"/>
      <c r="R529" s="799"/>
      <c r="S529" s="799"/>
      <c r="T529" s="799"/>
      <c r="U529" s="799"/>
      <c r="V529" s="799"/>
      <c r="W529" s="799"/>
      <c r="X529" s="799"/>
      <c r="Y529" s="799"/>
      <c r="Z529" s="799"/>
    </row>
    <row r="530" spans="1:26" ht="15.75">
      <c r="A530" s="799"/>
      <c r="B530" s="2920"/>
      <c r="C530" s="799"/>
      <c r="D530" s="799"/>
      <c r="E530" s="799"/>
      <c r="F530" s="799"/>
      <c r="G530" s="799"/>
      <c r="H530" s="799"/>
      <c r="I530" s="799"/>
      <c r="J530" s="799"/>
      <c r="K530" s="799"/>
      <c r="L530" s="799"/>
      <c r="M530" s="799"/>
      <c r="N530" s="799"/>
      <c r="O530" s="799"/>
      <c r="P530" s="799"/>
      <c r="Q530" s="799"/>
      <c r="R530" s="799"/>
      <c r="S530" s="799"/>
      <c r="T530" s="799"/>
      <c r="U530" s="799"/>
      <c r="V530" s="799"/>
      <c r="W530" s="799"/>
      <c r="X530" s="799"/>
      <c r="Y530" s="799"/>
      <c r="Z530" s="799"/>
    </row>
    <row r="531" spans="1:26" ht="15.75">
      <c r="A531" s="799"/>
      <c r="B531" s="2920"/>
      <c r="C531" s="799"/>
      <c r="D531" s="799"/>
      <c r="E531" s="799"/>
      <c r="F531" s="799"/>
      <c r="G531" s="799"/>
      <c r="H531" s="799"/>
      <c r="I531" s="799"/>
      <c r="J531" s="799"/>
      <c r="K531" s="799"/>
      <c r="L531" s="799"/>
      <c r="M531" s="799"/>
      <c r="N531" s="799"/>
      <c r="O531" s="799"/>
      <c r="P531" s="799"/>
      <c r="Q531" s="799"/>
      <c r="R531" s="799"/>
      <c r="S531" s="799"/>
      <c r="T531" s="799"/>
      <c r="U531" s="799"/>
      <c r="V531" s="799"/>
      <c r="W531" s="799"/>
      <c r="X531" s="799"/>
      <c r="Y531" s="799"/>
      <c r="Z531" s="799"/>
    </row>
    <row r="532" spans="1:26" ht="15.75">
      <c r="A532" s="799"/>
      <c r="B532" s="2920"/>
      <c r="C532" s="799"/>
      <c r="D532" s="799"/>
      <c r="E532" s="799"/>
      <c r="F532" s="799"/>
      <c r="G532" s="799"/>
      <c r="H532" s="799"/>
      <c r="I532" s="799"/>
      <c r="J532" s="799"/>
      <c r="K532" s="799"/>
      <c r="L532" s="799"/>
      <c r="M532" s="799"/>
      <c r="N532" s="799"/>
      <c r="O532" s="799"/>
      <c r="P532" s="799"/>
      <c r="Q532" s="799"/>
      <c r="R532" s="799"/>
      <c r="S532" s="799"/>
      <c r="T532" s="799"/>
      <c r="U532" s="799"/>
      <c r="V532" s="799"/>
      <c r="W532" s="799"/>
      <c r="X532" s="799"/>
      <c r="Y532" s="799"/>
      <c r="Z532" s="799"/>
    </row>
    <row r="533" spans="1:26" ht="15.75">
      <c r="A533" s="799"/>
      <c r="B533" s="2920"/>
      <c r="C533" s="799"/>
      <c r="D533" s="799"/>
      <c r="E533" s="799"/>
      <c r="F533" s="799"/>
      <c r="G533" s="799"/>
      <c r="H533" s="799"/>
      <c r="I533" s="799"/>
      <c r="J533" s="799"/>
      <c r="K533" s="799"/>
      <c r="L533" s="799"/>
      <c r="M533" s="799"/>
      <c r="N533" s="799"/>
      <c r="O533" s="799"/>
      <c r="P533" s="799"/>
      <c r="Q533" s="799"/>
      <c r="R533" s="799"/>
      <c r="S533" s="799"/>
      <c r="T533" s="799"/>
      <c r="U533" s="799"/>
      <c r="V533" s="799"/>
      <c r="W533" s="799"/>
      <c r="X533" s="799"/>
      <c r="Y533" s="799"/>
      <c r="Z533" s="799"/>
    </row>
    <row r="534" spans="1:26" ht="15.75">
      <c r="A534" s="799"/>
      <c r="B534" s="2920"/>
      <c r="C534" s="799"/>
      <c r="D534" s="799"/>
      <c r="E534" s="799"/>
      <c r="F534" s="799"/>
      <c r="G534" s="799"/>
      <c r="H534" s="799"/>
      <c r="I534" s="799"/>
      <c r="J534" s="799"/>
      <c r="K534" s="799"/>
      <c r="L534" s="799"/>
      <c r="M534" s="799"/>
      <c r="N534" s="799"/>
      <c r="O534" s="799"/>
      <c r="P534" s="799"/>
      <c r="Q534" s="799"/>
      <c r="R534" s="799"/>
      <c r="S534" s="799"/>
      <c r="T534" s="799"/>
      <c r="U534" s="799"/>
      <c r="V534" s="799"/>
      <c r="W534" s="799"/>
      <c r="X534" s="799"/>
      <c r="Y534" s="799"/>
      <c r="Z534" s="799"/>
    </row>
    <row r="535" spans="1:26" ht="15.75">
      <c r="A535" s="799"/>
      <c r="B535" s="2920"/>
      <c r="C535" s="799"/>
      <c r="D535" s="799"/>
      <c r="E535" s="799"/>
      <c r="F535" s="799"/>
      <c r="G535" s="799"/>
      <c r="H535" s="799"/>
      <c r="I535" s="799"/>
      <c r="J535" s="799"/>
      <c r="K535" s="799"/>
      <c r="L535" s="799"/>
      <c r="M535" s="799"/>
      <c r="N535" s="799"/>
      <c r="O535" s="799"/>
      <c r="P535" s="799"/>
      <c r="Q535" s="799"/>
      <c r="R535" s="799"/>
      <c r="S535" s="799"/>
      <c r="T535" s="799"/>
      <c r="U535" s="799"/>
      <c r="V535" s="799"/>
      <c r="W535" s="799"/>
      <c r="X535" s="799"/>
      <c r="Y535" s="799"/>
      <c r="Z535" s="799"/>
    </row>
    <row r="536" spans="1:26" ht="15.75">
      <c r="A536" s="799"/>
      <c r="B536" s="2920"/>
      <c r="C536" s="799"/>
      <c r="D536" s="799"/>
      <c r="E536" s="799"/>
      <c r="F536" s="799"/>
      <c r="G536" s="799"/>
      <c r="H536" s="799"/>
      <c r="I536" s="799"/>
      <c r="J536" s="799"/>
      <c r="K536" s="799"/>
      <c r="L536" s="799"/>
      <c r="M536" s="799"/>
      <c r="N536" s="799"/>
      <c r="O536" s="799"/>
      <c r="P536" s="799"/>
      <c r="Q536" s="799"/>
      <c r="R536" s="799"/>
      <c r="S536" s="799"/>
      <c r="T536" s="799"/>
      <c r="U536" s="799"/>
      <c r="V536" s="799"/>
      <c r="W536" s="799"/>
      <c r="X536" s="799"/>
      <c r="Y536" s="799"/>
      <c r="Z536" s="799"/>
    </row>
    <row r="537" spans="1:26" ht="15.75">
      <c r="A537" s="799"/>
      <c r="B537" s="2920"/>
      <c r="C537" s="799"/>
      <c r="D537" s="799"/>
      <c r="E537" s="799"/>
      <c r="F537" s="799"/>
      <c r="G537" s="799"/>
      <c r="H537" s="799"/>
      <c r="I537" s="799"/>
      <c r="J537" s="799"/>
      <c r="K537" s="799"/>
      <c r="L537" s="799"/>
      <c r="M537" s="799"/>
      <c r="N537" s="799"/>
      <c r="O537" s="799"/>
      <c r="P537" s="799"/>
      <c r="Q537" s="799"/>
      <c r="R537" s="799"/>
      <c r="S537" s="799"/>
      <c r="T537" s="799"/>
      <c r="U537" s="799"/>
      <c r="V537" s="799"/>
      <c r="W537" s="799"/>
      <c r="X537" s="799"/>
      <c r="Y537" s="799"/>
      <c r="Z537" s="799"/>
    </row>
    <row r="538" spans="1:26" ht="15.75">
      <c r="A538" s="799"/>
      <c r="B538" s="2920"/>
      <c r="C538" s="799"/>
      <c r="D538" s="799"/>
      <c r="E538" s="799"/>
      <c r="F538" s="799"/>
      <c r="G538" s="799"/>
      <c r="H538" s="799"/>
      <c r="I538" s="799"/>
      <c r="J538" s="799"/>
      <c r="K538" s="799"/>
      <c r="L538" s="799"/>
      <c r="M538" s="799"/>
      <c r="N538" s="799"/>
      <c r="O538" s="799"/>
      <c r="P538" s="799"/>
      <c r="Q538" s="799"/>
      <c r="R538" s="799"/>
      <c r="S538" s="799"/>
      <c r="T538" s="799"/>
      <c r="U538" s="799"/>
      <c r="V538" s="799"/>
      <c r="W538" s="799"/>
      <c r="X538" s="799"/>
      <c r="Y538" s="799"/>
      <c r="Z538" s="799"/>
    </row>
    <row r="539" spans="1:26" ht="15.75">
      <c r="A539" s="799"/>
      <c r="B539" s="2920"/>
      <c r="C539" s="799"/>
      <c r="D539" s="799"/>
      <c r="E539" s="799"/>
      <c r="F539" s="799"/>
      <c r="G539" s="799"/>
      <c r="H539" s="799"/>
      <c r="I539" s="799"/>
      <c r="J539" s="799"/>
      <c r="K539" s="799"/>
      <c r="L539" s="799"/>
      <c r="M539" s="799"/>
      <c r="N539" s="799"/>
      <c r="O539" s="799"/>
      <c r="P539" s="799"/>
      <c r="Q539" s="799"/>
      <c r="R539" s="799"/>
      <c r="S539" s="799"/>
      <c r="T539" s="799"/>
      <c r="U539" s="799"/>
      <c r="V539" s="799"/>
      <c r="W539" s="799"/>
      <c r="X539" s="799"/>
      <c r="Y539" s="799"/>
      <c r="Z539" s="799"/>
    </row>
    <row r="540" spans="1:26" ht="15.75">
      <c r="A540" s="799"/>
      <c r="B540" s="2920"/>
      <c r="C540" s="799"/>
      <c r="D540" s="799"/>
      <c r="E540" s="799"/>
      <c r="F540" s="799"/>
      <c r="G540" s="799"/>
      <c r="H540" s="799"/>
      <c r="I540" s="799"/>
      <c r="J540" s="799"/>
      <c r="K540" s="799"/>
      <c r="L540" s="799"/>
      <c r="M540" s="799"/>
      <c r="N540" s="799"/>
      <c r="O540" s="799"/>
      <c r="P540" s="799"/>
      <c r="Q540" s="799"/>
      <c r="R540" s="799"/>
      <c r="S540" s="799"/>
      <c r="T540" s="799"/>
      <c r="U540" s="799"/>
      <c r="V540" s="799"/>
      <c r="W540" s="799"/>
      <c r="X540" s="799"/>
      <c r="Y540" s="799"/>
      <c r="Z540" s="799"/>
    </row>
    <row r="541" spans="1:26" ht="15.75">
      <c r="A541" s="799"/>
      <c r="B541" s="2920"/>
      <c r="C541" s="799"/>
      <c r="D541" s="799"/>
      <c r="E541" s="799"/>
      <c r="F541" s="799"/>
      <c r="G541" s="799"/>
      <c r="H541" s="799"/>
      <c r="I541" s="799"/>
      <c r="J541" s="799"/>
      <c r="K541" s="799"/>
      <c r="L541" s="799"/>
      <c r="M541" s="799"/>
      <c r="N541" s="799"/>
      <c r="O541" s="799"/>
      <c r="P541" s="799"/>
      <c r="Q541" s="799"/>
      <c r="R541" s="799"/>
      <c r="S541" s="799"/>
      <c r="T541" s="799"/>
      <c r="U541" s="799"/>
      <c r="V541" s="799"/>
      <c r="W541" s="799"/>
      <c r="X541" s="799"/>
      <c r="Y541" s="799"/>
      <c r="Z541" s="799"/>
    </row>
    <row r="542" spans="1:26" ht="15.75">
      <c r="A542" s="799"/>
      <c r="B542" s="2920"/>
      <c r="C542" s="799"/>
      <c r="D542" s="799"/>
      <c r="E542" s="799"/>
      <c r="F542" s="799"/>
      <c r="G542" s="799"/>
      <c r="H542" s="799"/>
      <c r="I542" s="799"/>
      <c r="J542" s="799"/>
      <c r="K542" s="799"/>
      <c r="L542" s="799"/>
      <c r="M542" s="799"/>
      <c r="N542" s="799"/>
      <c r="O542" s="799"/>
      <c r="P542" s="799"/>
      <c r="Q542" s="799"/>
      <c r="R542" s="799"/>
      <c r="S542" s="799"/>
      <c r="T542" s="799"/>
      <c r="U542" s="799"/>
      <c r="V542" s="799"/>
      <c r="W542" s="799"/>
      <c r="X542" s="799"/>
      <c r="Y542" s="799"/>
      <c r="Z542" s="799"/>
    </row>
    <row r="543" spans="1:26" ht="15.75">
      <c r="A543" s="799"/>
      <c r="B543" s="2920"/>
      <c r="C543" s="799"/>
      <c r="D543" s="799"/>
      <c r="E543" s="799"/>
      <c r="F543" s="799"/>
      <c r="G543" s="799"/>
      <c r="H543" s="799"/>
      <c r="I543" s="799"/>
      <c r="J543" s="799"/>
      <c r="K543" s="799"/>
      <c r="L543" s="799"/>
      <c r="M543" s="799"/>
      <c r="N543" s="799"/>
      <c r="O543" s="799"/>
      <c r="P543" s="799"/>
      <c r="Q543" s="799"/>
      <c r="R543" s="799"/>
      <c r="S543" s="799"/>
      <c r="T543" s="799"/>
      <c r="U543" s="799"/>
      <c r="V543" s="799"/>
      <c r="W543" s="799"/>
      <c r="X543" s="799"/>
      <c r="Y543" s="799"/>
      <c r="Z543" s="799"/>
    </row>
    <row r="544" spans="1:26" ht="15.75">
      <c r="A544" s="799"/>
      <c r="B544" s="2920"/>
      <c r="C544" s="799"/>
      <c r="D544" s="799"/>
      <c r="E544" s="799"/>
      <c r="F544" s="799"/>
      <c r="G544" s="799"/>
      <c r="H544" s="799"/>
      <c r="I544" s="799"/>
      <c r="J544" s="799"/>
      <c r="K544" s="799"/>
      <c r="L544" s="799"/>
      <c r="M544" s="799"/>
      <c r="N544" s="799"/>
      <c r="O544" s="799"/>
      <c r="P544" s="799"/>
      <c r="Q544" s="799"/>
      <c r="R544" s="799"/>
      <c r="S544" s="799"/>
      <c r="T544" s="799"/>
      <c r="U544" s="799"/>
      <c r="V544" s="799"/>
      <c r="W544" s="799"/>
      <c r="X544" s="799"/>
      <c r="Y544" s="799"/>
      <c r="Z544" s="799"/>
    </row>
    <row r="545" spans="1:26" ht="15.75">
      <c r="A545" s="799"/>
      <c r="B545" s="2920"/>
      <c r="C545" s="799"/>
      <c r="D545" s="799"/>
      <c r="E545" s="799"/>
      <c r="F545" s="799"/>
      <c r="G545" s="799"/>
      <c r="H545" s="799"/>
      <c r="I545" s="799"/>
      <c r="J545" s="799"/>
      <c r="K545" s="799"/>
      <c r="L545" s="799"/>
      <c r="M545" s="799"/>
      <c r="N545" s="799"/>
      <c r="O545" s="799"/>
      <c r="P545" s="799"/>
      <c r="Q545" s="799"/>
      <c r="R545" s="799"/>
      <c r="S545" s="799"/>
      <c r="T545" s="799"/>
      <c r="U545" s="799"/>
      <c r="V545" s="799"/>
      <c r="W545" s="799"/>
      <c r="X545" s="799"/>
      <c r="Y545" s="799"/>
      <c r="Z545" s="799"/>
    </row>
    <row r="546" spans="1:26" ht="15.75">
      <c r="A546" s="799"/>
      <c r="B546" s="2920"/>
      <c r="C546" s="799"/>
      <c r="D546" s="799"/>
      <c r="E546" s="799"/>
      <c r="F546" s="799"/>
      <c r="G546" s="799"/>
      <c r="H546" s="799"/>
      <c r="I546" s="799"/>
      <c r="J546" s="799"/>
      <c r="K546" s="799"/>
      <c r="L546" s="799"/>
      <c r="M546" s="799"/>
      <c r="N546" s="799"/>
      <c r="O546" s="799"/>
      <c r="P546" s="799"/>
      <c r="Q546" s="799"/>
      <c r="R546" s="799"/>
      <c r="S546" s="799"/>
      <c r="T546" s="799"/>
      <c r="U546" s="799"/>
      <c r="V546" s="799"/>
      <c r="W546" s="799"/>
      <c r="X546" s="799"/>
      <c r="Y546" s="799"/>
      <c r="Z546" s="799"/>
    </row>
    <row r="547" spans="1:26" ht="15.75">
      <c r="A547" s="799"/>
      <c r="B547" s="2920"/>
      <c r="C547" s="799"/>
      <c r="D547" s="799"/>
      <c r="E547" s="799"/>
      <c r="F547" s="799"/>
      <c r="G547" s="799"/>
      <c r="H547" s="799"/>
      <c r="I547" s="799"/>
      <c r="J547" s="799"/>
      <c r="K547" s="799"/>
      <c r="L547" s="799"/>
      <c r="M547" s="799"/>
      <c r="N547" s="799"/>
      <c r="O547" s="799"/>
      <c r="P547" s="799"/>
      <c r="Q547" s="799"/>
      <c r="R547" s="799"/>
      <c r="S547" s="799"/>
      <c r="T547" s="799"/>
      <c r="U547" s="799"/>
      <c r="V547" s="799"/>
      <c r="W547" s="799"/>
      <c r="X547" s="799"/>
      <c r="Y547" s="799"/>
      <c r="Z547" s="799"/>
    </row>
    <row r="548" spans="1:26" ht="15.75">
      <c r="A548" s="799"/>
      <c r="B548" s="2920"/>
      <c r="C548" s="799"/>
      <c r="D548" s="799"/>
      <c r="E548" s="799"/>
      <c r="F548" s="799"/>
      <c r="G548" s="799"/>
      <c r="H548" s="799"/>
      <c r="I548" s="799"/>
      <c r="J548" s="799"/>
      <c r="K548" s="799"/>
      <c r="L548" s="799"/>
      <c r="M548" s="799"/>
      <c r="N548" s="799"/>
      <c r="O548" s="799"/>
      <c r="P548" s="799"/>
      <c r="Q548" s="799"/>
      <c r="R548" s="799"/>
      <c r="S548" s="799"/>
      <c r="T548" s="799"/>
      <c r="U548" s="799"/>
      <c r="V548" s="799"/>
      <c r="W548" s="799"/>
      <c r="X548" s="799"/>
      <c r="Y548" s="799"/>
      <c r="Z548" s="799"/>
    </row>
    <row r="549" spans="1:26" ht="15.75">
      <c r="A549" s="799"/>
      <c r="B549" s="2920"/>
      <c r="C549" s="799"/>
      <c r="D549" s="799"/>
      <c r="E549" s="799"/>
      <c r="F549" s="799"/>
      <c r="G549" s="799"/>
      <c r="H549" s="799"/>
      <c r="I549" s="799"/>
      <c r="J549" s="799"/>
      <c r="K549" s="799"/>
      <c r="L549" s="799"/>
      <c r="M549" s="799"/>
      <c r="N549" s="799"/>
      <c r="O549" s="799"/>
      <c r="P549" s="799"/>
      <c r="Q549" s="799"/>
      <c r="R549" s="799"/>
      <c r="S549" s="799"/>
      <c r="T549" s="799"/>
      <c r="U549" s="799"/>
      <c r="V549" s="799"/>
      <c r="W549" s="799"/>
      <c r="X549" s="799"/>
      <c r="Y549" s="799"/>
      <c r="Z549" s="799"/>
    </row>
    <row r="550" spans="1:26" ht="15.75">
      <c r="A550" s="799"/>
      <c r="B550" s="2920"/>
      <c r="C550" s="799"/>
      <c r="D550" s="799"/>
      <c r="E550" s="799"/>
      <c r="F550" s="799"/>
      <c r="G550" s="799"/>
      <c r="H550" s="799"/>
      <c r="I550" s="799"/>
      <c r="J550" s="799"/>
      <c r="K550" s="799"/>
      <c r="L550" s="799"/>
      <c r="M550" s="799"/>
      <c r="N550" s="799"/>
      <c r="O550" s="799"/>
      <c r="P550" s="799"/>
      <c r="Q550" s="799"/>
      <c r="R550" s="799"/>
      <c r="S550" s="799"/>
      <c r="T550" s="799"/>
      <c r="U550" s="799"/>
      <c r="V550" s="799"/>
      <c r="W550" s="799"/>
      <c r="X550" s="799"/>
      <c r="Y550" s="799"/>
      <c r="Z550" s="799"/>
    </row>
    <row r="551" spans="1:26" ht="15.75">
      <c r="A551" s="799"/>
      <c r="B551" s="2920"/>
      <c r="C551" s="799"/>
      <c r="D551" s="799"/>
      <c r="E551" s="799"/>
      <c r="F551" s="799"/>
      <c r="G551" s="799"/>
      <c r="H551" s="799"/>
      <c r="I551" s="799"/>
      <c r="J551" s="799"/>
      <c r="K551" s="799"/>
      <c r="L551" s="799"/>
      <c r="M551" s="799"/>
      <c r="N551" s="799"/>
      <c r="O551" s="799"/>
      <c r="P551" s="799"/>
      <c r="Q551" s="799"/>
      <c r="R551" s="799"/>
      <c r="S551" s="799"/>
      <c r="T551" s="799"/>
      <c r="U551" s="799"/>
      <c r="V551" s="799"/>
      <c r="W551" s="799"/>
      <c r="X551" s="799"/>
      <c r="Y551" s="799"/>
      <c r="Z551" s="799"/>
    </row>
    <row r="552" spans="1:26" ht="15.75">
      <c r="A552" s="799"/>
      <c r="B552" s="2920"/>
      <c r="C552" s="799"/>
      <c r="D552" s="799"/>
      <c r="E552" s="799"/>
      <c r="F552" s="799"/>
      <c r="G552" s="799"/>
      <c r="H552" s="799"/>
      <c r="I552" s="799"/>
      <c r="J552" s="799"/>
      <c r="K552" s="799"/>
      <c r="L552" s="799"/>
      <c r="M552" s="799"/>
      <c r="N552" s="799"/>
      <c r="O552" s="799"/>
      <c r="P552" s="799"/>
      <c r="Q552" s="799"/>
      <c r="R552" s="799"/>
      <c r="S552" s="799"/>
      <c r="T552" s="799"/>
      <c r="U552" s="799"/>
      <c r="V552" s="799"/>
      <c r="W552" s="799"/>
      <c r="X552" s="799"/>
      <c r="Y552" s="799"/>
      <c r="Z552" s="799"/>
    </row>
    <row r="553" spans="1:26" ht="15.75">
      <c r="A553" s="799"/>
      <c r="B553" s="2920"/>
      <c r="C553" s="799"/>
      <c r="D553" s="799"/>
      <c r="E553" s="799"/>
      <c r="F553" s="799"/>
      <c r="G553" s="799"/>
      <c r="H553" s="799"/>
      <c r="I553" s="799"/>
      <c r="J553" s="799"/>
      <c r="K553" s="799"/>
      <c r="L553" s="799"/>
      <c r="M553" s="799"/>
      <c r="N553" s="799"/>
      <c r="O553" s="799"/>
      <c r="P553" s="799"/>
      <c r="Q553" s="799"/>
      <c r="R553" s="799"/>
      <c r="S553" s="799"/>
      <c r="T553" s="799"/>
      <c r="U553" s="799"/>
      <c r="V553" s="799"/>
      <c r="W553" s="799"/>
      <c r="X553" s="799"/>
      <c r="Y553" s="799"/>
      <c r="Z553" s="799"/>
    </row>
    <row r="554" spans="1:26" ht="15.75">
      <c r="A554" s="799"/>
      <c r="B554" s="2920"/>
      <c r="C554" s="799"/>
      <c r="D554" s="799"/>
      <c r="E554" s="799"/>
      <c r="F554" s="799"/>
      <c r="G554" s="799"/>
      <c r="H554" s="799"/>
      <c r="I554" s="799"/>
      <c r="J554" s="799"/>
      <c r="K554" s="799"/>
      <c r="L554" s="799"/>
      <c r="M554" s="799"/>
      <c r="N554" s="799"/>
      <c r="O554" s="799"/>
      <c r="P554" s="799"/>
      <c r="Q554" s="799"/>
      <c r="R554" s="799"/>
      <c r="S554" s="799"/>
      <c r="T554" s="799"/>
      <c r="U554" s="799"/>
      <c r="V554" s="799"/>
      <c r="W554" s="799"/>
      <c r="X554" s="799"/>
      <c r="Y554" s="799"/>
      <c r="Z554" s="799"/>
    </row>
    <row r="555" spans="1:26" ht="15.75">
      <c r="A555" s="799"/>
      <c r="B555" s="2920"/>
      <c r="C555" s="799"/>
      <c r="D555" s="799"/>
      <c r="E555" s="799"/>
      <c r="F555" s="799"/>
      <c r="G555" s="799"/>
      <c r="H555" s="799"/>
      <c r="I555" s="799"/>
      <c r="J555" s="799"/>
      <c r="K555" s="799"/>
      <c r="L555" s="799"/>
      <c r="M555" s="799"/>
      <c r="N555" s="799"/>
      <c r="O555" s="799"/>
      <c r="P555" s="799"/>
      <c r="Q555" s="799"/>
      <c r="R555" s="799"/>
      <c r="S555" s="799"/>
      <c r="T555" s="799"/>
      <c r="U555" s="799"/>
      <c r="V555" s="799"/>
      <c r="W555" s="799"/>
      <c r="X555" s="799"/>
      <c r="Y555" s="799"/>
      <c r="Z555" s="799"/>
    </row>
    <row r="556" spans="1:26" ht="15.75">
      <c r="A556" s="799"/>
      <c r="B556" s="2920"/>
      <c r="C556" s="799"/>
      <c r="D556" s="799"/>
      <c r="E556" s="799"/>
      <c r="F556" s="799"/>
      <c r="G556" s="799"/>
      <c r="H556" s="799"/>
      <c r="I556" s="799"/>
      <c r="J556" s="799"/>
      <c r="K556" s="799"/>
      <c r="L556" s="799"/>
      <c r="M556" s="799"/>
      <c r="N556" s="799"/>
      <c r="O556" s="799"/>
      <c r="P556" s="799"/>
      <c r="Q556" s="799"/>
      <c r="R556" s="799"/>
      <c r="S556" s="799"/>
      <c r="T556" s="799"/>
      <c r="U556" s="799"/>
      <c r="V556" s="799"/>
      <c r="W556" s="799"/>
      <c r="X556" s="799"/>
      <c r="Y556" s="799"/>
      <c r="Z556" s="799"/>
    </row>
    <row r="557" spans="1:26" ht="15.75">
      <c r="A557" s="799"/>
      <c r="B557" s="2920"/>
      <c r="C557" s="799"/>
      <c r="D557" s="799"/>
      <c r="E557" s="799"/>
      <c r="F557" s="799"/>
      <c r="G557" s="799"/>
      <c r="H557" s="799"/>
      <c r="I557" s="799"/>
      <c r="J557" s="799"/>
      <c r="K557" s="799"/>
      <c r="L557" s="799"/>
      <c r="M557" s="799"/>
      <c r="N557" s="799"/>
      <c r="O557" s="799"/>
      <c r="P557" s="799"/>
      <c r="Q557" s="799"/>
      <c r="R557" s="799"/>
      <c r="S557" s="799"/>
      <c r="T557" s="799"/>
      <c r="U557" s="799"/>
      <c r="V557" s="799"/>
      <c r="W557" s="799"/>
      <c r="X557" s="799"/>
      <c r="Y557" s="799"/>
      <c r="Z557" s="799"/>
    </row>
    <row r="558" spans="1:26" ht="15.75">
      <c r="A558" s="799"/>
      <c r="B558" s="2920"/>
      <c r="C558" s="799"/>
      <c r="D558" s="799"/>
      <c r="E558" s="799"/>
      <c r="F558" s="799"/>
      <c r="G558" s="799"/>
      <c r="H558" s="799"/>
      <c r="I558" s="799"/>
      <c r="J558" s="799"/>
      <c r="K558" s="799"/>
      <c r="L558" s="799"/>
      <c r="M558" s="799"/>
      <c r="N558" s="799"/>
      <c r="O558" s="799"/>
      <c r="P558" s="799"/>
      <c r="Q558" s="799"/>
      <c r="R558" s="799"/>
      <c r="S558" s="799"/>
      <c r="T558" s="799"/>
      <c r="U558" s="799"/>
      <c r="V558" s="799"/>
      <c r="W558" s="799"/>
      <c r="X558" s="799"/>
      <c r="Y558" s="799"/>
      <c r="Z558" s="799"/>
    </row>
    <row r="559" spans="1:26" ht="15.75">
      <c r="A559" s="799"/>
      <c r="B559" s="2920"/>
      <c r="C559" s="799"/>
      <c r="D559" s="799"/>
      <c r="E559" s="799"/>
      <c r="F559" s="799"/>
      <c r="G559" s="799"/>
      <c r="H559" s="799"/>
      <c r="I559" s="799"/>
      <c r="J559" s="799"/>
      <c r="K559" s="799"/>
      <c r="L559" s="799"/>
      <c r="M559" s="799"/>
      <c r="N559" s="799"/>
      <c r="O559" s="799"/>
      <c r="P559" s="799"/>
      <c r="Q559" s="799"/>
      <c r="R559" s="799"/>
      <c r="S559" s="799"/>
      <c r="T559" s="799"/>
      <c r="U559" s="799"/>
      <c r="V559" s="799"/>
      <c r="W559" s="799"/>
      <c r="X559" s="799"/>
      <c r="Y559" s="799"/>
      <c r="Z559" s="799"/>
    </row>
    <row r="560" spans="1:26" ht="15.75">
      <c r="A560" s="799"/>
      <c r="B560" s="2920"/>
      <c r="C560" s="799"/>
      <c r="D560" s="799"/>
      <c r="E560" s="799"/>
      <c r="F560" s="799"/>
      <c r="G560" s="799"/>
      <c r="H560" s="799"/>
      <c r="I560" s="799"/>
      <c r="J560" s="799"/>
      <c r="K560" s="799"/>
      <c r="L560" s="799"/>
      <c r="M560" s="799"/>
      <c r="N560" s="799"/>
      <c r="O560" s="799"/>
      <c r="P560" s="799"/>
      <c r="Q560" s="799"/>
      <c r="R560" s="799"/>
      <c r="S560" s="799"/>
      <c r="T560" s="799"/>
      <c r="U560" s="799"/>
      <c r="V560" s="799"/>
      <c r="W560" s="799"/>
      <c r="X560" s="799"/>
      <c r="Y560" s="799"/>
      <c r="Z560" s="799"/>
    </row>
    <row r="561" spans="1:26" ht="15.75">
      <c r="A561" s="799"/>
      <c r="B561" s="2920"/>
      <c r="C561" s="799"/>
      <c r="D561" s="799"/>
      <c r="E561" s="799"/>
      <c r="F561" s="799"/>
      <c r="G561" s="799"/>
      <c r="H561" s="799"/>
      <c r="I561" s="799"/>
      <c r="J561" s="799"/>
      <c r="K561" s="799"/>
      <c r="L561" s="799"/>
      <c r="M561" s="799"/>
      <c r="N561" s="799"/>
      <c r="O561" s="799"/>
      <c r="P561" s="799"/>
      <c r="Q561" s="799"/>
      <c r="R561" s="799"/>
      <c r="S561" s="799"/>
      <c r="T561" s="799"/>
      <c r="U561" s="799"/>
      <c r="V561" s="799"/>
      <c r="W561" s="799"/>
      <c r="X561" s="799"/>
      <c r="Y561" s="799"/>
      <c r="Z561" s="799"/>
    </row>
    <row r="562" spans="1:26" ht="15.75">
      <c r="A562" s="799"/>
      <c r="B562" s="2920"/>
      <c r="C562" s="799"/>
      <c r="D562" s="799"/>
      <c r="E562" s="799"/>
      <c r="F562" s="799"/>
      <c r="G562" s="799"/>
      <c r="H562" s="799"/>
      <c r="I562" s="799"/>
      <c r="J562" s="799"/>
      <c r="K562" s="799"/>
      <c r="L562" s="799"/>
      <c r="M562" s="799"/>
      <c r="N562" s="799"/>
      <c r="O562" s="799"/>
      <c r="P562" s="799"/>
      <c r="Q562" s="799"/>
      <c r="R562" s="799"/>
      <c r="S562" s="799"/>
      <c r="T562" s="799"/>
      <c r="U562" s="799"/>
      <c r="V562" s="799"/>
      <c r="W562" s="799"/>
      <c r="X562" s="799"/>
      <c r="Y562" s="799"/>
      <c r="Z562" s="799"/>
    </row>
    <row r="563" spans="1:26" ht="15.75">
      <c r="A563" s="799"/>
      <c r="B563" s="2920"/>
      <c r="C563" s="799"/>
      <c r="D563" s="799"/>
      <c r="E563" s="799"/>
      <c r="F563" s="799"/>
      <c r="G563" s="799"/>
      <c r="H563" s="799"/>
      <c r="I563" s="799"/>
      <c r="J563" s="799"/>
      <c r="K563" s="799"/>
      <c r="L563" s="799"/>
      <c r="M563" s="799"/>
      <c r="N563" s="799"/>
      <c r="O563" s="799"/>
      <c r="P563" s="799"/>
      <c r="Q563" s="799"/>
      <c r="R563" s="799"/>
      <c r="S563" s="799"/>
      <c r="T563" s="799"/>
      <c r="U563" s="799"/>
      <c r="V563" s="799"/>
      <c r="W563" s="799"/>
      <c r="X563" s="799"/>
      <c r="Y563" s="799"/>
      <c r="Z563" s="799"/>
    </row>
    <row r="564" spans="1:26" ht="15.75">
      <c r="A564" s="799"/>
      <c r="B564" s="2920"/>
      <c r="C564" s="799"/>
      <c r="D564" s="799"/>
      <c r="E564" s="799"/>
      <c r="F564" s="799"/>
      <c r="G564" s="799"/>
      <c r="H564" s="799"/>
      <c r="I564" s="799"/>
      <c r="J564" s="799"/>
      <c r="K564" s="799"/>
      <c r="L564" s="799"/>
      <c r="M564" s="799"/>
      <c r="N564" s="799"/>
      <c r="O564" s="799"/>
      <c r="P564" s="799"/>
      <c r="Q564" s="799"/>
      <c r="R564" s="799"/>
      <c r="S564" s="799"/>
      <c r="T564" s="799"/>
      <c r="U564" s="799"/>
      <c r="V564" s="799"/>
      <c r="W564" s="799"/>
      <c r="X564" s="799"/>
      <c r="Y564" s="799"/>
      <c r="Z564" s="799"/>
    </row>
    <row r="565" spans="1:26" ht="15.75">
      <c r="A565" s="799"/>
      <c r="B565" s="2920"/>
      <c r="C565" s="799"/>
      <c r="D565" s="799"/>
      <c r="E565" s="799"/>
      <c r="F565" s="799"/>
      <c r="G565" s="799"/>
      <c r="H565" s="799"/>
      <c r="I565" s="799"/>
      <c r="J565" s="799"/>
      <c r="K565" s="799"/>
      <c r="L565" s="799"/>
      <c r="M565" s="799"/>
      <c r="N565" s="799"/>
      <c r="O565" s="799"/>
      <c r="P565" s="799"/>
      <c r="Q565" s="799"/>
      <c r="R565" s="799"/>
      <c r="S565" s="799"/>
      <c r="T565" s="799"/>
      <c r="U565" s="799"/>
      <c r="V565" s="799"/>
      <c r="W565" s="799"/>
      <c r="X565" s="799"/>
      <c r="Y565" s="799"/>
      <c r="Z565" s="799"/>
    </row>
    <row r="566" spans="1:26" ht="15.75">
      <c r="A566" s="799"/>
      <c r="B566" s="2920"/>
      <c r="C566" s="799"/>
      <c r="D566" s="799"/>
      <c r="E566" s="799"/>
      <c r="F566" s="799"/>
      <c r="G566" s="799"/>
      <c r="H566" s="799"/>
      <c r="I566" s="799"/>
      <c r="J566" s="799"/>
      <c r="K566" s="799"/>
      <c r="L566" s="799"/>
      <c r="M566" s="799"/>
      <c r="N566" s="799"/>
      <c r="O566" s="799"/>
      <c r="P566" s="799"/>
      <c r="Q566" s="799"/>
      <c r="R566" s="799"/>
      <c r="S566" s="799"/>
      <c r="T566" s="799"/>
      <c r="U566" s="799"/>
      <c r="V566" s="799"/>
      <c r="W566" s="799"/>
      <c r="X566" s="799"/>
      <c r="Y566" s="799"/>
      <c r="Z566" s="799"/>
    </row>
    <row r="567" spans="1:26" ht="15.75">
      <c r="A567" s="799"/>
      <c r="B567" s="2920"/>
      <c r="C567" s="799"/>
      <c r="D567" s="799"/>
      <c r="E567" s="799"/>
      <c r="F567" s="799"/>
      <c r="G567" s="799"/>
      <c r="H567" s="799"/>
      <c r="I567" s="799"/>
      <c r="J567" s="799"/>
      <c r="K567" s="799"/>
      <c r="L567" s="799"/>
      <c r="M567" s="799"/>
      <c r="N567" s="799"/>
      <c r="O567" s="799"/>
      <c r="P567" s="799"/>
      <c r="Q567" s="799"/>
      <c r="R567" s="799"/>
      <c r="S567" s="799"/>
      <c r="T567" s="799"/>
      <c r="U567" s="799"/>
      <c r="V567" s="799"/>
      <c r="W567" s="799"/>
      <c r="X567" s="799"/>
      <c r="Y567" s="799"/>
      <c r="Z567" s="799"/>
    </row>
    <row r="568" spans="1:26" ht="15.75">
      <c r="A568" s="799"/>
      <c r="B568" s="2920"/>
      <c r="C568" s="799"/>
      <c r="D568" s="799"/>
      <c r="E568" s="799"/>
      <c r="F568" s="799"/>
      <c r="G568" s="799"/>
      <c r="H568" s="799"/>
      <c r="I568" s="799"/>
      <c r="J568" s="799"/>
      <c r="K568" s="799"/>
      <c r="L568" s="799"/>
      <c r="M568" s="799"/>
      <c r="N568" s="799"/>
      <c r="O568" s="799"/>
      <c r="P568" s="799"/>
      <c r="Q568" s="799"/>
      <c r="R568" s="799"/>
      <c r="S568" s="799"/>
      <c r="T568" s="799"/>
      <c r="U568" s="799"/>
      <c r="V568" s="799"/>
      <c r="W568" s="799"/>
      <c r="X568" s="799"/>
      <c r="Y568" s="799"/>
      <c r="Z568" s="799"/>
    </row>
    <row r="569" spans="1:26" ht="15.75">
      <c r="A569" s="799"/>
      <c r="B569" s="2920"/>
      <c r="C569" s="799"/>
      <c r="D569" s="799"/>
      <c r="E569" s="799"/>
      <c r="F569" s="799"/>
      <c r="G569" s="799"/>
      <c r="H569" s="799"/>
      <c r="I569" s="799"/>
      <c r="J569" s="799"/>
      <c r="K569" s="799"/>
      <c r="L569" s="799"/>
      <c r="M569" s="799"/>
      <c r="N569" s="799"/>
      <c r="O569" s="799"/>
      <c r="P569" s="799"/>
      <c r="Q569" s="799"/>
      <c r="R569" s="799"/>
      <c r="S569" s="799"/>
      <c r="T569" s="799"/>
      <c r="U569" s="799"/>
      <c r="V569" s="799"/>
      <c r="W569" s="799"/>
      <c r="X569" s="799"/>
      <c r="Y569" s="799"/>
      <c r="Z569" s="799"/>
    </row>
    <row r="570" spans="1:26" ht="15.75">
      <c r="A570" s="799"/>
      <c r="B570" s="2920"/>
      <c r="C570" s="799"/>
      <c r="D570" s="799"/>
      <c r="E570" s="799"/>
      <c r="F570" s="799"/>
      <c r="G570" s="799"/>
      <c r="H570" s="799"/>
      <c r="I570" s="799"/>
      <c r="J570" s="799"/>
      <c r="K570" s="799"/>
      <c r="L570" s="799"/>
      <c r="M570" s="799"/>
      <c r="N570" s="799"/>
      <c r="O570" s="799"/>
      <c r="P570" s="799"/>
      <c r="Q570" s="799"/>
      <c r="R570" s="799"/>
      <c r="S570" s="799"/>
      <c r="T570" s="799"/>
      <c r="U570" s="799"/>
      <c r="V570" s="799"/>
      <c r="W570" s="799"/>
      <c r="X570" s="799"/>
      <c r="Y570" s="799"/>
      <c r="Z570" s="799"/>
    </row>
    <row r="571" spans="1:26" ht="15.75">
      <c r="A571" s="799"/>
      <c r="B571" s="2920"/>
      <c r="C571" s="799"/>
      <c r="D571" s="799"/>
      <c r="E571" s="799"/>
      <c r="F571" s="799"/>
      <c r="G571" s="799"/>
      <c r="H571" s="799"/>
      <c r="I571" s="799"/>
      <c r="J571" s="799"/>
      <c r="K571" s="799"/>
      <c r="L571" s="799"/>
      <c r="M571" s="799"/>
      <c r="N571" s="799"/>
      <c r="O571" s="799"/>
      <c r="P571" s="799"/>
      <c r="Q571" s="799"/>
      <c r="R571" s="799"/>
      <c r="S571" s="799"/>
      <c r="T571" s="799"/>
      <c r="U571" s="799"/>
      <c r="V571" s="799"/>
      <c r="W571" s="799"/>
      <c r="X571" s="799"/>
      <c r="Y571" s="799"/>
      <c r="Z571" s="799"/>
    </row>
    <row r="572" spans="1:26" ht="15.75">
      <c r="A572" s="799"/>
      <c r="B572" s="2920"/>
      <c r="C572" s="799"/>
      <c r="D572" s="799"/>
      <c r="E572" s="799"/>
      <c r="F572" s="799"/>
      <c r="G572" s="799"/>
      <c r="H572" s="799"/>
      <c r="I572" s="799"/>
      <c r="J572" s="799"/>
      <c r="K572" s="799"/>
      <c r="L572" s="799"/>
      <c r="M572" s="799"/>
      <c r="N572" s="799"/>
      <c r="O572" s="799"/>
      <c r="P572" s="799"/>
      <c r="Q572" s="799"/>
      <c r="R572" s="799"/>
      <c r="S572" s="799"/>
      <c r="T572" s="799"/>
      <c r="U572" s="799"/>
      <c r="V572" s="799"/>
      <c r="W572" s="799"/>
      <c r="X572" s="799"/>
      <c r="Y572" s="799"/>
      <c r="Z572" s="799"/>
    </row>
    <row r="573" spans="1:26" ht="15.75">
      <c r="A573" s="799"/>
      <c r="B573" s="2920"/>
      <c r="C573" s="799"/>
      <c r="D573" s="799"/>
      <c r="E573" s="799"/>
      <c r="F573" s="799"/>
      <c r="G573" s="799"/>
      <c r="H573" s="799"/>
      <c r="I573" s="799"/>
      <c r="J573" s="799"/>
      <c r="K573" s="799"/>
      <c r="L573" s="799"/>
      <c r="M573" s="799"/>
      <c r="N573" s="799"/>
      <c r="O573" s="799"/>
      <c r="P573" s="799"/>
      <c r="Q573" s="799"/>
      <c r="R573" s="799"/>
      <c r="S573" s="799"/>
      <c r="T573" s="799"/>
      <c r="U573" s="799"/>
      <c r="V573" s="799"/>
      <c r="W573" s="799"/>
      <c r="X573" s="799"/>
      <c r="Y573" s="799"/>
      <c r="Z573" s="799"/>
    </row>
    <row r="574" spans="1:26" ht="15.75">
      <c r="A574" s="799"/>
      <c r="B574" s="2920"/>
      <c r="C574" s="799"/>
      <c r="D574" s="799"/>
      <c r="E574" s="799"/>
      <c r="F574" s="799"/>
      <c r="G574" s="799"/>
      <c r="H574" s="799"/>
      <c r="I574" s="799"/>
      <c r="J574" s="799"/>
      <c r="K574" s="799"/>
      <c r="L574" s="799"/>
      <c r="M574" s="799"/>
      <c r="N574" s="799"/>
      <c r="O574" s="799"/>
      <c r="P574" s="799"/>
      <c r="Q574" s="799"/>
      <c r="R574" s="799"/>
      <c r="S574" s="799"/>
      <c r="T574" s="799"/>
      <c r="U574" s="799"/>
      <c r="V574" s="799"/>
      <c r="W574" s="799"/>
      <c r="X574" s="799"/>
      <c r="Y574" s="799"/>
      <c r="Z574" s="799"/>
    </row>
    <row r="575" spans="1:26" ht="15.75">
      <c r="A575" s="799"/>
      <c r="B575" s="2920"/>
      <c r="C575" s="799"/>
      <c r="D575" s="799"/>
      <c r="E575" s="799"/>
      <c r="F575" s="799"/>
      <c r="G575" s="799"/>
      <c r="H575" s="799"/>
      <c r="I575" s="799"/>
      <c r="J575" s="799"/>
      <c r="K575" s="799"/>
      <c r="L575" s="799"/>
      <c r="M575" s="799"/>
      <c r="N575" s="799"/>
      <c r="O575" s="799"/>
      <c r="P575" s="799"/>
      <c r="Q575" s="799"/>
      <c r="R575" s="799"/>
      <c r="S575" s="799"/>
      <c r="T575" s="799"/>
      <c r="U575" s="799"/>
      <c r="V575" s="799"/>
      <c r="W575" s="799"/>
      <c r="X575" s="799"/>
      <c r="Y575" s="799"/>
      <c r="Z575" s="799"/>
    </row>
    <row r="576" spans="1:26" ht="15.75">
      <c r="A576" s="799"/>
      <c r="B576" s="2920"/>
      <c r="C576" s="799"/>
      <c r="D576" s="799"/>
      <c r="E576" s="799"/>
      <c r="F576" s="799"/>
      <c r="G576" s="799"/>
      <c r="H576" s="799"/>
      <c r="I576" s="799"/>
      <c r="J576" s="799"/>
      <c r="K576" s="799"/>
      <c r="L576" s="799"/>
      <c r="M576" s="799"/>
      <c r="N576" s="799"/>
      <c r="O576" s="799"/>
      <c r="P576" s="799"/>
      <c r="Q576" s="799"/>
      <c r="R576" s="799"/>
      <c r="S576" s="799"/>
      <c r="T576" s="799"/>
      <c r="U576" s="799"/>
      <c r="V576" s="799"/>
      <c r="W576" s="799"/>
      <c r="X576" s="799"/>
      <c r="Y576" s="799"/>
      <c r="Z576" s="799"/>
    </row>
    <row r="577" spans="1:26" ht="15.75">
      <c r="A577" s="799"/>
      <c r="B577" s="2920"/>
      <c r="C577" s="799"/>
      <c r="D577" s="799"/>
      <c r="E577" s="799"/>
      <c r="F577" s="799"/>
      <c r="G577" s="799"/>
      <c r="H577" s="799"/>
      <c r="I577" s="799"/>
      <c r="J577" s="799"/>
      <c r="K577" s="799"/>
      <c r="L577" s="799"/>
      <c r="M577" s="799"/>
      <c r="N577" s="799"/>
      <c r="O577" s="799"/>
      <c r="P577" s="799"/>
      <c r="Q577" s="799"/>
      <c r="R577" s="799"/>
      <c r="S577" s="799"/>
      <c r="T577" s="799"/>
      <c r="U577" s="799"/>
      <c r="V577" s="799"/>
      <c r="W577" s="799"/>
      <c r="X577" s="799"/>
      <c r="Y577" s="799"/>
      <c r="Z577" s="799"/>
    </row>
    <row r="578" spans="1:26" ht="15.75">
      <c r="A578" s="799"/>
      <c r="B578" s="2920"/>
      <c r="C578" s="799"/>
      <c r="D578" s="799"/>
      <c r="E578" s="799"/>
      <c r="F578" s="799"/>
      <c r="G578" s="799"/>
      <c r="H578" s="799"/>
      <c r="I578" s="799"/>
      <c r="J578" s="799"/>
      <c r="K578" s="799"/>
      <c r="L578" s="799"/>
      <c r="M578" s="799"/>
      <c r="N578" s="799"/>
      <c r="O578" s="799"/>
      <c r="P578" s="799"/>
      <c r="Q578" s="799"/>
      <c r="R578" s="799"/>
      <c r="S578" s="799"/>
      <c r="T578" s="799"/>
      <c r="U578" s="799"/>
      <c r="V578" s="799"/>
      <c r="W578" s="799"/>
      <c r="X578" s="799"/>
      <c r="Y578" s="799"/>
      <c r="Z578" s="799"/>
    </row>
    <row r="579" spans="1:26" ht="15.75">
      <c r="A579" s="799"/>
      <c r="B579" s="2920"/>
      <c r="C579" s="799"/>
      <c r="D579" s="799"/>
      <c r="E579" s="799"/>
      <c r="F579" s="799"/>
      <c r="G579" s="799"/>
      <c r="H579" s="799"/>
      <c r="I579" s="799"/>
      <c r="J579" s="799"/>
      <c r="K579" s="799"/>
      <c r="L579" s="799"/>
      <c r="M579" s="799"/>
      <c r="N579" s="799"/>
      <c r="O579" s="799"/>
      <c r="P579" s="799"/>
      <c r="Q579" s="799"/>
      <c r="R579" s="799"/>
      <c r="S579" s="799"/>
      <c r="T579" s="799"/>
      <c r="U579" s="799"/>
      <c r="V579" s="799"/>
      <c r="W579" s="799"/>
      <c r="X579" s="799"/>
      <c r="Y579" s="799"/>
      <c r="Z579" s="799"/>
    </row>
    <row r="580" spans="1:26" ht="15.75">
      <c r="A580" s="799"/>
      <c r="B580" s="2920"/>
      <c r="C580" s="799"/>
      <c r="D580" s="799"/>
      <c r="E580" s="799"/>
      <c r="F580" s="799"/>
      <c r="G580" s="799"/>
      <c r="H580" s="799"/>
      <c r="I580" s="799"/>
      <c r="J580" s="799"/>
      <c r="K580" s="799"/>
      <c r="L580" s="799"/>
      <c r="M580" s="799"/>
      <c r="N580" s="799"/>
      <c r="O580" s="799"/>
      <c r="P580" s="799"/>
      <c r="Q580" s="799"/>
      <c r="R580" s="799"/>
      <c r="S580" s="799"/>
      <c r="T580" s="799"/>
      <c r="U580" s="799"/>
      <c r="V580" s="799"/>
      <c r="W580" s="799"/>
      <c r="X580" s="799"/>
      <c r="Y580" s="799"/>
      <c r="Z580" s="799"/>
    </row>
    <row r="581" spans="1:26" ht="15.75">
      <c r="A581" s="799"/>
      <c r="B581" s="2920"/>
      <c r="C581" s="799"/>
      <c r="D581" s="799"/>
      <c r="E581" s="799"/>
      <c r="F581" s="799"/>
      <c r="G581" s="799"/>
      <c r="H581" s="799"/>
      <c r="I581" s="799"/>
      <c r="J581" s="799"/>
      <c r="K581" s="799"/>
      <c r="L581" s="799"/>
      <c r="M581" s="799"/>
      <c r="N581" s="799"/>
      <c r="O581" s="799"/>
      <c r="P581" s="799"/>
      <c r="Q581" s="799"/>
      <c r="R581" s="799"/>
      <c r="S581" s="799"/>
      <c r="T581" s="799"/>
      <c r="U581" s="799"/>
      <c r="V581" s="799"/>
      <c r="W581" s="799"/>
      <c r="X581" s="799"/>
      <c r="Y581" s="799"/>
      <c r="Z581" s="799"/>
    </row>
    <row r="582" spans="1:26" ht="15.75">
      <c r="A582" s="799"/>
      <c r="B582" s="2920"/>
      <c r="C582" s="799"/>
      <c r="D582" s="799"/>
      <c r="E582" s="799"/>
      <c r="F582" s="799"/>
      <c r="G582" s="799"/>
      <c r="H582" s="799"/>
      <c r="I582" s="799"/>
      <c r="J582" s="799"/>
      <c r="K582" s="799"/>
      <c r="L582" s="799"/>
      <c r="M582" s="799"/>
      <c r="N582" s="799"/>
      <c r="O582" s="799"/>
      <c r="P582" s="799"/>
      <c r="Q582" s="799"/>
      <c r="R582" s="799"/>
      <c r="S582" s="799"/>
      <c r="T582" s="799"/>
      <c r="U582" s="799"/>
      <c r="V582" s="799"/>
      <c r="W582" s="799"/>
      <c r="X582" s="799"/>
      <c r="Y582" s="799"/>
      <c r="Z582" s="799"/>
    </row>
    <row r="583" spans="1:26" ht="15.75">
      <c r="A583" s="799"/>
      <c r="B583" s="2920"/>
      <c r="C583" s="799"/>
      <c r="D583" s="799"/>
      <c r="E583" s="799"/>
      <c r="F583" s="799"/>
      <c r="G583" s="799"/>
      <c r="H583" s="799"/>
      <c r="I583" s="799"/>
      <c r="J583" s="799"/>
      <c r="K583" s="799"/>
      <c r="L583" s="799"/>
      <c r="M583" s="799"/>
      <c r="N583" s="799"/>
      <c r="O583" s="799"/>
      <c r="P583" s="799"/>
      <c r="Q583" s="799"/>
      <c r="R583" s="799"/>
      <c r="S583" s="799"/>
      <c r="T583" s="799"/>
      <c r="U583" s="799"/>
      <c r="V583" s="799"/>
      <c r="W583" s="799"/>
      <c r="X583" s="799"/>
      <c r="Y583" s="799"/>
      <c r="Z583" s="799"/>
    </row>
    <row r="584" spans="1:26" ht="15.75">
      <c r="A584" s="799"/>
      <c r="B584" s="2920"/>
      <c r="C584" s="799"/>
      <c r="D584" s="799"/>
      <c r="E584" s="799"/>
      <c r="F584" s="799"/>
      <c r="G584" s="799"/>
      <c r="H584" s="799"/>
      <c r="I584" s="799"/>
      <c r="J584" s="799"/>
      <c r="K584" s="799"/>
      <c r="L584" s="799"/>
      <c r="M584" s="799"/>
      <c r="N584" s="799"/>
      <c r="O584" s="799"/>
      <c r="P584" s="799"/>
      <c r="Q584" s="799"/>
      <c r="R584" s="799"/>
      <c r="S584" s="799"/>
      <c r="T584" s="799"/>
      <c r="U584" s="799"/>
      <c r="V584" s="799"/>
      <c r="W584" s="799"/>
      <c r="X584" s="799"/>
      <c r="Y584" s="799"/>
      <c r="Z584" s="799"/>
    </row>
    <row r="585" spans="1:26" ht="15.75">
      <c r="A585" s="799"/>
      <c r="B585" s="2920"/>
      <c r="C585" s="799"/>
      <c r="D585" s="799"/>
      <c r="E585" s="799"/>
      <c r="F585" s="799"/>
      <c r="G585" s="799"/>
      <c r="H585" s="799"/>
      <c r="I585" s="799"/>
      <c r="J585" s="799"/>
      <c r="K585" s="799"/>
      <c r="L585" s="799"/>
      <c r="M585" s="799"/>
      <c r="N585" s="799"/>
      <c r="O585" s="799"/>
      <c r="P585" s="799"/>
      <c r="Q585" s="799"/>
      <c r="R585" s="799"/>
      <c r="S585" s="799"/>
      <c r="T585" s="799"/>
      <c r="U585" s="799"/>
      <c r="V585" s="799"/>
      <c r="W585" s="799"/>
      <c r="X585" s="799"/>
      <c r="Y585" s="799"/>
      <c r="Z585" s="799"/>
    </row>
    <row r="586" spans="1:26" ht="15.75">
      <c r="A586" s="799"/>
      <c r="B586" s="2920"/>
      <c r="C586" s="799"/>
      <c r="D586" s="799"/>
      <c r="E586" s="799"/>
      <c r="F586" s="799"/>
      <c r="G586" s="799"/>
      <c r="H586" s="799"/>
      <c r="I586" s="799"/>
      <c r="J586" s="799"/>
      <c r="K586" s="799"/>
      <c r="L586" s="799"/>
      <c r="M586" s="799"/>
      <c r="N586" s="799"/>
      <c r="O586" s="799"/>
      <c r="P586" s="799"/>
      <c r="Q586" s="799"/>
      <c r="R586" s="799"/>
      <c r="S586" s="799"/>
      <c r="T586" s="799"/>
      <c r="U586" s="799"/>
      <c r="V586" s="799"/>
      <c r="W586" s="799"/>
      <c r="X586" s="799"/>
      <c r="Y586" s="799"/>
      <c r="Z586" s="799"/>
    </row>
    <row r="587" spans="1:26" ht="15.75">
      <c r="A587" s="799"/>
      <c r="B587" s="2920"/>
      <c r="C587" s="799"/>
      <c r="D587" s="799"/>
      <c r="E587" s="799"/>
      <c r="F587" s="799"/>
      <c r="G587" s="799"/>
      <c r="H587" s="799"/>
      <c r="I587" s="799"/>
      <c r="J587" s="799"/>
      <c r="K587" s="799"/>
      <c r="L587" s="799"/>
      <c r="M587" s="799"/>
      <c r="N587" s="799"/>
      <c r="O587" s="799"/>
      <c r="P587" s="799"/>
      <c r="Q587" s="799"/>
      <c r="R587" s="799"/>
      <c r="S587" s="799"/>
      <c r="T587" s="799"/>
      <c r="U587" s="799"/>
      <c r="V587" s="799"/>
      <c r="W587" s="799"/>
      <c r="X587" s="799"/>
      <c r="Y587" s="799"/>
      <c r="Z587" s="799"/>
    </row>
    <row r="588" spans="1:26" ht="15.75">
      <c r="A588" s="799"/>
      <c r="B588" s="2920"/>
      <c r="C588" s="799"/>
      <c r="D588" s="799"/>
      <c r="E588" s="799"/>
      <c r="F588" s="799"/>
      <c r="G588" s="799"/>
      <c r="H588" s="799"/>
      <c r="I588" s="799"/>
      <c r="J588" s="799"/>
      <c r="K588" s="799"/>
      <c r="L588" s="799"/>
      <c r="M588" s="799"/>
      <c r="N588" s="799"/>
      <c r="O588" s="799"/>
      <c r="P588" s="799"/>
      <c r="Q588" s="799"/>
      <c r="R588" s="799"/>
      <c r="S588" s="799"/>
      <c r="T588" s="799"/>
      <c r="U588" s="799"/>
      <c r="V588" s="799"/>
      <c r="W588" s="799"/>
      <c r="X588" s="799"/>
      <c r="Y588" s="799"/>
      <c r="Z588" s="799"/>
    </row>
    <row r="589" spans="1:26" ht="15.75">
      <c r="A589" s="799"/>
      <c r="B589" s="2920"/>
      <c r="C589" s="799"/>
      <c r="D589" s="799"/>
      <c r="E589" s="799"/>
      <c r="F589" s="799"/>
      <c r="G589" s="799"/>
      <c r="H589" s="799"/>
      <c r="I589" s="799"/>
      <c r="J589" s="799"/>
      <c r="K589" s="799"/>
      <c r="L589" s="799"/>
      <c r="M589" s="799"/>
      <c r="N589" s="799"/>
      <c r="O589" s="799"/>
      <c r="P589" s="799"/>
      <c r="Q589" s="799"/>
      <c r="R589" s="799"/>
      <c r="S589" s="799"/>
      <c r="T589" s="799"/>
      <c r="U589" s="799"/>
      <c r="V589" s="799"/>
      <c r="W589" s="799"/>
      <c r="X589" s="799"/>
      <c r="Y589" s="799"/>
      <c r="Z589" s="799"/>
    </row>
    <row r="590" spans="1:26" ht="15.75">
      <c r="A590" s="799"/>
      <c r="B590" s="2920"/>
      <c r="C590" s="799"/>
      <c r="D590" s="799"/>
      <c r="E590" s="799"/>
      <c r="F590" s="799"/>
      <c r="G590" s="799"/>
      <c r="H590" s="799"/>
      <c r="I590" s="799"/>
      <c r="J590" s="799"/>
      <c r="K590" s="799"/>
      <c r="L590" s="799"/>
      <c r="M590" s="799"/>
      <c r="N590" s="799"/>
      <c r="O590" s="799"/>
      <c r="P590" s="799"/>
      <c r="Q590" s="799"/>
      <c r="R590" s="799"/>
      <c r="S590" s="799"/>
      <c r="T590" s="799"/>
      <c r="U590" s="799"/>
      <c r="V590" s="799"/>
      <c r="W590" s="799"/>
      <c r="X590" s="799"/>
      <c r="Y590" s="799"/>
      <c r="Z590" s="799"/>
    </row>
    <row r="591" spans="1:26" ht="15.75">
      <c r="A591" s="799"/>
      <c r="B591" s="2920"/>
      <c r="C591" s="799"/>
      <c r="D591" s="799"/>
      <c r="E591" s="799"/>
      <c r="F591" s="799"/>
      <c r="G591" s="799"/>
      <c r="H591" s="799"/>
      <c r="I591" s="799"/>
      <c r="J591" s="799"/>
      <c r="K591" s="799"/>
      <c r="L591" s="799"/>
      <c r="M591" s="799"/>
      <c r="N591" s="799"/>
      <c r="O591" s="799"/>
      <c r="P591" s="799"/>
      <c r="Q591" s="799"/>
      <c r="R591" s="799"/>
      <c r="S591" s="799"/>
      <c r="T591" s="799"/>
      <c r="U591" s="799"/>
      <c r="V591" s="799"/>
      <c r="W591" s="799"/>
      <c r="X591" s="799"/>
      <c r="Y591" s="799"/>
      <c r="Z591" s="799"/>
    </row>
    <row r="592" spans="1:26" ht="15.75">
      <c r="A592" s="799"/>
      <c r="B592" s="2920"/>
      <c r="C592" s="799"/>
      <c r="D592" s="799"/>
      <c r="E592" s="799"/>
      <c r="F592" s="799"/>
      <c r="G592" s="799"/>
      <c r="H592" s="799"/>
      <c r="I592" s="799"/>
      <c r="J592" s="799"/>
      <c r="K592" s="799"/>
      <c r="L592" s="799"/>
      <c r="M592" s="799"/>
      <c r="N592" s="799"/>
      <c r="O592" s="799"/>
      <c r="P592" s="799"/>
      <c r="Q592" s="799"/>
      <c r="R592" s="799"/>
      <c r="S592" s="799"/>
      <c r="T592" s="799"/>
      <c r="U592" s="799"/>
      <c r="V592" s="799"/>
      <c r="W592" s="799"/>
      <c r="X592" s="799"/>
      <c r="Y592" s="799"/>
      <c r="Z592" s="799"/>
    </row>
    <row r="593" spans="1:26" ht="15.75">
      <c r="A593" s="799"/>
      <c r="B593" s="2920"/>
      <c r="C593" s="799"/>
      <c r="D593" s="799"/>
      <c r="E593" s="799"/>
      <c r="F593" s="799"/>
      <c r="G593" s="799"/>
      <c r="H593" s="799"/>
      <c r="I593" s="799"/>
      <c r="J593" s="799"/>
      <c r="K593" s="799"/>
      <c r="L593" s="799"/>
      <c r="M593" s="799"/>
      <c r="N593" s="799"/>
      <c r="O593" s="799"/>
      <c r="P593" s="799"/>
      <c r="Q593" s="799"/>
      <c r="R593" s="799"/>
      <c r="S593" s="799"/>
      <c r="T593" s="799"/>
      <c r="U593" s="799"/>
      <c r="V593" s="799"/>
      <c r="W593" s="799"/>
      <c r="X593" s="799"/>
      <c r="Y593" s="799"/>
      <c r="Z593" s="799"/>
    </row>
    <row r="594" spans="1:26" ht="15.75">
      <c r="A594" s="799"/>
      <c r="B594" s="2920"/>
      <c r="C594" s="799"/>
      <c r="D594" s="799"/>
      <c r="E594" s="799"/>
      <c r="F594" s="799"/>
      <c r="G594" s="799"/>
      <c r="H594" s="799"/>
      <c r="I594" s="799"/>
      <c r="J594" s="799"/>
      <c r="K594" s="799"/>
      <c r="L594" s="799"/>
      <c r="M594" s="799"/>
      <c r="N594" s="799"/>
      <c r="O594" s="799"/>
      <c r="P594" s="799"/>
      <c r="Q594" s="799"/>
      <c r="R594" s="799"/>
      <c r="S594" s="799"/>
      <c r="T594" s="799"/>
      <c r="U594" s="799"/>
      <c r="V594" s="799"/>
      <c r="W594" s="799"/>
      <c r="X594" s="799"/>
      <c r="Y594" s="799"/>
      <c r="Z594" s="799"/>
    </row>
    <row r="595" spans="1:26" ht="15.75">
      <c r="A595" s="799"/>
      <c r="B595" s="2920"/>
      <c r="C595" s="799"/>
      <c r="D595" s="799"/>
      <c r="E595" s="799"/>
      <c r="F595" s="799"/>
      <c r="G595" s="799"/>
      <c r="H595" s="799"/>
      <c r="I595" s="799"/>
      <c r="J595" s="799"/>
      <c r="K595" s="799"/>
      <c r="L595" s="799"/>
      <c r="M595" s="799"/>
      <c r="N595" s="799"/>
      <c r="O595" s="799"/>
      <c r="P595" s="799"/>
      <c r="Q595" s="799"/>
      <c r="R595" s="799"/>
      <c r="S595" s="799"/>
      <c r="T595" s="799"/>
      <c r="U595" s="799"/>
      <c r="V595" s="799"/>
      <c r="W595" s="799"/>
      <c r="X595" s="799"/>
      <c r="Y595" s="799"/>
      <c r="Z595" s="799"/>
    </row>
    <row r="596" spans="1:26" ht="15.75">
      <c r="A596" s="799"/>
      <c r="B596" s="2920"/>
      <c r="C596" s="799"/>
      <c r="D596" s="799"/>
      <c r="E596" s="799"/>
      <c r="F596" s="799"/>
      <c r="G596" s="799"/>
      <c r="H596" s="799"/>
      <c r="I596" s="799"/>
      <c r="J596" s="799"/>
      <c r="K596" s="799"/>
      <c r="L596" s="799"/>
      <c r="M596" s="799"/>
      <c r="N596" s="799"/>
      <c r="O596" s="799"/>
      <c r="P596" s="799"/>
      <c r="Q596" s="799"/>
      <c r="R596" s="799"/>
      <c r="S596" s="799"/>
      <c r="T596" s="799"/>
      <c r="U596" s="799"/>
      <c r="V596" s="799"/>
      <c r="W596" s="799"/>
      <c r="X596" s="799"/>
      <c r="Y596" s="799"/>
      <c r="Z596" s="799"/>
    </row>
    <row r="597" spans="1:26" ht="15.75">
      <c r="A597" s="799"/>
      <c r="B597" s="2920"/>
      <c r="C597" s="799"/>
      <c r="D597" s="799"/>
      <c r="E597" s="799"/>
      <c r="F597" s="799"/>
      <c r="G597" s="799"/>
      <c r="H597" s="799"/>
      <c r="I597" s="799"/>
      <c r="J597" s="799"/>
      <c r="K597" s="799"/>
      <c r="L597" s="799"/>
      <c r="M597" s="799"/>
      <c r="N597" s="799"/>
      <c r="O597" s="799"/>
      <c r="P597" s="799"/>
      <c r="Q597" s="799"/>
      <c r="R597" s="799"/>
      <c r="S597" s="799"/>
      <c r="T597" s="799"/>
      <c r="U597" s="799"/>
      <c r="V597" s="799"/>
      <c r="W597" s="799"/>
      <c r="X597" s="799"/>
      <c r="Y597" s="799"/>
      <c r="Z597" s="799"/>
    </row>
    <row r="598" spans="1:26" ht="15.75">
      <c r="A598" s="799"/>
      <c r="B598" s="2920"/>
      <c r="C598" s="799"/>
      <c r="D598" s="799"/>
      <c r="E598" s="799"/>
      <c r="F598" s="799"/>
      <c r="G598" s="799"/>
      <c r="H598" s="799"/>
      <c r="I598" s="799"/>
      <c r="J598" s="799"/>
      <c r="K598" s="799"/>
      <c r="L598" s="799"/>
      <c r="M598" s="799"/>
      <c r="N598" s="799"/>
      <c r="O598" s="799"/>
      <c r="P598" s="799"/>
      <c r="Q598" s="799"/>
      <c r="R598" s="799"/>
      <c r="S598" s="799"/>
      <c r="T598" s="799"/>
      <c r="U598" s="799"/>
      <c r="V598" s="799"/>
      <c r="W598" s="799"/>
      <c r="X598" s="799"/>
      <c r="Y598" s="799"/>
      <c r="Z598" s="799"/>
    </row>
    <row r="599" spans="1:26" ht="15.75">
      <c r="A599" s="799"/>
      <c r="B599" s="2920"/>
      <c r="C599" s="799"/>
      <c r="D599" s="799"/>
      <c r="E599" s="799"/>
      <c r="F599" s="799"/>
      <c r="G599" s="799"/>
      <c r="H599" s="799"/>
      <c r="I599" s="799"/>
      <c r="J599" s="799"/>
      <c r="K599" s="799"/>
      <c r="L599" s="799"/>
      <c r="M599" s="799"/>
      <c r="N599" s="799"/>
      <c r="O599" s="799"/>
      <c r="P599" s="799"/>
      <c r="Q599" s="799"/>
      <c r="R599" s="799"/>
      <c r="S599" s="799"/>
      <c r="T599" s="799"/>
      <c r="U599" s="799"/>
      <c r="V599" s="799"/>
      <c r="W599" s="799"/>
      <c r="X599" s="799"/>
      <c r="Y599" s="799"/>
      <c r="Z599" s="799"/>
    </row>
    <row r="600" spans="1:26" ht="15.75">
      <c r="A600" s="799"/>
      <c r="B600" s="2920"/>
      <c r="C600" s="799"/>
      <c r="D600" s="799"/>
      <c r="E600" s="799"/>
      <c r="F600" s="799"/>
      <c r="G600" s="799"/>
      <c r="H600" s="799"/>
      <c r="I600" s="799"/>
      <c r="J600" s="799"/>
      <c r="K600" s="799"/>
      <c r="L600" s="799"/>
      <c r="M600" s="799"/>
      <c r="N600" s="799"/>
      <c r="O600" s="799"/>
      <c r="P600" s="799"/>
      <c r="Q600" s="799"/>
      <c r="R600" s="799"/>
      <c r="S600" s="799"/>
      <c r="T600" s="799"/>
      <c r="U600" s="799"/>
      <c r="V600" s="799"/>
      <c r="W600" s="799"/>
      <c r="X600" s="799"/>
      <c r="Y600" s="799"/>
      <c r="Z600" s="799"/>
    </row>
    <row r="601" spans="1:26" ht="15.75">
      <c r="A601" s="799"/>
      <c r="B601" s="2920"/>
      <c r="C601" s="799"/>
      <c r="D601" s="799"/>
      <c r="E601" s="799"/>
      <c r="F601" s="799"/>
      <c r="G601" s="799"/>
      <c r="H601" s="799"/>
      <c r="I601" s="799"/>
      <c r="J601" s="799"/>
      <c r="K601" s="799"/>
      <c r="L601" s="799"/>
      <c r="M601" s="799"/>
      <c r="N601" s="799"/>
      <c r="O601" s="799"/>
      <c r="P601" s="799"/>
      <c r="Q601" s="799"/>
      <c r="R601" s="799"/>
      <c r="S601" s="799"/>
      <c r="T601" s="799"/>
      <c r="U601" s="799"/>
      <c r="V601" s="799"/>
      <c r="W601" s="799"/>
      <c r="X601" s="799"/>
      <c r="Y601" s="799"/>
      <c r="Z601" s="799"/>
    </row>
    <row r="602" spans="1:26" ht="15.75">
      <c r="A602" s="799"/>
      <c r="B602" s="2920"/>
      <c r="C602" s="799"/>
      <c r="D602" s="799"/>
      <c r="E602" s="799"/>
      <c r="F602" s="799"/>
      <c r="G602" s="799"/>
      <c r="H602" s="799"/>
      <c r="I602" s="799"/>
      <c r="J602" s="799"/>
      <c r="K602" s="799"/>
      <c r="L602" s="799"/>
      <c r="M602" s="799"/>
      <c r="N602" s="799"/>
      <c r="O602" s="799"/>
      <c r="P602" s="799"/>
      <c r="Q602" s="799"/>
      <c r="R602" s="799"/>
      <c r="S602" s="799"/>
      <c r="T602" s="799"/>
      <c r="U602" s="799"/>
      <c r="V602" s="799"/>
      <c r="W602" s="799"/>
      <c r="X602" s="799"/>
      <c r="Y602" s="799"/>
      <c r="Z602" s="799"/>
    </row>
    <row r="603" spans="1:26" ht="15.75">
      <c r="A603" s="799"/>
      <c r="B603" s="2920"/>
      <c r="C603" s="799"/>
      <c r="D603" s="799"/>
      <c r="E603" s="799"/>
      <c r="F603" s="799"/>
      <c r="G603" s="799"/>
      <c r="H603" s="799"/>
      <c r="I603" s="799"/>
      <c r="J603" s="799"/>
      <c r="K603" s="799"/>
      <c r="L603" s="799"/>
      <c r="M603" s="799"/>
      <c r="N603" s="799"/>
      <c r="O603" s="799"/>
      <c r="P603" s="799"/>
      <c r="Q603" s="799"/>
      <c r="R603" s="799"/>
      <c r="S603" s="799"/>
      <c r="T603" s="799"/>
      <c r="U603" s="799"/>
      <c r="V603" s="799"/>
      <c r="W603" s="799"/>
      <c r="X603" s="799"/>
      <c r="Y603" s="799"/>
      <c r="Z603" s="799"/>
    </row>
    <row r="604" spans="1:26" ht="15.75">
      <c r="A604" s="799"/>
      <c r="B604" s="2920"/>
      <c r="C604" s="799"/>
      <c r="D604" s="799"/>
      <c r="E604" s="799"/>
      <c r="F604" s="799"/>
      <c r="G604" s="799"/>
      <c r="H604" s="799"/>
      <c r="I604" s="799"/>
      <c r="J604" s="799"/>
      <c r="K604" s="799"/>
      <c r="L604" s="799"/>
      <c r="M604" s="799"/>
      <c r="N604" s="799"/>
      <c r="O604" s="799"/>
      <c r="P604" s="799"/>
      <c r="Q604" s="799"/>
      <c r="R604" s="799"/>
      <c r="S604" s="799"/>
      <c r="T604" s="799"/>
      <c r="U604" s="799"/>
      <c r="V604" s="799"/>
      <c r="W604" s="799"/>
      <c r="X604" s="799"/>
      <c r="Y604" s="799"/>
      <c r="Z604" s="799"/>
    </row>
    <row r="605" spans="1:26" ht="15.75">
      <c r="A605" s="799"/>
      <c r="B605" s="2920"/>
      <c r="C605" s="799"/>
      <c r="D605" s="799"/>
      <c r="E605" s="799"/>
      <c r="F605" s="799"/>
      <c r="G605" s="799"/>
      <c r="H605" s="799"/>
      <c r="I605" s="799"/>
      <c r="J605" s="799"/>
      <c r="K605" s="799"/>
      <c r="L605" s="799"/>
      <c r="M605" s="799"/>
      <c r="N605" s="799"/>
      <c r="O605" s="799"/>
      <c r="P605" s="799"/>
      <c r="Q605" s="799"/>
      <c r="R605" s="799"/>
      <c r="S605" s="799"/>
      <c r="T605" s="799"/>
      <c r="U605" s="799"/>
      <c r="V605" s="799"/>
      <c r="W605" s="799"/>
      <c r="X605" s="799"/>
      <c r="Y605" s="799"/>
      <c r="Z605" s="799"/>
    </row>
    <row r="606" spans="1:26" ht="15.75">
      <c r="A606" s="799"/>
      <c r="B606" s="2920"/>
      <c r="C606" s="799"/>
      <c r="D606" s="799"/>
      <c r="E606" s="799"/>
      <c r="F606" s="799"/>
      <c r="G606" s="799"/>
      <c r="H606" s="799"/>
      <c r="I606" s="799"/>
      <c r="J606" s="799"/>
      <c r="K606" s="799"/>
      <c r="L606" s="799"/>
      <c r="M606" s="799"/>
      <c r="N606" s="799"/>
      <c r="O606" s="799"/>
      <c r="P606" s="799"/>
      <c r="Q606" s="799"/>
      <c r="R606" s="799"/>
      <c r="S606" s="799"/>
      <c r="T606" s="799"/>
      <c r="U606" s="799"/>
      <c r="V606" s="799"/>
      <c r="W606" s="799"/>
      <c r="X606" s="799"/>
      <c r="Y606" s="799"/>
      <c r="Z606" s="799"/>
    </row>
    <row r="607" spans="1:26" ht="15.75">
      <c r="A607" s="799"/>
      <c r="B607" s="2920"/>
      <c r="C607" s="799"/>
      <c r="D607" s="799"/>
      <c r="E607" s="799"/>
      <c r="F607" s="799"/>
      <c r="G607" s="799"/>
      <c r="H607" s="799"/>
      <c r="I607" s="799"/>
      <c r="J607" s="799"/>
      <c r="K607" s="799"/>
      <c r="L607" s="799"/>
      <c r="M607" s="799"/>
      <c r="N607" s="799"/>
      <c r="O607" s="799"/>
      <c r="P607" s="799"/>
      <c r="Q607" s="799"/>
      <c r="R607" s="799"/>
      <c r="S607" s="799"/>
      <c r="T607" s="799"/>
      <c r="U607" s="799"/>
      <c r="V607" s="799"/>
      <c r="W607" s="799"/>
      <c r="X607" s="799"/>
      <c r="Y607" s="799"/>
      <c r="Z607" s="799"/>
    </row>
    <row r="608" spans="1:26" ht="15.75">
      <c r="A608" s="799"/>
      <c r="B608" s="2920"/>
      <c r="C608" s="799"/>
      <c r="D608" s="799"/>
      <c r="E608" s="799"/>
      <c r="F608" s="799"/>
      <c r="G608" s="799"/>
      <c r="H608" s="799"/>
      <c r="I608" s="799"/>
      <c r="J608" s="799"/>
      <c r="K608" s="799"/>
      <c r="L608" s="799"/>
      <c r="M608" s="799"/>
      <c r="N608" s="799"/>
      <c r="O608" s="799"/>
      <c r="P608" s="799"/>
      <c r="Q608" s="799"/>
      <c r="R608" s="799"/>
      <c r="S608" s="799"/>
      <c r="T608" s="799"/>
      <c r="U608" s="799"/>
      <c r="V608" s="799"/>
      <c r="W608" s="799"/>
      <c r="X608" s="799"/>
      <c r="Y608" s="799"/>
      <c r="Z608" s="799"/>
    </row>
    <row r="609" spans="1:26" ht="15.75">
      <c r="A609" s="799"/>
      <c r="B609" s="2920"/>
      <c r="C609" s="799"/>
      <c r="D609" s="799"/>
      <c r="E609" s="799"/>
      <c r="F609" s="799"/>
      <c r="G609" s="799"/>
      <c r="H609" s="799"/>
      <c r="I609" s="799"/>
      <c r="J609" s="799"/>
      <c r="K609" s="799"/>
      <c r="L609" s="799"/>
      <c r="M609" s="799"/>
      <c r="N609" s="799"/>
      <c r="O609" s="799"/>
      <c r="P609" s="799"/>
      <c r="Q609" s="799"/>
      <c r="R609" s="799"/>
      <c r="S609" s="799"/>
      <c r="T609" s="799"/>
      <c r="U609" s="799"/>
      <c r="V609" s="799"/>
      <c r="W609" s="799"/>
      <c r="X609" s="799"/>
      <c r="Y609" s="799"/>
      <c r="Z609" s="799"/>
    </row>
    <row r="610" spans="1:26" ht="15.75">
      <c r="A610" s="799"/>
      <c r="B610" s="2920"/>
      <c r="C610" s="799"/>
      <c r="D610" s="799"/>
      <c r="E610" s="799"/>
      <c r="F610" s="799"/>
      <c r="G610" s="799"/>
      <c r="H610" s="799"/>
      <c r="I610" s="799"/>
      <c r="J610" s="799"/>
      <c r="K610" s="799"/>
      <c r="L610" s="799"/>
      <c r="M610" s="799"/>
      <c r="N610" s="799"/>
      <c r="O610" s="799"/>
      <c r="P610" s="799"/>
      <c r="Q610" s="799"/>
      <c r="R610" s="799"/>
      <c r="S610" s="799"/>
      <c r="T610" s="799"/>
      <c r="U610" s="799"/>
      <c r="V610" s="799"/>
      <c r="W610" s="799"/>
      <c r="X610" s="799"/>
      <c r="Y610" s="799"/>
      <c r="Z610" s="799"/>
    </row>
    <row r="611" spans="1:26" ht="15.75">
      <c r="A611" s="799"/>
      <c r="B611" s="2920"/>
      <c r="C611" s="799"/>
      <c r="D611" s="799"/>
      <c r="E611" s="799"/>
      <c r="F611" s="799"/>
      <c r="G611" s="799"/>
      <c r="H611" s="799"/>
      <c r="I611" s="799"/>
      <c r="J611" s="799"/>
      <c r="K611" s="799"/>
      <c r="L611" s="799"/>
      <c r="M611" s="799"/>
      <c r="N611" s="799"/>
      <c r="O611" s="799"/>
      <c r="P611" s="799"/>
      <c r="Q611" s="799"/>
      <c r="R611" s="799"/>
      <c r="S611" s="799"/>
      <c r="T611" s="799"/>
      <c r="U611" s="799"/>
      <c r="V611" s="799"/>
      <c r="W611" s="799"/>
      <c r="X611" s="799"/>
      <c r="Y611" s="799"/>
      <c r="Z611" s="799"/>
    </row>
    <row r="612" spans="1:26" ht="15.75">
      <c r="A612" s="799"/>
      <c r="B612" s="2920"/>
      <c r="C612" s="799"/>
      <c r="D612" s="799"/>
      <c r="E612" s="799"/>
      <c r="F612" s="799"/>
      <c r="G612" s="799"/>
      <c r="H612" s="799"/>
      <c r="I612" s="799"/>
      <c r="J612" s="799"/>
      <c r="K612" s="799"/>
      <c r="L612" s="799"/>
      <c r="M612" s="799"/>
      <c r="N612" s="799"/>
      <c r="O612" s="799"/>
      <c r="P612" s="799"/>
      <c r="Q612" s="799"/>
      <c r="R612" s="799"/>
      <c r="S612" s="799"/>
      <c r="T612" s="799"/>
      <c r="U612" s="799"/>
      <c r="V612" s="799"/>
      <c r="W612" s="799"/>
      <c r="X612" s="799"/>
      <c r="Y612" s="799"/>
      <c r="Z612" s="799"/>
    </row>
    <row r="613" spans="1:26" ht="15.75">
      <c r="A613" s="799"/>
      <c r="B613" s="2920"/>
      <c r="C613" s="799"/>
      <c r="D613" s="799"/>
      <c r="E613" s="799"/>
      <c r="F613" s="799"/>
      <c r="G613" s="799"/>
      <c r="H613" s="799"/>
      <c r="I613" s="799"/>
      <c r="J613" s="799"/>
      <c r="K613" s="799"/>
      <c r="L613" s="799"/>
      <c r="M613" s="799"/>
      <c r="N613" s="799"/>
      <c r="O613" s="799"/>
      <c r="P613" s="799"/>
      <c r="Q613" s="799"/>
      <c r="R613" s="799"/>
      <c r="S613" s="799"/>
      <c r="T613" s="799"/>
      <c r="U613" s="799"/>
      <c r="V613" s="799"/>
      <c r="W613" s="799"/>
      <c r="X613" s="799"/>
      <c r="Y613" s="799"/>
      <c r="Z613" s="799"/>
    </row>
    <row r="614" spans="1:26" ht="15.75">
      <c r="A614" s="799"/>
      <c r="B614" s="2920"/>
      <c r="C614" s="799"/>
      <c r="D614" s="799"/>
      <c r="E614" s="799"/>
      <c r="F614" s="799"/>
      <c r="G614" s="799"/>
      <c r="H614" s="799"/>
      <c r="I614" s="799"/>
      <c r="J614" s="799"/>
      <c r="K614" s="799"/>
      <c r="L614" s="799"/>
      <c r="M614" s="799"/>
      <c r="N614" s="799"/>
      <c r="O614" s="799"/>
      <c r="P614" s="799"/>
      <c r="Q614" s="799"/>
      <c r="R614" s="799"/>
      <c r="S614" s="799"/>
      <c r="T614" s="799"/>
      <c r="U614" s="799"/>
      <c r="V614" s="799"/>
      <c r="W614" s="799"/>
      <c r="X614" s="799"/>
      <c r="Y614" s="799"/>
      <c r="Z614" s="799"/>
    </row>
    <row r="615" spans="1:26" ht="15.75">
      <c r="A615" s="799"/>
      <c r="B615" s="2920"/>
      <c r="C615" s="799"/>
      <c r="D615" s="799"/>
      <c r="E615" s="799"/>
      <c r="F615" s="799"/>
      <c r="G615" s="799"/>
      <c r="H615" s="799"/>
      <c r="I615" s="799"/>
      <c r="J615" s="799"/>
      <c r="K615" s="799"/>
      <c r="L615" s="799"/>
      <c r="M615" s="799"/>
      <c r="N615" s="799"/>
      <c r="O615" s="799"/>
      <c r="P615" s="799"/>
      <c r="Q615" s="799"/>
      <c r="R615" s="799"/>
      <c r="S615" s="799"/>
      <c r="T615" s="799"/>
      <c r="U615" s="799"/>
      <c r="V615" s="799"/>
      <c r="W615" s="799"/>
      <c r="X615" s="799"/>
      <c r="Y615" s="799"/>
      <c r="Z615" s="799"/>
    </row>
    <row r="616" spans="1:26" ht="15.75">
      <c r="A616" s="799"/>
      <c r="B616" s="2920"/>
      <c r="C616" s="799"/>
      <c r="D616" s="799"/>
      <c r="E616" s="799"/>
      <c r="F616" s="799"/>
      <c r="G616" s="799"/>
      <c r="H616" s="799"/>
      <c r="I616" s="799"/>
      <c r="J616" s="799"/>
      <c r="K616" s="799"/>
      <c r="L616" s="799"/>
      <c r="M616" s="799"/>
      <c r="N616" s="799"/>
      <c r="O616" s="799"/>
      <c r="P616" s="799"/>
      <c r="Q616" s="799"/>
      <c r="R616" s="799"/>
      <c r="S616" s="799"/>
      <c r="T616" s="799"/>
      <c r="U616" s="799"/>
      <c r="V616" s="799"/>
      <c r="W616" s="799"/>
      <c r="X616" s="799"/>
      <c r="Y616" s="799"/>
      <c r="Z616" s="799"/>
    </row>
    <row r="617" spans="1:26" ht="15.75">
      <c r="A617" s="799"/>
      <c r="B617" s="2920"/>
      <c r="C617" s="799"/>
      <c r="D617" s="799"/>
      <c r="E617" s="799"/>
      <c r="F617" s="799"/>
      <c r="G617" s="799"/>
      <c r="H617" s="799"/>
      <c r="I617" s="799"/>
      <c r="J617" s="799"/>
      <c r="K617" s="799"/>
      <c r="L617" s="799"/>
      <c r="M617" s="799"/>
      <c r="N617" s="799"/>
      <c r="O617" s="799"/>
      <c r="P617" s="799"/>
      <c r="Q617" s="799"/>
      <c r="R617" s="799"/>
      <c r="S617" s="799"/>
      <c r="T617" s="799"/>
      <c r="U617" s="799"/>
      <c r="V617" s="799"/>
      <c r="W617" s="799"/>
      <c r="X617" s="799"/>
      <c r="Y617" s="799"/>
      <c r="Z617" s="799"/>
    </row>
    <row r="618" spans="1:26" ht="15.75">
      <c r="A618" s="799"/>
      <c r="B618" s="2920"/>
      <c r="C618" s="799"/>
      <c r="D618" s="799"/>
      <c r="E618" s="799"/>
      <c r="F618" s="799"/>
      <c r="G618" s="799"/>
      <c r="H618" s="799"/>
      <c r="I618" s="799"/>
      <c r="J618" s="799"/>
      <c r="K618" s="799"/>
      <c r="L618" s="799"/>
      <c r="M618" s="799"/>
      <c r="N618" s="799"/>
      <c r="O618" s="799"/>
      <c r="P618" s="799"/>
      <c r="Q618" s="799"/>
      <c r="R618" s="799"/>
      <c r="S618" s="799"/>
      <c r="T618" s="799"/>
      <c r="U618" s="799"/>
      <c r="V618" s="799"/>
      <c r="W618" s="799"/>
      <c r="X618" s="799"/>
      <c r="Y618" s="799"/>
      <c r="Z618" s="799"/>
    </row>
    <row r="619" spans="1:26" ht="15.75">
      <c r="A619" s="799"/>
      <c r="B619" s="2920"/>
      <c r="C619" s="799"/>
      <c r="D619" s="799"/>
      <c r="E619" s="799"/>
      <c r="F619" s="799"/>
      <c r="G619" s="799"/>
      <c r="H619" s="799"/>
      <c r="I619" s="799"/>
      <c r="J619" s="799"/>
      <c r="K619" s="799"/>
      <c r="L619" s="799"/>
      <c r="M619" s="799"/>
      <c r="N619" s="799"/>
      <c r="O619" s="799"/>
      <c r="P619" s="799"/>
      <c r="Q619" s="799"/>
      <c r="R619" s="799"/>
      <c r="S619" s="799"/>
      <c r="T619" s="799"/>
      <c r="U619" s="799"/>
      <c r="V619" s="799"/>
      <c r="W619" s="799"/>
      <c r="X619" s="799"/>
      <c r="Y619" s="799"/>
      <c r="Z619" s="799"/>
    </row>
    <row r="620" spans="1:26" ht="15.75">
      <c r="A620" s="799"/>
      <c r="B620" s="2920"/>
      <c r="C620" s="799"/>
      <c r="D620" s="799"/>
      <c r="E620" s="799"/>
      <c r="F620" s="799"/>
      <c r="G620" s="799"/>
      <c r="H620" s="799"/>
      <c r="I620" s="799"/>
      <c r="J620" s="799"/>
      <c r="K620" s="799"/>
      <c r="L620" s="799"/>
      <c r="M620" s="799"/>
      <c r="N620" s="799"/>
      <c r="O620" s="799"/>
      <c r="P620" s="799"/>
      <c r="Q620" s="799"/>
      <c r="R620" s="799"/>
      <c r="S620" s="799"/>
      <c r="T620" s="799"/>
      <c r="U620" s="799"/>
      <c r="V620" s="799"/>
      <c r="W620" s="799"/>
      <c r="X620" s="799"/>
      <c r="Y620" s="799"/>
      <c r="Z620" s="799"/>
    </row>
    <row r="621" spans="1:26" ht="15.75">
      <c r="A621" s="799"/>
      <c r="B621" s="2920"/>
      <c r="C621" s="799"/>
      <c r="D621" s="799"/>
      <c r="E621" s="799"/>
      <c r="F621" s="799"/>
      <c r="G621" s="799"/>
      <c r="H621" s="799"/>
      <c r="I621" s="799"/>
      <c r="J621" s="799"/>
      <c r="K621" s="799"/>
      <c r="L621" s="799"/>
      <c r="M621" s="799"/>
      <c r="N621" s="799"/>
      <c r="O621" s="799"/>
      <c r="P621" s="799"/>
      <c r="Q621" s="799"/>
      <c r="R621" s="799"/>
      <c r="S621" s="799"/>
      <c r="T621" s="799"/>
      <c r="U621" s="799"/>
      <c r="V621" s="799"/>
      <c r="W621" s="799"/>
      <c r="X621" s="799"/>
      <c r="Y621" s="799"/>
      <c r="Z621" s="799"/>
    </row>
    <row r="622" spans="1:26" ht="15.75">
      <c r="A622" s="799"/>
      <c r="B622" s="2920"/>
      <c r="C622" s="799"/>
      <c r="D622" s="799"/>
      <c r="E622" s="799"/>
      <c r="F622" s="799"/>
      <c r="G622" s="799"/>
      <c r="H622" s="799"/>
      <c r="I622" s="799"/>
      <c r="J622" s="799"/>
      <c r="K622" s="799"/>
      <c r="L622" s="799"/>
      <c r="M622" s="799"/>
      <c r="N622" s="799"/>
      <c r="O622" s="799"/>
      <c r="P622" s="799"/>
      <c r="Q622" s="799"/>
      <c r="R622" s="799"/>
      <c r="S622" s="799"/>
      <c r="T622" s="799"/>
      <c r="U622" s="799"/>
      <c r="V622" s="799"/>
      <c r="W622" s="799"/>
      <c r="X622" s="799"/>
      <c r="Y622" s="799"/>
      <c r="Z622" s="799"/>
    </row>
    <row r="623" spans="1:26" ht="15.75">
      <c r="A623" s="799"/>
      <c r="B623" s="2920"/>
      <c r="C623" s="799"/>
      <c r="D623" s="799"/>
      <c r="E623" s="799"/>
      <c r="F623" s="799"/>
      <c r="G623" s="799"/>
      <c r="H623" s="799"/>
      <c r="I623" s="799"/>
      <c r="J623" s="799"/>
      <c r="K623" s="799"/>
      <c r="L623" s="799"/>
      <c r="M623" s="799"/>
      <c r="N623" s="799"/>
      <c r="O623" s="799"/>
      <c r="P623" s="799"/>
      <c r="Q623" s="799"/>
      <c r="R623" s="799"/>
      <c r="S623" s="799"/>
      <c r="T623" s="799"/>
      <c r="U623" s="799"/>
      <c r="V623" s="799"/>
      <c r="W623" s="799"/>
      <c r="X623" s="799"/>
      <c r="Y623" s="799"/>
      <c r="Z623" s="799"/>
    </row>
    <row r="624" spans="1:26" ht="15.75">
      <c r="A624" s="799"/>
      <c r="B624" s="2920"/>
      <c r="C624" s="799"/>
      <c r="D624" s="799"/>
      <c r="E624" s="799"/>
      <c r="F624" s="799"/>
      <c r="G624" s="799"/>
      <c r="H624" s="799"/>
      <c r="I624" s="799"/>
      <c r="J624" s="799"/>
      <c r="K624" s="799"/>
      <c r="L624" s="799"/>
      <c r="M624" s="799"/>
      <c r="N624" s="799"/>
      <c r="O624" s="799"/>
      <c r="P624" s="799"/>
      <c r="Q624" s="799"/>
      <c r="R624" s="799"/>
      <c r="S624" s="799"/>
      <c r="T624" s="799"/>
      <c r="U624" s="799"/>
      <c r="V624" s="799"/>
      <c r="W624" s="799"/>
      <c r="X624" s="799"/>
      <c r="Y624" s="799"/>
      <c r="Z624" s="799"/>
    </row>
    <row r="625" spans="1:26" ht="15.75">
      <c r="A625" s="799"/>
      <c r="B625" s="2920"/>
      <c r="C625" s="799"/>
      <c r="D625" s="799"/>
      <c r="E625" s="799"/>
      <c r="F625" s="799"/>
      <c r="G625" s="799"/>
      <c r="H625" s="799"/>
      <c r="I625" s="799"/>
      <c r="J625" s="799"/>
      <c r="K625" s="799"/>
      <c r="L625" s="799"/>
      <c r="M625" s="799"/>
      <c r="N625" s="799"/>
      <c r="O625" s="799"/>
      <c r="P625" s="799"/>
      <c r="Q625" s="799"/>
      <c r="R625" s="799"/>
      <c r="S625" s="799"/>
      <c r="T625" s="799"/>
      <c r="U625" s="799"/>
      <c r="V625" s="799"/>
      <c r="W625" s="799"/>
      <c r="X625" s="799"/>
      <c r="Y625" s="799"/>
      <c r="Z625" s="799"/>
    </row>
    <row r="626" spans="1:26" ht="15.75">
      <c r="A626" s="799"/>
      <c r="B626" s="2920"/>
      <c r="C626" s="799"/>
      <c r="D626" s="799"/>
      <c r="E626" s="799"/>
      <c r="F626" s="799"/>
      <c r="G626" s="799"/>
      <c r="H626" s="799"/>
      <c r="I626" s="799"/>
      <c r="J626" s="799"/>
      <c r="K626" s="799"/>
      <c r="L626" s="799"/>
      <c r="M626" s="799"/>
      <c r="N626" s="799"/>
      <c r="O626" s="799"/>
      <c r="P626" s="799"/>
      <c r="Q626" s="799"/>
      <c r="R626" s="799"/>
      <c r="S626" s="799"/>
      <c r="T626" s="799"/>
      <c r="U626" s="799"/>
      <c r="V626" s="799"/>
      <c r="W626" s="799"/>
      <c r="X626" s="799"/>
      <c r="Y626" s="799"/>
      <c r="Z626" s="799"/>
    </row>
    <row r="627" spans="1:26" ht="15.75">
      <c r="A627" s="799"/>
      <c r="B627" s="2920"/>
      <c r="C627" s="799"/>
      <c r="D627" s="799"/>
      <c r="E627" s="799"/>
      <c r="F627" s="799"/>
      <c r="G627" s="799"/>
      <c r="H627" s="799"/>
      <c r="I627" s="799"/>
      <c r="J627" s="799"/>
      <c r="K627" s="799"/>
      <c r="L627" s="799"/>
      <c r="M627" s="799"/>
      <c r="N627" s="799"/>
      <c r="O627" s="799"/>
      <c r="P627" s="799"/>
      <c r="Q627" s="799"/>
      <c r="R627" s="799"/>
      <c r="S627" s="799"/>
      <c r="T627" s="799"/>
      <c r="U627" s="799"/>
      <c r="V627" s="799"/>
      <c r="W627" s="799"/>
      <c r="X627" s="799"/>
      <c r="Y627" s="799"/>
      <c r="Z627" s="799"/>
    </row>
    <row r="628" spans="1:26" ht="15.75">
      <c r="A628" s="799"/>
      <c r="B628" s="2920"/>
      <c r="C628" s="799"/>
      <c r="D628" s="799"/>
      <c r="E628" s="799"/>
      <c r="F628" s="799"/>
      <c r="G628" s="799"/>
      <c r="H628" s="799"/>
      <c r="I628" s="799"/>
      <c r="J628" s="799"/>
      <c r="K628" s="799"/>
      <c r="L628" s="799"/>
      <c r="M628" s="799"/>
      <c r="N628" s="799"/>
      <c r="O628" s="799"/>
      <c r="P628" s="799"/>
      <c r="Q628" s="799"/>
      <c r="R628" s="799"/>
      <c r="S628" s="799"/>
      <c r="T628" s="799"/>
      <c r="U628" s="799"/>
      <c r="V628" s="799"/>
      <c r="W628" s="799"/>
      <c r="X628" s="799"/>
      <c r="Y628" s="799"/>
      <c r="Z628" s="799"/>
    </row>
    <row r="629" spans="1:26" ht="15.75">
      <c r="A629" s="799"/>
      <c r="B629" s="2920"/>
      <c r="C629" s="799"/>
      <c r="D629" s="799"/>
      <c r="E629" s="799"/>
      <c r="F629" s="799"/>
      <c r="G629" s="799"/>
      <c r="H629" s="799"/>
      <c r="I629" s="799"/>
      <c r="J629" s="799"/>
      <c r="K629" s="799"/>
      <c r="L629" s="799"/>
      <c r="M629" s="799"/>
      <c r="N629" s="799"/>
      <c r="O629" s="799"/>
      <c r="P629" s="799"/>
      <c r="Q629" s="799"/>
      <c r="R629" s="799"/>
      <c r="S629" s="799"/>
      <c r="T629" s="799"/>
      <c r="U629" s="799"/>
      <c r="V629" s="799"/>
      <c r="W629" s="799"/>
      <c r="X629" s="799"/>
      <c r="Y629" s="799"/>
      <c r="Z629" s="799"/>
    </row>
    <row r="630" spans="1:26" ht="15.75">
      <c r="A630" s="799"/>
      <c r="B630" s="2920"/>
      <c r="C630" s="799"/>
      <c r="D630" s="799"/>
      <c r="E630" s="799"/>
      <c r="F630" s="799"/>
      <c r="G630" s="799"/>
      <c r="H630" s="799"/>
      <c r="I630" s="799"/>
      <c r="J630" s="799"/>
      <c r="K630" s="799"/>
      <c r="L630" s="799"/>
      <c r="M630" s="799"/>
      <c r="N630" s="799"/>
      <c r="O630" s="799"/>
      <c r="P630" s="799"/>
      <c r="Q630" s="799"/>
      <c r="R630" s="799"/>
      <c r="S630" s="799"/>
      <c r="T630" s="799"/>
      <c r="U630" s="799"/>
      <c r="V630" s="799"/>
      <c r="W630" s="799"/>
      <c r="X630" s="799"/>
      <c r="Y630" s="799"/>
      <c r="Z630" s="799"/>
    </row>
    <row r="631" spans="1:26" ht="15.75">
      <c r="A631" s="799"/>
      <c r="B631" s="2920"/>
      <c r="C631" s="799"/>
      <c r="D631" s="799"/>
      <c r="E631" s="799"/>
      <c r="F631" s="799"/>
      <c r="G631" s="799"/>
      <c r="H631" s="799"/>
      <c r="I631" s="799"/>
      <c r="J631" s="799"/>
      <c r="K631" s="799"/>
      <c r="L631" s="799"/>
      <c r="M631" s="799"/>
      <c r="N631" s="799"/>
      <c r="O631" s="799"/>
      <c r="P631" s="799"/>
      <c r="Q631" s="799"/>
      <c r="R631" s="799"/>
      <c r="S631" s="799"/>
      <c r="T631" s="799"/>
      <c r="U631" s="799"/>
      <c r="V631" s="799"/>
      <c r="W631" s="799"/>
      <c r="X631" s="799"/>
      <c r="Y631" s="799"/>
      <c r="Z631" s="799"/>
    </row>
    <row r="632" spans="1:26" ht="15.75">
      <c r="A632" s="799"/>
      <c r="B632" s="2920"/>
      <c r="C632" s="799"/>
      <c r="D632" s="799"/>
      <c r="E632" s="799"/>
      <c r="F632" s="799"/>
      <c r="G632" s="799"/>
      <c r="H632" s="799"/>
      <c r="I632" s="799"/>
      <c r="J632" s="799"/>
      <c r="K632" s="799"/>
      <c r="L632" s="799"/>
      <c r="M632" s="799"/>
      <c r="N632" s="799"/>
      <c r="O632" s="799"/>
      <c r="P632" s="799"/>
      <c r="Q632" s="799"/>
      <c r="R632" s="799"/>
      <c r="S632" s="799"/>
      <c r="T632" s="799"/>
      <c r="U632" s="799"/>
      <c r="V632" s="799"/>
      <c r="W632" s="799"/>
      <c r="X632" s="799"/>
      <c r="Y632" s="799"/>
      <c r="Z632" s="799"/>
    </row>
    <row r="633" spans="1:26" ht="15.75">
      <c r="A633" s="799"/>
      <c r="B633" s="2920"/>
      <c r="C633" s="799"/>
      <c r="D633" s="799"/>
      <c r="E633" s="799"/>
      <c r="F633" s="799"/>
      <c r="G633" s="799"/>
      <c r="H633" s="799"/>
      <c r="I633" s="799"/>
      <c r="J633" s="799"/>
      <c r="K633" s="799"/>
      <c r="L633" s="799"/>
      <c r="M633" s="799"/>
      <c r="N633" s="799"/>
      <c r="O633" s="799"/>
      <c r="P633" s="799"/>
      <c r="Q633" s="799"/>
      <c r="R633" s="799"/>
      <c r="S633" s="799"/>
      <c r="T633" s="799"/>
      <c r="U633" s="799"/>
      <c r="V633" s="799"/>
      <c r="W633" s="799"/>
      <c r="X633" s="799"/>
      <c r="Y633" s="799"/>
      <c r="Z633" s="799"/>
    </row>
    <row r="634" spans="1:26" ht="15.75">
      <c r="A634" s="799"/>
      <c r="B634" s="2920"/>
      <c r="C634" s="799"/>
      <c r="D634" s="799"/>
      <c r="E634" s="799"/>
      <c r="F634" s="799"/>
      <c r="G634" s="799"/>
      <c r="H634" s="799"/>
      <c r="I634" s="799"/>
      <c r="J634" s="799"/>
      <c r="K634" s="799"/>
      <c r="L634" s="799"/>
      <c r="M634" s="799"/>
      <c r="N634" s="799"/>
      <c r="O634" s="799"/>
      <c r="P634" s="799"/>
      <c r="Q634" s="799"/>
      <c r="R634" s="799"/>
      <c r="S634" s="799"/>
      <c r="T634" s="799"/>
      <c r="U634" s="799"/>
      <c r="V634" s="799"/>
      <c r="W634" s="799"/>
      <c r="X634" s="799"/>
      <c r="Y634" s="799"/>
      <c r="Z634" s="799"/>
    </row>
    <row r="635" spans="1:26" ht="15.75">
      <c r="A635" s="799"/>
      <c r="B635" s="2920"/>
      <c r="C635" s="799"/>
      <c r="D635" s="799"/>
      <c r="E635" s="799"/>
      <c r="F635" s="799"/>
      <c r="G635" s="799"/>
      <c r="H635" s="799"/>
      <c r="I635" s="799"/>
      <c r="J635" s="799"/>
      <c r="K635" s="799"/>
      <c r="L635" s="799"/>
      <c r="M635" s="799"/>
      <c r="N635" s="799"/>
      <c r="O635" s="799"/>
      <c r="P635" s="799"/>
      <c r="Q635" s="799"/>
      <c r="R635" s="799"/>
      <c r="S635" s="799"/>
      <c r="T635" s="799"/>
      <c r="U635" s="799"/>
      <c r="V635" s="799"/>
      <c r="W635" s="799"/>
      <c r="X635" s="799"/>
      <c r="Y635" s="799"/>
      <c r="Z635" s="799"/>
    </row>
    <row r="636" spans="1:26" ht="15.75">
      <c r="A636" s="799"/>
      <c r="B636" s="2920"/>
      <c r="C636" s="799"/>
      <c r="D636" s="799"/>
      <c r="E636" s="799"/>
      <c r="F636" s="799"/>
      <c r="G636" s="799"/>
      <c r="H636" s="799"/>
      <c r="I636" s="799"/>
      <c r="J636" s="799"/>
      <c r="K636" s="799"/>
      <c r="L636" s="799"/>
      <c r="M636" s="799"/>
      <c r="N636" s="799"/>
      <c r="O636" s="799"/>
      <c r="P636" s="799"/>
      <c r="Q636" s="799"/>
      <c r="R636" s="799"/>
      <c r="S636" s="799"/>
      <c r="T636" s="799"/>
      <c r="U636" s="799"/>
      <c r="V636" s="799"/>
      <c r="W636" s="799"/>
      <c r="X636" s="799"/>
      <c r="Y636" s="799"/>
      <c r="Z636" s="799"/>
    </row>
    <row r="637" spans="1:26" ht="15.75">
      <c r="A637" s="799"/>
      <c r="B637" s="2920"/>
      <c r="C637" s="799"/>
      <c r="D637" s="799"/>
      <c r="E637" s="799"/>
      <c r="F637" s="799"/>
      <c r="G637" s="799"/>
      <c r="H637" s="799"/>
      <c r="I637" s="799"/>
      <c r="J637" s="799"/>
      <c r="K637" s="799"/>
      <c r="L637" s="799"/>
      <c r="M637" s="799"/>
      <c r="N637" s="799"/>
      <c r="O637" s="799"/>
      <c r="P637" s="799"/>
      <c r="Q637" s="799"/>
      <c r="R637" s="799"/>
      <c r="S637" s="799"/>
      <c r="T637" s="799"/>
      <c r="U637" s="799"/>
      <c r="V637" s="799"/>
      <c r="W637" s="799"/>
      <c r="X637" s="799"/>
      <c r="Y637" s="799"/>
      <c r="Z637" s="799"/>
    </row>
    <row r="638" spans="1:26" ht="15.75">
      <c r="A638" s="799"/>
      <c r="B638" s="2920"/>
      <c r="C638" s="799"/>
      <c r="D638" s="799"/>
      <c r="E638" s="799"/>
      <c r="F638" s="799"/>
      <c r="G638" s="799"/>
      <c r="H638" s="799"/>
      <c r="I638" s="799"/>
      <c r="J638" s="799"/>
      <c r="K638" s="799"/>
      <c r="L638" s="799"/>
      <c r="M638" s="799"/>
      <c r="N638" s="799"/>
      <c r="O638" s="799"/>
      <c r="P638" s="799"/>
      <c r="Q638" s="799"/>
      <c r="R638" s="799"/>
      <c r="S638" s="799"/>
      <c r="T638" s="799"/>
      <c r="U638" s="799"/>
      <c r="V638" s="799"/>
      <c r="W638" s="799"/>
      <c r="X638" s="799"/>
      <c r="Y638" s="799"/>
      <c r="Z638" s="799"/>
    </row>
    <row r="639" spans="1:26" ht="15.75">
      <c r="A639" s="799"/>
      <c r="B639" s="2920"/>
      <c r="C639" s="799"/>
      <c r="D639" s="799"/>
      <c r="E639" s="799"/>
      <c r="F639" s="799"/>
      <c r="G639" s="799"/>
      <c r="H639" s="799"/>
      <c r="I639" s="799"/>
      <c r="J639" s="799"/>
      <c r="K639" s="799"/>
      <c r="L639" s="799"/>
      <c r="M639" s="799"/>
      <c r="N639" s="799"/>
      <c r="O639" s="799"/>
      <c r="P639" s="799"/>
      <c r="Q639" s="799"/>
      <c r="R639" s="799"/>
      <c r="S639" s="799"/>
      <c r="T639" s="799"/>
      <c r="U639" s="799"/>
      <c r="V639" s="799"/>
      <c r="W639" s="799"/>
      <c r="X639" s="799"/>
      <c r="Y639" s="799"/>
      <c r="Z639" s="799"/>
    </row>
    <row r="640" spans="1:26" ht="15.75">
      <c r="A640" s="799"/>
      <c r="B640" s="2920"/>
      <c r="C640" s="799"/>
      <c r="D640" s="799"/>
      <c r="E640" s="799"/>
      <c r="F640" s="799"/>
      <c r="G640" s="799"/>
      <c r="H640" s="799"/>
      <c r="I640" s="799"/>
      <c r="J640" s="799"/>
      <c r="K640" s="799"/>
      <c r="L640" s="799"/>
      <c r="M640" s="799"/>
      <c r="N640" s="799"/>
      <c r="O640" s="799"/>
      <c r="P640" s="799"/>
      <c r="Q640" s="799"/>
      <c r="R640" s="799"/>
      <c r="S640" s="799"/>
      <c r="T640" s="799"/>
      <c r="U640" s="799"/>
      <c r="V640" s="799"/>
      <c r="W640" s="799"/>
      <c r="X640" s="799"/>
      <c r="Y640" s="799"/>
      <c r="Z640" s="799"/>
    </row>
    <row r="641" spans="1:26" ht="15.75">
      <c r="A641" s="799"/>
      <c r="B641" s="2920"/>
      <c r="C641" s="799"/>
      <c r="D641" s="799"/>
      <c r="E641" s="799"/>
      <c r="F641" s="799"/>
      <c r="G641" s="799"/>
      <c r="H641" s="799"/>
      <c r="I641" s="799"/>
      <c r="J641" s="799"/>
      <c r="K641" s="799"/>
      <c r="L641" s="799"/>
      <c r="M641" s="799"/>
      <c r="N641" s="799"/>
      <c r="O641" s="799"/>
      <c r="P641" s="799"/>
      <c r="Q641" s="799"/>
      <c r="R641" s="799"/>
      <c r="S641" s="799"/>
      <c r="T641" s="799"/>
      <c r="U641" s="799"/>
      <c r="V641" s="799"/>
      <c r="W641" s="799"/>
      <c r="X641" s="799"/>
      <c r="Y641" s="799"/>
      <c r="Z641" s="799"/>
    </row>
    <row r="642" spans="1:26" ht="15.75">
      <c r="A642" s="799"/>
      <c r="B642" s="2920"/>
      <c r="C642" s="799"/>
      <c r="D642" s="799"/>
      <c r="E642" s="799"/>
      <c r="F642" s="799"/>
      <c r="G642" s="799"/>
      <c r="H642" s="799"/>
      <c r="I642" s="799"/>
      <c r="J642" s="799"/>
      <c r="K642" s="799"/>
      <c r="L642" s="799"/>
      <c r="M642" s="799"/>
      <c r="N642" s="799"/>
      <c r="O642" s="799"/>
      <c r="P642" s="799"/>
      <c r="Q642" s="799"/>
      <c r="R642" s="799"/>
      <c r="S642" s="799"/>
      <c r="T642" s="799"/>
      <c r="U642" s="799"/>
      <c r="V642" s="799"/>
      <c r="W642" s="799"/>
      <c r="X642" s="799"/>
      <c r="Y642" s="799"/>
      <c r="Z642" s="799"/>
    </row>
    <row r="643" spans="1:26" ht="15.75">
      <c r="A643" s="799"/>
      <c r="B643" s="2920"/>
      <c r="C643" s="799"/>
      <c r="D643" s="799"/>
      <c r="E643" s="799"/>
      <c r="F643" s="799"/>
      <c r="G643" s="799"/>
      <c r="H643" s="799"/>
      <c r="I643" s="799"/>
      <c r="J643" s="799"/>
      <c r="K643" s="799"/>
      <c r="L643" s="799"/>
      <c r="M643" s="799"/>
      <c r="N643" s="799"/>
      <c r="O643" s="799"/>
      <c r="P643" s="799"/>
      <c r="Q643" s="799"/>
      <c r="R643" s="799"/>
      <c r="S643" s="799"/>
      <c r="T643" s="799"/>
      <c r="U643" s="799"/>
      <c r="V643" s="799"/>
      <c r="W643" s="799"/>
      <c r="X643" s="799"/>
      <c r="Y643" s="799"/>
      <c r="Z643" s="799"/>
    </row>
    <row r="644" spans="1:26" ht="15.75">
      <c r="A644" s="799"/>
      <c r="B644" s="2920"/>
      <c r="C644" s="799"/>
      <c r="D644" s="799"/>
      <c r="E644" s="799"/>
      <c r="F644" s="799"/>
      <c r="G644" s="799"/>
      <c r="H644" s="799"/>
      <c r="I644" s="799"/>
      <c r="J644" s="799"/>
      <c r="K644" s="799"/>
      <c r="L644" s="799"/>
      <c r="M644" s="799"/>
      <c r="N644" s="799"/>
      <c r="O644" s="799"/>
      <c r="P644" s="799"/>
      <c r="Q644" s="799"/>
      <c r="R644" s="799"/>
      <c r="S644" s="799"/>
      <c r="T644" s="799"/>
      <c r="U644" s="799"/>
      <c r="V644" s="799"/>
      <c r="W644" s="799"/>
      <c r="X644" s="799"/>
      <c r="Y644" s="799"/>
      <c r="Z644" s="799"/>
    </row>
    <row r="645" spans="1:26" ht="15.75">
      <c r="A645" s="799"/>
      <c r="B645" s="2920"/>
      <c r="C645" s="799"/>
      <c r="D645" s="799"/>
      <c r="E645" s="799"/>
      <c r="F645" s="799"/>
      <c r="G645" s="799"/>
      <c r="H645" s="799"/>
      <c r="I645" s="799"/>
      <c r="J645" s="799"/>
      <c r="K645" s="799"/>
      <c r="L645" s="799"/>
      <c r="M645" s="799"/>
      <c r="N645" s="799"/>
      <c r="O645" s="799"/>
      <c r="P645" s="799"/>
      <c r="Q645" s="799"/>
      <c r="R645" s="799"/>
      <c r="S645" s="799"/>
      <c r="T645" s="799"/>
      <c r="U645" s="799"/>
      <c r="V645" s="799"/>
      <c r="W645" s="799"/>
      <c r="X645" s="799"/>
      <c r="Y645" s="799"/>
      <c r="Z645" s="799"/>
    </row>
    <row r="646" spans="1:26" ht="15.75">
      <c r="A646" s="799"/>
      <c r="B646" s="2920"/>
      <c r="C646" s="799"/>
      <c r="D646" s="799"/>
      <c r="E646" s="799"/>
      <c r="F646" s="799"/>
      <c r="G646" s="799"/>
      <c r="H646" s="799"/>
      <c r="I646" s="799"/>
      <c r="J646" s="799"/>
      <c r="K646" s="799"/>
      <c r="L646" s="799"/>
      <c r="M646" s="799"/>
      <c r="N646" s="799"/>
      <c r="O646" s="799"/>
      <c r="P646" s="799"/>
      <c r="Q646" s="799"/>
      <c r="R646" s="799"/>
      <c r="S646" s="799"/>
      <c r="T646" s="799"/>
      <c r="U646" s="799"/>
      <c r="V646" s="799"/>
      <c r="W646" s="799"/>
      <c r="X646" s="799"/>
      <c r="Y646" s="799"/>
      <c r="Z646" s="799"/>
    </row>
    <row r="647" spans="1:26" ht="15.75">
      <c r="A647" s="799"/>
      <c r="B647" s="2920"/>
      <c r="C647" s="799"/>
      <c r="D647" s="799"/>
      <c r="E647" s="799"/>
      <c r="F647" s="799"/>
      <c r="G647" s="799"/>
      <c r="H647" s="799"/>
      <c r="I647" s="799"/>
      <c r="J647" s="799"/>
      <c r="K647" s="799"/>
      <c r="L647" s="799"/>
      <c r="M647" s="799"/>
      <c r="N647" s="799"/>
      <c r="O647" s="799"/>
      <c r="P647" s="799"/>
      <c r="Q647" s="799"/>
      <c r="R647" s="799"/>
      <c r="S647" s="799"/>
      <c r="T647" s="799"/>
      <c r="U647" s="799"/>
      <c r="V647" s="799"/>
      <c r="W647" s="799"/>
      <c r="X647" s="799"/>
      <c r="Y647" s="799"/>
      <c r="Z647" s="799"/>
    </row>
    <row r="648" spans="1:26" ht="15.75">
      <c r="A648" s="799"/>
      <c r="B648" s="2920"/>
      <c r="C648" s="799"/>
      <c r="D648" s="799"/>
      <c r="E648" s="799"/>
      <c r="F648" s="799"/>
      <c r="G648" s="799"/>
      <c r="H648" s="799"/>
      <c r="I648" s="799"/>
      <c r="J648" s="799"/>
      <c r="K648" s="799"/>
      <c r="L648" s="799"/>
      <c r="M648" s="799"/>
      <c r="N648" s="799"/>
      <c r="O648" s="799"/>
      <c r="P648" s="799"/>
      <c r="Q648" s="799"/>
      <c r="R648" s="799"/>
      <c r="S648" s="799"/>
      <c r="T648" s="799"/>
      <c r="U648" s="799"/>
      <c r="V648" s="799"/>
      <c r="W648" s="799"/>
      <c r="X648" s="799"/>
      <c r="Y648" s="799"/>
      <c r="Z648" s="799"/>
    </row>
    <row r="649" spans="1:26" ht="15.75">
      <c r="A649" s="799"/>
      <c r="B649" s="2920"/>
      <c r="C649" s="799"/>
      <c r="D649" s="799"/>
      <c r="E649" s="799"/>
      <c r="F649" s="799"/>
      <c r="G649" s="799"/>
      <c r="H649" s="799"/>
      <c r="I649" s="799"/>
      <c r="J649" s="799"/>
      <c r="K649" s="799"/>
      <c r="L649" s="799"/>
      <c r="M649" s="799"/>
      <c r="N649" s="799"/>
      <c r="O649" s="799"/>
      <c r="P649" s="799"/>
      <c r="Q649" s="799"/>
      <c r="R649" s="799"/>
      <c r="S649" s="799"/>
      <c r="T649" s="799"/>
      <c r="U649" s="799"/>
      <c r="V649" s="799"/>
      <c r="W649" s="799"/>
      <c r="X649" s="799"/>
      <c r="Y649" s="799"/>
      <c r="Z649" s="799"/>
    </row>
    <row r="650" spans="1:26" ht="15.75">
      <c r="A650" s="799"/>
      <c r="B650" s="2920"/>
      <c r="C650" s="799"/>
      <c r="D650" s="799"/>
      <c r="E650" s="799"/>
      <c r="F650" s="799"/>
      <c r="G650" s="799"/>
      <c r="H650" s="799"/>
      <c r="I650" s="799"/>
      <c r="J650" s="799"/>
      <c r="K650" s="799"/>
      <c r="L650" s="799"/>
      <c r="M650" s="799"/>
      <c r="N650" s="799"/>
      <c r="O650" s="799"/>
      <c r="P650" s="799"/>
      <c r="Q650" s="799"/>
      <c r="R650" s="799"/>
      <c r="S650" s="799"/>
      <c r="T650" s="799"/>
      <c r="U650" s="799"/>
      <c r="V650" s="799"/>
      <c r="W650" s="799"/>
      <c r="X650" s="799"/>
      <c r="Y650" s="799"/>
      <c r="Z650" s="799"/>
    </row>
    <row r="651" spans="1:26" ht="15.75">
      <c r="A651" s="799"/>
      <c r="B651" s="2920"/>
      <c r="C651" s="799"/>
      <c r="D651" s="799"/>
      <c r="E651" s="799"/>
      <c r="F651" s="799"/>
      <c r="G651" s="799"/>
      <c r="H651" s="799"/>
      <c r="I651" s="799"/>
      <c r="J651" s="799"/>
      <c r="K651" s="799"/>
      <c r="L651" s="799"/>
      <c r="M651" s="799"/>
      <c r="N651" s="799"/>
      <c r="O651" s="799"/>
      <c r="P651" s="799"/>
      <c r="Q651" s="799"/>
      <c r="R651" s="799"/>
      <c r="S651" s="799"/>
      <c r="T651" s="799"/>
      <c r="U651" s="799"/>
      <c r="V651" s="799"/>
      <c r="W651" s="799"/>
      <c r="X651" s="799"/>
      <c r="Y651" s="799"/>
      <c r="Z651" s="799"/>
    </row>
    <row r="652" spans="1:26" ht="15.75">
      <c r="A652" s="799"/>
      <c r="B652" s="2920"/>
      <c r="C652" s="799"/>
      <c r="D652" s="799"/>
      <c r="E652" s="799"/>
      <c r="F652" s="799"/>
      <c r="G652" s="799"/>
      <c r="H652" s="799"/>
      <c r="I652" s="799"/>
      <c r="J652" s="799"/>
      <c r="K652" s="799"/>
      <c r="L652" s="799"/>
      <c r="M652" s="799"/>
      <c r="N652" s="799"/>
      <c r="O652" s="799"/>
      <c r="P652" s="799"/>
      <c r="Q652" s="799"/>
      <c r="R652" s="799"/>
      <c r="S652" s="799"/>
      <c r="T652" s="799"/>
      <c r="U652" s="799"/>
      <c r="V652" s="799"/>
      <c r="W652" s="799"/>
      <c r="X652" s="799"/>
      <c r="Y652" s="799"/>
      <c r="Z652" s="799"/>
    </row>
    <row r="653" spans="1:26" ht="15.75">
      <c r="A653" s="799"/>
      <c r="B653" s="2920"/>
      <c r="C653" s="799"/>
      <c r="D653" s="799"/>
      <c r="E653" s="799"/>
      <c r="F653" s="799"/>
      <c r="G653" s="799"/>
      <c r="H653" s="799"/>
      <c r="I653" s="799"/>
      <c r="J653" s="799"/>
      <c r="K653" s="799"/>
      <c r="L653" s="799"/>
      <c r="M653" s="799"/>
      <c r="N653" s="799"/>
      <c r="O653" s="799"/>
      <c r="P653" s="799"/>
      <c r="Q653" s="799"/>
      <c r="R653" s="799"/>
      <c r="S653" s="799"/>
      <c r="T653" s="799"/>
      <c r="U653" s="799"/>
      <c r="V653" s="799"/>
      <c r="W653" s="799"/>
      <c r="X653" s="799"/>
      <c r="Y653" s="799"/>
      <c r="Z653" s="799"/>
    </row>
    <row r="654" spans="1:26" ht="15.75">
      <c r="A654" s="799"/>
      <c r="B654" s="2920"/>
      <c r="C654" s="799"/>
      <c r="D654" s="799"/>
      <c r="E654" s="799"/>
      <c r="F654" s="799"/>
      <c r="G654" s="799"/>
      <c r="H654" s="799"/>
      <c r="I654" s="799"/>
      <c r="J654" s="799"/>
      <c r="K654" s="799"/>
      <c r="L654" s="799"/>
      <c r="M654" s="799"/>
      <c r="N654" s="799"/>
      <c r="O654" s="799"/>
      <c r="P654" s="799"/>
      <c r="Q654" s="799"/>
      <c r="R654" s="799"/>
      <c r="S654" s="799"/>
      <c r="T654" s="799"/>
      <c r="U654" s="799"/>
      <c r="V654" s="799"/>
      <c r="W654" s="799"/>
      <c r="X654" s="799"/>
      <c r="Y654" s="799"/>
      <c r="Z654" s="799"/>
    </row>
    <row r="655" spans="1:26" ht="15.75">
      <c r="A655" s="799"/>
      <c r="B655" s="2920"/>
      <c r="C655" s="799"/>
      <c r="D655" s="799"/>
      <c r="E655" s="799"/>
      <c r="F655" s="799"/>
      <c r="G655" s="799"/>
      <c r="H655" s="799"/>
      <c r="I655" s="799"/>
      <c r="J655" s="799"/>
      <c r="K655" s="799"/>
      <c r="L655" s="799"/>
      <c r="M655" s="799"/>
      <c r="N655" s="799"/>
      <c r="O655" s="799"/>
      <c r="P655" s="799"/>
      <c r="Q655" s="799"/>
      <c r="R655" s="799"/>
      <c r="S655" s="799"/>
      <c r="T655" s="799"/>
      <c r="U655" s="799"/>
      <c r="V655" s="799"/>
      <c r="W655" s="799"/>
      <c r="X655" s="799"/>
      <c r="Y655" s="799"/>
      <c r="Z655" s="799"/>
    </row>
    <row r="656" spans="1:26" ht="15.75">
      <c r="A656" s="799"/>
      <c r="B656" s="2920"/>
      <c r="C656" s="799"/>
      <c r="D656" s="799"/>
      <c r="E656" s="799"/>
      <c r="F656" s="799"/>
      <c r="G656" s="799"/>
      <c r="H656" s="799"/>
      <c r="I656" s="799"/>
      <c r="J656" s="799"/>
      <c r="K656" s="799"/>
      <c r="L656" s="799"/>
      <c r="M656" s="799"/>
      <c r="N656" s="799"/>
      <c r="O656" s="799"/>
      <c r="P656" s="799"/>
      <c r="Q656" s="799"/>
      <c r="R656" s="799"/>
      <c r="S656" s="799"/>
      <c r="T656" s="799"/>
      <c r="U656" s="799"/>
      <c r="V656" s="799"/>
      <c r="W656" s="799"/>
      <c r="X656" s="799"/>
      <c r="Y656" s="799"/>
      <c r="Z656" s="799"/>
    </row>
    <row r="657" spans="1:26" ht="15.75">
      <c r="A657" s="799"/>
      <c r="B657" s="2920"/>
      <c r="C657" s="799"/>
      <c r="D657" s="799"/>
      <c r="E657" s="799"/>
      <c r="F657" s="799"/>
      <c r="G657" s="799"/>
      <c r="H657" s="799"/>
      <c r="I657" s="799"/>
      <c r="J657" s="799"/>
      <c r="K657" s="799"/>
      <c r="L657" s="799"/>
      <c r="M657" s="799"/>
      <c r="N657" s="799"/>
      <c r="O657" s="799"/>
      <c r="P657" s="799"/>
      <c r="Q657" s="799"/>
      <c r="R657" s="799"/>
      <c r="S657" s="799"/>
      <c r="T657" s="799"/>
      <c r="U657" s="799"/>
      <c r="V657" s="799"/>
      <c r="W657" s="799"/>
      <c r="X657" s="799"/>
      <c r="Y657" s="799"/>
      <c r="Z657" s="799"/>
    </row>
    <row r="658" spans="1:26" ht="15.75">
      <c r="A658" s="799"/>
      <c r="B658" s="2920"/>
      <c r="C658" s="799"/>
      <c r="D658" s="799"/>
      <c r="E658" s="799"/>
      <c r="F658" s="799"/>
      <c r="G658" s="799"/>
      <c r="H658" s="799"/>
      <c r="I658" s="799"/>
      <c r="J658" s="799"/>
      <c r="K658" s="799"/>
      <c r="L658" s="799"/>
      <c r="M658" s="799"/>
      <c r="N658" s="799"/>
      <c r="O658" s="799"/>
      <c r="P658" s="799"/>
      <c r="Q658" s="799"/>
      <c r="R658" s="799"/>
      <c r="S658" s="799"/>
      <c r="T658" s="799"/>
      <c r="U658" s="799"/>
      <c r="V658" s="799"/>
      <c r="W658" s="799"/>
      <c r="X658" s="799"/>
      <c r="Y658" s="799"/>
      <c r="Z658" s="799"/>
    </row>
    <row r="659" spans="1:26" ht="15.75">
      <c r="A659" s="799"/>
      <c r="B659" s="2920"/>
      <c r="C659" s="799"/>
      <c r="D659" s="799"/>
      <c r="E659" s="799"/>
      <c r="F659" s="799"/>
      <c r="G659" s="799"/>
      <c r="H659" s="799"/>
      <c r="I659" s="799"/>
      <c r="J659" s="799"/>
      <c r="K659" s="799"/>
      <c r="L659" s="799"/>
      <c r="M659" s="799"/>
      <c r="N659" s="799"/>
      <c r="O659" s="799"/>
      <c r="P659" s="799"/>
      <c r="Q659" s="799"/>
      <c r="R659" s="799"/>
      <c r="S659" s="799"/>
      <c r="T659" s="799"/>
      <c r="U659" s="799"/>
      <c r="V659" s="799"/>
      <c r="W659" s="799"/>
      <c r="X659" s="799"/>
      <c r="Y659" s="799"/>
      <c r="Z659" s="799"/>
    </row>
    <row r="660" spans="1:26" ht="15.75">
      <c r="A660" s="799"/>
      <c r="B660" s="2920"/>
      <c r="C660" s="799"/>
      <c r="D660" s="799"/>
      <c r="E660" s="799"/>
      <c r="F660" s="799"/>
      <c r="G660" s="799"/>
      <c r="H660" s="799"/>
      <c r="I660" s="799"/>
      <c r="J660" s="799"/>
      <c r="K660" s="799"/>
      <c r="L660" s="799"/>
      <c r="M660" s="799"/>
      <c r="N660" s="799"/>
      <c r="O660" s="799"/>
      <c r="P660" s="799"/>
      <c r="Q660" s="799"/>
      <c r="R660" s="799"/>
      <c r="S660" s="799"/>
      <c r="T660" s="799"/>
      <c r="U660" s="799"/>
      <c r="V660" s="799"/>
      <c r="W660" s="799"/>
      <c r="X660" s="799"/>
      <c r="Y660" s="799"/>
      <c r="Z660" s="799"/>
    </row>
    <row r="661" spans="1:26" ht="15.75">
      <c r="A661" s="799"/>
      <c r="B661" s="2920"/>
      <c r="C661" s="799"/>
      <c r="D661" s="799"/>
      <c r="E661" s="799"/>
      <c r="F661" s="799"/>
      <c r="G661" s="799"/>
      <c r="H661" s="799"/>
      <c r="I661" s="799"/>
      <c r="J661" s="799"/>
      <c r="K661" s="799"/>
      <c r="L661" s="799"/>
      <c r="M661" s="799"/>
      <c r="N661" s="799"/>
      <c r="O661" s="799"/>
      <c r="P661" s="799"/>
      <c r="Q661" s="799"/>
      <c r="R661" s="799"/>
      <c r="S661" s="799"/>
      <c r="T661" s="799"/>
      <c r="U661" s="799"/>
      <c r="V661" s="799"/>
      <c r="W661" s="799"/>
      <c r="X661" s="799"/>
      <c r="Y661" s="799"/>
      <c r="Z661" s="799"/>
    </row>
    <row r="662" spans="1:26" ht="15.75">
      <c r="A662" s="799"/>
      <c r="B662" s="2920"/>
      <c r="C662" s="799"/>
      <c r="D662" s="799"/>
      <c r="E662" s="799"/>
      <c r="F662" s="799"/>
      <c r="G662" s="799"/>
      <c r="H662" s="799"/>
      <c r="I662" s="799"/>
      <c r="J662" s="799"/>
      <c r="K662" s="799"/>
      <c r="L662" s="799"/>
      <c r="M662" s="799"/>
      <c r="N662" s="799"/>
      <c r="O662" s="799"/>
      <c r="P662" s="799"/>
      <c r="Q662" s="799"/>
      <c r="R662" s="799"/>
      <c r="S662" s="799"/>
      <c r="T662" s="799"/>
      <c r="U662" s="799"/>
      <c r="V662" s="799"/>
      <c r="W662" s="799"/>
      <c r="X662" s="799"/>
      <c r="Y662" s="799"/>
      <c r="Z662" s="799"/>
    </row>
    <row r="663" spans="1:26" ht="15.75">
      <c r="A663" s="799"/>
      <c r="B663" s="2920"/>
      <c r="C663" s="799"/>
      <c r="D663" s="799"/>
      <c r="E663" s="799"/>
      <c r="F663" s="799"/>
      <c r="G663" s="799"/>
      <c r="H663" s="799"/>
      <c r="I663" s="799"/>
      <c r="J663" s="799"/>
      <c r="K663" s="799"/>
      <c r="L663" s="799"/>
      <c r="M663" s="799"/>
      <c r="N663" s="799"/>
      <c r="O663" s="799"/>
      <c r="P663" s="799"/>
      <c r="Q663" s="799"/>
      <c r="R663" s="799"/>
      <c r="S663" s="799"/>
      <c r="T663" s="799"/>
      <c r="U663" s="799"/>
      <c r="V663" s="799"/>
      <c r="W663" s="799"/>
      <c r="X663" s="799"/>
      <c r="Y663" s="799"/>
      <c r="Z663" s="799"/>
    </row>
    <row r="664" spans="1:26" ht="15.75">
      <c r="A664" s="799"/>
      <c r="B664" s="2920"/>
      <c r="C664" s="799"/>
      <c r="D664" s="799"/>
      <c r="E664" s="799"/>
      <c r="F664" s="799"/>
      <c r="G664" s="799"/>
      <c r="H664" s="799"/>
      <c r="I664" s="799"/>
      <c r="J664" s="799"/>
      <c r="K664" s="799"/>
      <c r="L664" s="799"/>
      <c r="M664" s="799"/>
      <c r="N664" s="799"/>
      <c r="O664" s="799"/>
      <c r="P664" s="799"/>
      <c r="Q664" s="799"/>
      <c r="R664" s="799"/>
      <c r="S664" s="799"/>
      <c r="T664" s="799"/>
      <c r="U664" s="799"/>
      <c r="V664" s="799"/>
      <c r="W664" s="799"/>
      <c r="X664" s="799"/>
      <c r="Y664" s="799"/>
      <c r="Z664" s="799"/>
    </row>
    <row r="665" spans="1:26" ht="15.75">
      <c r="A665" s="799"/>
      <c r="B665" s="2920"/>
      <c r="C665" s="799"/>
      <c r="D665" s="799"/>
      <c r="E665" s="799"/>
      <c r="F665" s="799"/>
      <c r="G665" s="799"/>
      <c r="H665" s="799"/>
      <c r="I665" s="799"/>
      <c r="J665" s="799"/>
      <c r="K665" s="799"/>
      <c r="L665" s="799"/>
      <c r="M665" s="799"/>
      <c r="N665" s="799"/>
      <c r="O665" s="799"/>
      <c r="P665" s="799"/>
      <c r="Q665" s="799"/>
      <c r="R665" s="799"/>
      <c r="S665" s="799"/>
      <c r="T665" s="799"/>
      <c r="U665" s="799"/>
      <c r="V665" s="799"/>
      <c r="W665" s="799"/>
      <c r="X665" s="799"/>
      <c r="Y665" s="799"/>
      <c r="Z665" s="799"/>
    </row>
    <row r="666" spans="1:26" ht="15.75">
      <c r="A666" s="799"/>
      <c r="B666" s="2920"/>
      <c r="C666" s="799"/>
      <c r="D666" s="799"/>
      <c r="E666" s="799"/>
      <c r="F666" s="799"/>
      <c r="G666" s="799"/>
      <c r="H666" s="799"/>
      <c r="I666" s="799"/>
      <c r="J666" s="799"/>
      <c r="K666" s="799"/>
      <c r="L666" s="799"/>
      <c r="M666" s="799"/>
      <c r="N666" s="799"/>
      <c r="O666" s="799"/>
      <c r="P666" s="799"/>
      <c r="Q666" s="799"/>
      <c r="R666" s="799"/>
      <c r="S666" s="799"/>
      <c r="T666" s="799"/>
      <c r="U666" s="799"/>
      <c r="V666" s="799"/>
      <c r="W666" s="799"/>
      <c r="X666" s="799"/>
      <c r="Y666" s="799"/>
      <c r="Z666" s="799"/>
    </row>
    <row r="667" spans="1:26" ht="15.75">
      <c r="A667" s="799"/>
      <c r="B667" s="2920"/>
      <c r="C667" s="799"/>
      <c r="D667" s="799"/>
      <c r="E667" s="799"/>
      <c r="F667" s="799"/>
      <c r="G667" s="799"/>
      <c r="H667" s="799"/>
      <c r="I667" s="799"/>
      <c r="J667" s="799"/>
      <c r="K667" s="799"/>
      <c r="L667" s="799"/>
      <c r="M667" s="799"/>
      <c r="N667" s="799"/>
      <c r="O667" s="799"/>
      <c r="P667" s="799"/>
      <c r="Q667" s="799"/>
      <c r="R667" s="799"/>
      <c r="S667" s="799"/>
      <c r="T667" s="799"/>
      <c r="U667" s="799"/>
      <c r="V667" s="799"/>
      <c r="W667" s="799"/>
      <c r="X667" s="799"/>
      <c r="Y667" s="799"/>
      <c r="Z667" s="799"/>
    </row>
    <row r="668" spans="1:26" ht="15.75">
      <c r="A668" s="799"/>
      <c r="B668" s="2920"/>
      <c r="C668" s="799"/>
      <c r="D668" s="799"/>
      <c r="E668" s="799"/>
      <c r="F668" s="799"/>
      <c r="G668" s="799"/>
      <c r="H668" s="799"/>
      <c r="I668" s="799"/>
      <c r="J668" s="799"/>
      <c r="K668" s="799"/>
      <c r="L668" s="799"/>
      <c r="M668" s="799"/>
      <c r="N668" s="799"/>
      <c r="O668" s="799"/>
      <c r="P668" s="799"/>
      <c r="Q668" s="799"/>
      <c r="R668" s="799"/>
      <c r="S668" s="799"/>
      <c r="T668" s="799"/>
      <c r="U668" s="799"/>
      <c r="V668" s="799"/>
      <c r="W668" s="799"/>
      <c r="X668" s="799"/>
      <c r="Y668" s="799"/>
      <c r="Z668" s="799"/>
    </row>
    <row r="669" spans="1:26" ht="15.75">
      <c r="A669" s="799"/>
      <c r="B669" s="2920"/>
      <c r="C669" s="799"/>
      <c r="D669" s="799"/>
      <c r="E669" s="799"/>
      <c r="F669" s="799"/>
      <c r="G669" s="799"/>
      <c r="H669" s="799"/>
      <c r="I669" s="799"/>
      <c r="J669" s="799"/>
      <c r="K669" s="799"/>
      <c r="L669" s="799"/>
      <c r="M669" s="799"/>
      <c r="N669" s="799"/>
      <c r="O669" s="799"/>
      <c r="P669" s="799"/>
      <c r="Q669" s="799"/>
      <c r="R669" s="799"/>
      <c r="S669" s="799"/>
      <c r="T669" s="799"/>
      <c r="U669" s="799"/>
      <c r="V669" s="799"/>
      <c r="W669" s="799"/>
      <c r="X669" s="799"/>
      <c r="Y669" s="799"/>
      <c r="Z669" s="799"/>
    </row>
    <row r="670" spans="1:26" ht="15.75">
      <c r="A670" s="799"/>
      <c r="B670" s="2920"/>
      <c r="C670" s="799"/>
      <c r="D670" s="799"/>
      <c r="E670" s="799"/>
      <c r="F670" s="799"/>
      <c r="G670" s="799"/>
      <c r="H670" s="799"/>
      <c r="I670" s="799"/>
      <c r="J670" s="799"/>
      <c r="K670" s="799"/>
      <c r="L670" s="799"/>
      <c r="M670" s="799"/>
      <c r="N670" s="799"/>
      <c r="O670" s="799"/>
      <c r="P670" s="799"/>
      <c r="Q670" s="799"/>
      <c r="R670" s="799"/>
      <c r="S670" s="799"/>
      <c r="T670" s="799"/>
      <c r="U670" s="799"/>
      <c r="V670" s="799"/>
      <c r="W670" s="799"/>
      <c r="X670" s="799"/>
      <c r="Y670" s="799"/>
      <c r="Z670" s="799"/>
    </row>
    <row r="671" spans="1:26" ht="15.75">
      <c r="A671" s="799"/>
      <c r="B671" s="2920"/>
      <c r="C671" s="799"/>
      <c r="D671" s="799"/>
      <c r="E671" s="799"/>
      <c r="F671" s="799"/>
      <c r="G671" s="799"/>
      <c r="H671" s="799"/>
      <c r="I671" s="799"/>
      <c r="J671" s="799"/>
      <c r="K671" s="799"/>
      <c r="L671" s="799"/>
      <c r="M671" s="799"/>
      <c r="N671" s="799"/>
      <c r="O671" s="799"/>
      <c r="P671" s="799"/>
      <c r="Q671" s="799"/>
      <c r="R671" s="799"/>
      <c r="S671" s="799"/>
      <c r="T671" s="799"/>
      <c r="U671" s="799"/>
      <c r="V671" s="799"/>
      <c r="W671" s="799"/>
      <c r="X671" s="799"/>
      <c r="Y671" s="799"/>
      <c r="Z671" s="799"/>
    </row>
    <row r="672" spans="1:26" ht="15.75">
      <c r="A672" s="799"/>
      <c r="B672" s="2920"/>
      <c r="C672" s="799"/>
      <c r="D672" s="799"/>
      <c r="E672" s="799"/>
      <c r="F672" s="799"/>
      <c r="G672" s="799"/>
      <c r="H672" s="799"/>
      <c r="I672" s="799"/>
      <c r="J672" s="799"/>
      <c r="K672" s="799"/>
      <c r="L672" s="799"/>
      <c r="M672" s="799"/>
      <c r="N672" s="799"/>
      <c r="O672" s="799"/>
      <c r="P672" s="799"/>
      <c r="Q672" s="799"/>
      <c r="R672" s="799"/>
      <c r="S672" s="799"/>
      <c r="T672" s="799"/>
      <c r="U672" s="799"/>
      <c r="V672" s="799"/>
      <c r="W672" s="799"/>
      <c r="X672" s="799"/>
      <c r="Y672" s="799"/>
      <c r="Z672" s="799"/>
    </row>
    <row r="673" spans="1:26" ht="15.75">
      <c r="A673" s="799"/>
      <c r="B673" s="2920"/>
      <c r="C673" s="799"/>
      <c r="D673" s="799"/>
      <c r="E673" s="799"/>
      <c r="F673" s="799"/>
      <c r="G673" s="799"/>
      <c r="H673" s="799"/>
      <c r="I673" s="799"/>
      <c r="J673" s="799"/>
      <c r="K673" s="799"/>
      <c r="L673" s="799"/>
      <c r="M673" s="799"/>
      <c r="N673" s="799"/>
      <c r="O673" s="799"/>
      <c r="P673" s="799"/>
      <c r="Q673" s="799"/>
      <c r="R673" s="799"/>
      <c r="S673" s="799"/>
      <c r="T673" s="799"/>
      <c r="U673" s="799"/>
      <c r="V673" s="799"/>
      <c r="W673" s="799"/>
      <c r="X673" s="799"/>
      <c r="Y673" s="799"/>
      <c r="Z673" s="799"/>
    </row>
    <row r="674" spans="1:26" ht="15.75">
      <c r="A674" s="799"/>
      <c r="B674" s="2920"/>
      <c r="C674" s="799"/>
      <c r="D674" s="799"/>
      <c r="E674" s="799"/>
      <c r="F674" s="799"/>
      <c r="G674" s="799"/>
      <c r="H674" s="799"/>
      <c r="I674" s="799"/>
      <c r="J674" s="799"/>
      <c r="K674" s="799"/>
      <c r="L674" s="799"/>
      <c r="M674" s="799"/>
      <c r="N674" s="799"/>
      <c r="O674" s="799"/>
      <c r="P674" s="799"/>
      <c r="Q674" s="799"/>
      <c r="R674" s="799"/>
      <c r="S674" s="799"/>
      <c r="T674" s="799"/>
      <c r="U674" s="799"/>
      <c r="V674" s="799"/>
      <c r="W674" s="799"/>
      <c r="X674" s="799"/>
      <c r="Y674" s="799"/>
      <c r="Z674" s="799"/>
    </row>
    <row r="675" spans="1:26" ht="15.75">
      <c r="A675" s="799"/>
      <c r="B675" s="2920"/>
      <c r="C675" s="799"/>
      <c r="D675" s="799"/>
      <c r="E675" s="799"/>
      <c r="F675" s="799"/>
      <c r="G675" s="799"/>
      <c r="H675" s="799"/>
      <c r="I675" s="799"/>
      <c r="J675" s="799"/>
      <c r="K675" s="799"/>
      <c r="L675" s="799"/>
      <c r="M675" s="799"/>
      <c r="N675" s="799"/>
      <c r="O675" s="799"/>
      <c r="P675" s="799"/>
      <c r="Q675" s="799"/>
      <c r="R675" s="799"/>
      <c r="S675" s="799"/>
      <c r="T675" s="799"/>
      <c r="U675" s="799"/>
      <c r="V675" s="799"/>
      <c r="W675" s="799"/>
      <c r="X675" s="799"/>
      <c r="Y675" s="799"/>
      <c r="Z675" s="799"/>
    </row>
    <row r="676" spans="1:26" ht="15.75">
      <c r="A676" s="799"/>
      <c r="B676" s="2920"/>
      <c r="C676" s="799"/>
      <c r="D676" s="799"/>
      <c r="E676" s="799"/>
      <c r="F676" s="799"/>
      <c r="G676" s="799"/>
      <c r="H676" s="799"/>
      <c r="I676" s="799"/>
      <c r="J676" s="799"/>
      <c r="K676" s="799"/>
      <c r="L676" s="799"/>
      <c r="M676" s="799"/>
      <c r="N676" s="799"/>
      <c r="O676" s="799"/>
      <c r="P676" s="799"/>
      <c r="Q676" s="799"/>
      <c r="R676" s="799"/>
      <c r="S676" s="799"/>
      <c r="T676" s="799"/>
      <c r="U676" s="799"/>
      <c r="V676" s="799"/>
      <c r="W676" s="799"/>
      <c r="X676" s="799"/>
      <c r="Y676" s="799"/>
      <c r="Z676" s="799"/>
    </row>
    <row r="677" spans="1:26" ht="15.75">
      <c r="A677" s="799"/>
      <c r="B677" s="2920"/>
      <c r="C677" s="799"/>
      <c r="D677" s="799"/>
      <c r="E677" s="799"/>
      <c r="F677" s="799"/>
      <c r="G677" s="799"/>
      <c r="H677" s="799"/>
      <c r="I677" s="799"/>
      <c r="J677" s="799"/>
      <c r="K677" s="799"/>
      <c r="L677" s="799"/>
      <c r="M677" s="799"/>
      <c r="N677" s="799"/>
      <c r="O677" s="799"/>
      <c r="P677" s="799"/>
      <c r="Q677" s="799"/>
      <c r="R677" s="799"/>
      <c r="S677" s="799"/>
      <c r="T677" s="799"/>
      <c r="U677" s="799"/>
      <c r="V677" s="799"/>
      <c r="W677" s="799"/>
      <c r="X677" s="799"/>
      <c r="Y677" s="799"/>
      <c r="Z677" s="799"/>
    </row>
    <row r="678" spans="1:26" ht="15.75">
      <c r="A678" s="799"/>
      <c r="B678" s="2920"/>
      <c r="C678" s="799"/>
      <c r="D678" s="799"/>
      <c r="E678" s="799"/>
      <c r="F678" s="799"/>
      <c r="G678" s="799"/>
      <c r="H678" s="799"/>
      <c r="I678" s="799"/>
      <c r="J678" s="799"/>
      <c r="K678" s="799"/>
      <c r="L678" s="799"/>
      <c r="M678" s="799"/>
      <c r="N678" s="799"/>
      <c r="O678" s="799"/>
      <c r="P678" s="799"/>
      <c r="Q678" s="799"/>
      <c r="R678" s="799"/>
      <c r="S678" s="799"/>
      <c r="T678" s="799"/>
      <c r="U678" s="799"/>
      <c r="V678" s="799"/>
      <c r="W678" s="799"/>
      <c r="X678" s="799"/>
      <c r="Y678" s="799"/>
      <c r="Z678" s="799"/>
    </row>
    <row r="679" spans="1:26" ht="15.75">
      <c r="A679" s="799"/>
      <c r="B679" s="2920"/>
      <c r="C679" s="799"/>
      <c r="D679" s="799"/>
      <c r="E679" s="799"/>
      <c r="F679" s="799"/>
      <c r="G679" s="799"/>
      <c r="H679" s="799"/>
      <c r="I679" s="799"/>
      <c r="J679" s="799"/>
      <c r="K679" s="799"/>
      <c r="L679" s="799"/>
      <c r="M679" s="799"/>
      <c r="N679" s="799"/>
      <c r="O679" s="799"/>
      <c r="P679" s="799"/>
      <c r="Q679" s="799"/>
      <c r="R679" s="799"/>
      <c r="S679" s="799"/>
      <c r="T679" s="799"/>
      <c r="U679" s="799"/>
      <c r="V679" s="799"/>
      <c r="W679" s="799"/>
      <c r="X679" s="799"/>
      <c r="Y679" s="799"/>
      <c r="Z679" s="799"/>
    </row>
    <row r="680" spans="1:26" ht="15.75">
      <c r="A680" s="799"/>
      <c r="B680" s="2920"/>
      <c r="C680" s="799"/>
      <c r="D680" s="799"/>
      <c r="E680" s="799"/>
      <c r="F680" s="799"/>
      <c r="G680" s="799"/>
      <c r="H680" s="799"/>
      <c r="I680" s="799"/>
      <c r="J680" s="799"/>
      <c r="K680" s="799"/>
      <c r="L680" s="799"/>
      <c r="M680" s="799"/>
      <c r="N680" s="799"/>
      <c r="O680" s="799"/>
      <c r="P680" s="799"/>
      <c r="Q680" s="799"/>
      <c r="R680" s="799"/>
      <c r="S680" s="799"/>
      <c r="T680" s="799"/>
      <c r="U680" s="799"/>
      <c r="V680" s="799"/>
      <c r="W680" s="799"/>
      <c r="X680" s="799"/>
      <c r="Y680" s="799"/>
      <c r="Z680" s="799"/>
    </row>
    <row r="681" spans="1:26" ht="15.75">
      <c r="A681" s="799"/>
      <c r="B681" s="2920"/>
      <c r="C681" s="799"/>
      <c r="D681" s="799"/>
      <c r="E681" s="799"/>
      <c r="F681" s="799"/>
      <c r="G681" s="799"/>
      <c r="H681" s="799"/>
      <c r="I681" s="799"/>
      <c r="J681" s="799"/>
      <c r="K681" s="799"/>
      <c r="L681" s="799"/>
      <c r="M681" s="799"/>
      <c r="N681" s="799"/>
      <c r="O681" s="799"/>
      <c r="P681" s="799"/>
      <c r="Q681" s="799"/>
      <c r="R681" s="799"/>
      <c r="S681" s="799"/>
      <c r="T681" s="799"/>
      <c r="U681" s="799"/>
      <c r="V681" s="799"/>
      <c r="W681" s="799"/>
      <c r="X681" s="799"/>
      <c r="Y681" s="799"/>
      <c r="Z681" s="799"/>
    </row>
    <row r="682" spans="1:26" ht="15.75">
      <c r="A682" s="799"/>
      <c r="B682" s="2920"/>
      <c r="C682" s="799"/>
      <c r="D682" s="799"/>
      <c r="E682" s="799"/>
      <c r="F682" s="799"/>
      <c r="G682" s="799"/>
      <c r="H682" s="799"/>
      <c r="I682" s="799"/>
      <c r="J682" s="799"/>
      <c r="K682" s="799"/>
      <c r="L682" s="799"/>
      <c r="M682" s="799"/>
      <c r="N682" s="799"/>
      <c r="O682" s="799"/>
      <c r="P682" s="799"/>
      <c r="Q682" s="799"/>
      <c r="R682" s="799"/>
      <c r="S682" s="799"/>
      <c r="T682" s="799"/>
      <c r="U682" s="799"/>
      <c r="V682" s="799"/>
      <c r="W682" s="799"/>
      <c r="X682" s="799"/>
      <c r="Y682" s="799"/>
      <c r="Z682" s="799"/>
    </row>
    <row r="683" spans="1:26" ht="15.75">
      <c r="A683" s="799"/>
      <c r="B683" s="2920"/>
      <c r="C683" s="799"/>
      <c r="D683" s="799"/>
      <c r="E683" s="799"/>
      <c r="F683" s="799"/>
      <c r="G683" s="799"/>
      <c r="H683" s="799"/>
      <c r="I683" s="799"/>
      <c r="J683" s="799"/>
      <c r="K683" s="799"/>
      <c r="L683" s="799"/>
      <c r="M683" s="799"/>
      <c r="N683" s="799"/>
      <c r="O683" s="799"/>
      <c r="P683" s="799"/>
      <c r="Q683" s="799"/>
      <c r="R683" s="799"/>
      <c r="S683" s="799"/>
      <c r="T683" s="799"/>
      <c r="U683" s="799"/>
      <c r="V683" s="799"/>
      <c r="W683" s="799"/>
      <c r="X683" s="799"/>
      <c r="Y683" s="799"/>
      <c r="Z683" s="799"/>
    </row>
    <row r="684" spans="1:26" ht="15.75">
      <c r="A684" s="799"/>
      <c r="B684" s="2920"/>
      <c r="C684" s="799"/>
      <c r="D684" s="799"/>
      <c r="E684" s="799"/>
      <c r="F684" s="799"/>
      <c r="G684" s="799"/>
      <c r="H684" s="799"/>
      <c r="I684" s="799"/>
      <c r="J684" s="799"/>
      <c r="K684" s="799"/>
      <c r="L684" s="799"/>
      <c r="M684" s="799"/>
      <c r="N684" s="799"/>
      <c r="O684" s="799"/>
      <c r="P684" s="799"/>
      <c r="Q684" s="799"/>
      <c r="R684" s="799"/>
      <c r="S684" s="799"/>
      <c r="T684" s="799"/>
      <c r="U684" s="799"/>
      <c r="V684" s="799"/>
      <c r="W684" s="799"/>
      <c r="X684" s="799"/>
      <c r="Y684" s="799"/>
      <c r="Z684" s="799"/>
    </row>
    <row r="685" spans="1:26" ht="15.75">
      <c r="A685" s="799"/>
      <c r="B685" s="2920"/>
      <c r="C685" s="799"/>
      <c r="D685" s="799"/>
      <c r="E685" s="799"/>
      <c r="F685" s="799"/>
      <c r="G685" s="799"/>
      <c r="H685" s="799"/>
      <c r="I685" s="799"/>
      <c r="J685" s="799"/>
      <c r="K685" s="799"/>
      <c r="L685" s="799"/>
      <c r="M685" s="799"/>
      <c r="N685" s="799"/>
      <c r="O685" s="799"/>
      <c r="P685" s="799"/>
      <c r="Q685" s="799"/>
      <c r="R685" s="799"/>
      <c r="S685" s="799"/>
      <c r="T685" s="799"/>
      <c r="U685" s="799"/>
      <c r="V685" s="799"/>
      <c r="W685" s="799"/>
      <c r="X685" s="799"/>
      <c r="Y685" s="799"/>
      <c r="Z685" s="799"/>
    </row>
    <row r="686" spans="1:26" ht="15.75">
      <c r="A686" s="799"/>
      <c r="B686" s="2920"/>
      <c r="C686" s="799"/>
      <c r="D686" s="799"/>
      <c r="E686" s="799"/>
      <c r="F686" s="799"/>
      <c r="G686" s="799"/>
      <c r="H686" s="799"/>
      <c r="I686" s="799"/>
      <c r="J686" s="799"/>
      <c r="K686" s="799"/>
      <c r="L686" s="799"/>
      <c r="M686" s="799"/>
      <c r="N686" s="799"/>
      <c r="O686" s="799"/>
      <c r="P686" s="799"/>
      <c r="Q686" s="799"/>
      <c r="R686" s="799"/>
      <c r="S686" s="799"/>
      <c r="T686" s="799"/>
      <c r="U686" s="799"/>
      <c r="V686" s="799"/>
      <c r="W686" s="799"/>
      <c r="X686" s="799"/>
      <c r="Y686" s="799"/>
      <c r="Z686" s="799"/>
    </row>
    <row r="687" spans="1:26" ht="15.75">
      <c r="A687" s="799"/>
      <c r="B687" s="2920"/>
      <c r="C687" s="799"/>
      <c r="D687" s="799"/>
      <c r="E687" s="799"/>
      <c r="F687" s="799"/>
      <c r="G687" s="799"/>
      <c r="H687" s="799"/>
      <c r="I687" s="799"/>
      <c r="J687" s="799"/>
      <c r="K687" s="799"/>
      <c r="L687" s="799"/>
      <c r="M687" s="799"/>
      <c r="N687" s="799"/>
      <c r="O687" s="799"/>
      <c r="P687" s="799"/>
      <c r="Q687" s="799"/>
      <c r="R687" s="799"/>
      <c r="S687" s="799"/>
      <c r="T687" s="799"/>
      <c r="U687" s="799"/>
      <c r="V687" s="799"/>
      <c r="W687" s="799"/>
      <c r="X687" s="799"/>
      <c r="Y687" s="799"/>
      <c r="Z687" s="799"/>
    </row>
    <row r="688" spans="1:26" ht="15.75">
      <c r="A688" s="799"/>
      <c r="B688" s="2920"/>
      <c r="C688" s="799"/>
      <c r="D688" s="799"/>
      <c r="E688" s="799"/>
      <c r="F688" s="799"/>
      <c r="G688" s="799"/>
      <c r="H688" s="799"/>
      <c r="I688" s="799"/>
      <c r="J688" s="799"/>
      <c r="K688" s="799"/>
      <c r="L688" s="799"/>
      <c r="M688" s="799"/>
      <c r="N688" s="799"/>
      <c r="O688" s="799"/>
      <c r="P688" s="799"/>
      <c r="Q688" s="799"/>
      <c r="R688" s="799"/>
      <c r="S688" s="799"/>
      <c r="T688" s="799"/>
      <c r="U688" s="799"/>
      <c r="V688" s="799"/>
      <c r="W688" s="799"/>
      <c r="X688" s="799"/>
      <c r="Y688" s="799"/>
      <c r="Z688" s="799"/>
    </row>
    <row r="689" spans="1:26" ht="15.75">
      <c r="A689" s="799"/>
      <c r="B689" s="2920"/>
      <c r="C689" s="799"/>
      <c r="D689" s="799"/>
      <c r="E689" s="799"/>
      <c r="F689" s="799"/>
      <c r="G689" s="799"/>
      <c r="H689" s="799"/>
      <c r="I689" s="799"/>
      <c r="J689" s="799"/>
      <c r="K689" s="799"/>
      <c r="L689" s="799"/>
      <c r="M689" s="799"/>
      <c r="N689" s="799"/>
      <c r="O689" s="799"/>
      <c r="P689" s="799"/>
      <c r="Q689" s="799"/>
      <c r="R689" s="799"/>
      <c r="S689" s="799"/>
      <c r="T689" s="799"/>
      <c r="U689" s="799"/>
      <c r="V689" s="799"/>
      <c r="W689" s="799"/>
      <c r="X689" s="799"/>
      <c r="Y689" s="799"/>
      <c r="Z689" s="799"/>
    </row>
    <row r="690" spans="1:26" ht="15.75">
      <c r="A690" s="799"/>
      <c r="B690" s="2920"/>
      <c r="C690" s="799"/>
      <c r="D690" s="799"/>
      <c r="E690" s="799"/>
      <c r="F690" s="799"/>
      <c r="G690" s="799"/>
      <c r="H690" s="799"/>
      <c r="I690" s="799"/>
      <c r="J690" s="799"/>
      <c r="K690" s="799"/>
      <c r="L690" s="799"/>
      <c r="M690" s="799"/>
      <c r="N690" s="799"/>
      <c r="O690" s="799"/>
      <c r="P690" s="799"/>
      <c r="Q690" s="799"/>
      <c r="R690" s="799"/>
      <c r="S690" s="799"/>
      <c r="T690" s="799"/>
      <c r="U690" s="799"/>
      <c r="V690" s="799"/>
      <c r="W690" s="799"/>
      <c r="X690" s="799"/>
      <c r="Y690" s="799"/>
      <c r="Z690" s="799"/>
    </row>
    <row r="691" spans="1:26" ht="15.75">
      <c r="A691" s="799"/>
      <c r="B691" s="2920"/>
      <c r="C691" s="799"/>
      <c r="D691" s="799"/>
      <c r="E691" s="799"/>
      <c r="F691" s="799"/>
      <c r="G691" s="799"/>
      <c r="H691" s="799"/>
      <c r="I691" s="799"/>
      <c r="J691" s="799"/>
      <c r="K691" s="799"/>
      <c r="L691" s="799"/>
      <c r="M691" s="799"/>
      <c r="N691" s="799"/>
      <c r="O691" s="799"/>
      <c r="P691" s="799"/>
      <c r="Q691" s="799"/>
      <c r="R691" s="799"/>
      <c r="S691" s="799"/>
      <c r="T691" s="799"/>
      <c r="U691" s="799"/>
      <c r="V691" s="799"/>
      <c r="W691" s="799"/>
      <c r="X691" s="799"/>
      <c r="Y691" s="799"/>
      <c r="Z691" s="799"/>
    </row>
    <row r="692" spans="1:26" ht="15.75">
      <c r="A692" s="799"/>
      <c r="B692" s="2920"/>
      <c r="C692" s="799"/>
      <c r="D692" s="799"/>
      <c r="E692" s="799"/>
      <c r="F692" s="799"/>
      <c r="G692" s="799"/>
      <c r="H692" s="799"/>
      <c r="I692" s="799"/>
      <c r="J692" s="799"/>
      <c r="K692" s="799"/>
      <c r="L692" s="799"/>
      <c r="M692" s="799"/>
      <c r="N692" s="799"/>
      <c r="O692" s="799"/>
      <c r="P692" s="799"/>
      <c r="Q692" s="799"/>
      <c r="R692" s="799"/>
      <c r="S692" s="799"/>
      <c r="T692" s="799"/>
      <c r="U692" s="799"/>
      <c r="V692" s="799"/>
      <c r="W692" s="799"/>
      <c r="X692" s="799"/>
      <c r="Y692" s="799"/>
      <c r="Z692" s="799"/>
    </row>
    <row r="693" spans="1:26" ht="15.75">
      <c r="A693" s="799"/>
      <c r="B693" s="2920"/>
      <c r="C693" s="799"/>
      <c r="D693" s="799"/>
      <c r="E693" s="799"/>
      <c r="F693" s="799"/>
      <c r="G693" s="799"/>
      <c r="H693" s="799"/>
      <c r="I693" s="799"/>
      <c r="J693" s="799"/>
      <c r="K693" s="799"/>
      <c r="L693" s="799"/>
      <c r="M693" s="799"/>
      <c r="N693" s="799"/>
      <c r="O693" s="799"/>
      <c r="P693" s="799"/>
      <c r="Q693" s="799"/>
      <c r="R693" s="799"/>
      <c r="S693" s="799"/>
      <c r="T693" s="799"/>
      <c r="U693" s="799"/>
      <c r="V693" s="799"/>
      <c r="W693" s="799"/>
      <c r="X693" s="799"/>
      <c r="Y693" s="799"/>
      <c r="Z693" s="799"/>
    </row>
    <row r="694" spans="1:26" ht="15.75">
      <c r="A694" s="799"/>
      <c r="B694" s="2920"/>
      <c r="C694" s="799"/>
      <c r="D694" s="799"/>
      <c r="E694" s="799"/>
      <c r="F694" s="799"/>
      <c r="G694" s="799"/>
      <c r="H694" s="799"/>
      <c r="I694" s="799"/>
      <c r="J694" s="799"/>
      <c r="K694" s="799"/>
      <c r="L694" s="799"/>
      <c r="M694" s="799"/>
      <c r="N694" s="799"/>
      <c r="O694" s="799"/>
      <c r="P694" s="799"/>
      <c r="Q694" s="799"/>
      <c r="R694" s="799"/>
      <c r="S694" s="799"/>
      <c r="T694" s="799"/>
      <c r="U694" s="799"/>
      <c r="V694" s="799"/>
      <c r="W694" s="799"/>
      <c r="X694" s="799"/>
      <c r="Y694" s="799"/>
      <c r="Z694" s="799"/>
    </row>
    <row r="695" spans="1:26" ht="15.75">
      <c r="A695" s="799"/>
      <c r="B695" s="2920"/>
      <c r="C695" s="799"/>
      <c r="D695" s="799"/>
      <c r="E695" s="799"/>
      <c r="F695" s="799"/>
      <c r="G695" s="799"/>
      <c r="H695" s="799"/>
      <c r="I695" s="799"/>
      <c r="J695" s="799"/>
      <c r="K695" s="799"/>
      <c r="L695" s="799"/>
      <c r="M695" s="799"/>
      <c r="N695" s="799"/>
      <c r="O695" s="799"/>
      <c r="P695" s="799"/>
      <c r="Q695" s="799"/>
      <c r="R695" s="799"/>
      <c r="S695" s="799"/>
      <c r="T695" s="799"/>
      <c r="U695" s="799"/>
      <c r="V695" s="799"/>
      <c r="W695" s="799"/>
      <c r="X695" s="799"/>
      <c r="Y695" s="799"/>
      <c r="Z695" s="799"/>
    </row>
    <row r="696" spans="1:26" ht="15.75">
      <c r="A696" s="799"/>
      <c r="B696" s="2920"/>
      <c r="C696" s="799"/>
      <c r="D696" s="799"/>
      <c r="E696" s="799"/>
      <c r="F696" s="799"/>
      <c r="G696" s="799"/>
      <c r="H696" s="799"/>
      <c r="I696" s="799"/>
      <c r="J696" s="799"/>
      <c r="K696" s="799"/>
      <c r="L696" s="799"/>
      <c r="M696" s="799"/>
      <c r="N696" s="799"/>
      <c r="O696" s="799"/>
      <c r="P696" s="799"/>
      <c r="Q696" s="799"/>
      <c r="R696" s="799"/>
      <c r="S696" s="799"/>
      <c r="T696" s="799"/>
      <c r="U696" s="799"/>
      <c r="V696" s="799"/>
      <c r="W696" s="799"/>
      <c r="X696" s="799"/>
      <c r="Y696" s="799"/>
      <c r="Z696" s="799"/>
    </row>
    <row r="697" spans="1:26" ht="15.75">
      <c r="A697" s="799"/>
      <c r="B697" s="2920"/>
      <c r="C697" s="799"/>
      <c r="D697" s="799"/>
      <c r="E697" s="799"/>
      <c r="F697" s="799"/>
      <c r="G697" s="799"/>
      <c r="H697" s="799"/>
      <c r="I697" s="799"/>
      <c r="J697" s="799"/>
      <c r="K697" s="799"/>
      <c r="L697" s="799"/>
      <c r="M697" s="799"/>
      <c r="N697" s="799"/>
      <c r="O697" s="799"/>
      <c r="P697" s="799"/>
      <c r="Q697" s="799"/>
      <c r="R697" s="799"/>
      <c r="S697" s="799"/>
      <c r="T697" s="799"/>
      <c r="U697" s="799"/>
      <c r="V697" s="799"/>
      <c r="W697" s="799"/>
      <c r="X697" s="799"/>
      <c r="Y697" s="799"/>
      <c r="Z697" s="799"/>
    </row>
    <row r="698" spans="1:26" ht="15.75">
      <c r="A698" s="799"/>
      <c r="B698" s="2920"/>
      <c r="C698" s="799"/>
      <c r="D698" s="799"/>
      <c r="E698" s="799"/>
      <c r="F698" s="799"/>
      <c r="G698" s="799"/>
      <c r="H698" s="799"/>
      <c r="I698" s="799"/>
      <c r="J698" s="799"/>
      <c r="K698" s="799"/>
      <c r="L698" s="799"/>
      <c r="M698" s="799"/>
      <c r="N698" s="799"/>
      <c r="O698" s="799"/>
      <c r="P698" s="799"/>
      <c r="Q698" s="799"/>
      <c r="R698" s="799"/>
      <c r="S698" s="799"/>
      <c r="T698" s="799"/>
      <c r="U698" s="799"/>
      <c r="V698" s="799"/>
      <c r="W698" s="799"/>
      <c r="X698" s="799"/>
      <c r="Y698" s="799"/>
      <c r="Z698" s="799"/>
    </row>
    <row r="699" spans="1:26" ht="15.75">
      <c r="A699" s="799"/>
      <c r="B699" s="2920"/>
      <c r="C699" s="799"/>
      <c r="D699" s="799"/>
      <c r="E699" s="799"/>
      <c r="F699" s="799"/>
      <c r="G699" s="799"/>
      <c r="H699" s="799"/>
      <c r="I699" s="799"/>
      <c r="J699" s="799"/>
      <c r="K699" s="799"/>
      <c r="L699" s="799"/>
      <c r="M699" s="799"/>
      <c r="N699" s="799"/>
      <c r="O699" s="799"/>
      <c r="P699" s="799"/>
      <c r="Q699" s="799"/>
      <c r="R699" s="799"/>
      <c r="S699" s="799"/>
      <c r="T699" s="799"/>
      <c r="U699" s="799"/>
      <c r="V699" s="799"/>
      <c r="W699" s="799"/>
      <c r="X699" s="799"/>
      <c r="Y699" s="799"/>
      <c r="Z699" s="799"/>
    </row>
    <row r="700" spans="1:26" ht="15.75">
      <c r="A700" s="799"/>
      <c r="B700" s="2920"/>
      <c r="C700" s="799"/>
      <c r="D700" s="799"/>
      <c r="E700" s="799"/>
      <c r="F700" s="799"/>
      <c r="G700" s="799"/>
      <c r="H700" s="799"/>
      <c r="I700" s="799"/>
      <c r="J700" s="799"/>
      <c r="K700" s="799"/>
      <c r="L700" s="799"/>
      <c r="M700" s="799"/>
      <c r="N700" s="799"/>
      <c r="O700" s="799"/>
      <c r="P700" s="799"/>
      <c r="Q700" s="799"/>
      <c r="R700" s="799"/>
      <c r="S700" s="799"/>
      <c r="T700" s="799"/>
      <c r="U700" s="799"/>
      <c r="V700" s="799"/>
      <c r="W700" s="799"/>
      <c r="X700" s="799"/>
      <c r="Y700" s="799"/>
      <c r="Z700" s="799"/>
    </row>
    <row r="701" spans="1:26" ht="15.75">
      <c r="A701" s="799"/>
      <c r="B701" s="2920"/>
      <c r="C701" s="799"/>
      <c r="D701" s="799"/>
      <c r="E701" s="799"/>
      <c r="F701" s="799"/>
      <c r="G701" s="799"/>
      <c r="H701" s="799"/>
      <c r="I701" s="799"/>
      <c r="J701" s="799"/>
      <c r="K701" s="799"/>
      <c r="L701" s="799"/>
      <c r="M701" s="799"/>
      <c r="N701" s="799"/>
      <c r="O701" s="799"/>
      <c r="P701" s="799"/>
      <c r="Q701" s="799"/>
      <c r="R701" s="799"/>
      <c r="S701" s="799"/>
      <c r="T701" s="799"/>
      <c r="U701" s="799"/>
      <c r="V701" s="799"/>
      <c r="W701" s="799"/>
      <c r="X701" s="799"/>
      <c r="Y701" s="799"/>
      <c r="Z701" s="799"/>
    </row>
    <row r="702" spans="1:26" ht="15.75">
      <c r="A702" s="799"/>
      <c r="B702" s="2920"/>
      <c r="C702" s="799"/>
      <c r="D702" s="799"/>
      <c r="E702" s="799"/>
      <c r="F702" s="799"/>
      <c r="G702" s="799"/>
      <c r="H702" s="799"/>
      <c r="I702" s="799"/>
      <c r="J702" s="799"/>
      <c r="K702" s="799"/>
      <c r="L702" s="799"/>
      <c r="M702" s="799"/>
      <c r="N702" s="799"/>
      <c r="O702" s="799"/>
      <c r="P702" s="799"/>
      <c r="Q702" s="799"/>
      <c r="R702" s="799"/>
      <c r="S702" s="799"/>
      <c r="T702" s="799"/>
      <c r="U702" s="799"/>
      <c r="V702" s="799"/>
      <c r="W702" s="799"/>
      <c r="X702" s="799"/>
      <c r="Y702" s="799"/>
      <c r="Z702" s="799"/>
    </row>
    <row r="703" spans="1:26" ht="15.75">
      <c r="A703" s="799"/>
      <c r="B703" s="2920"/>
      <c r="C703" s="799"/>
      <c r="D703" s="799"/>
      <c r="E703" s="799"/>
      <c r="F703" s="799"/>
      <c r="G703" s="799"/>
      <c r="H703" s="799"/>
      <c r="I703" s="799"/>
      <c r="J703" s="799"/>
      <c r="K703" s="799"/>
      <c r="L703" s="799"/>
      <c r="M703" s="799"/>
      <c r="N703" s="799"/>
      <c r="O703" s="799"/>
      <c r="P703" s="799"/>
      <c r="Q703" s="799"/>
      <c r="R703" s="799"/>
      <c r="S703" s="799"/>
      <c r="T703" s="799"/>
      <c r="U703" s="799"/>
      <c r="V703" s="799"/>
      <c r="W703" s="799"/>
      <c r="X703" s="799"/>
      <c r="Y703" s="799"/>
      <c r="Z703" s="799"/>
    </row>
    <row r="704" spans="1:26" ht="15.75">
      <c r="A704" s="799"/>
      <c r="B704" s="2920"/>
      <c r="C704" s="799"/>
      <c r="D704" s="799"/>
      <c r="E704" s="799"/>
      <c r="F704" s="799"/>
      <c r="G704" s="799"/>
      <c r="H704" s="799"/>
      <c r="I704" s="799"/>
      <c r="J704" s="799"/>
      <c r="K704" s="799"/>
      <c r="L704" s="799"/>
      <c r="M704" s="799"/>
      <c r="N704" s="799"/>
      <c r="O704" s="799"/>
      <c r="P704" s="799"/>
      <c r="Q704" s="799"/>
      <c r="R704" s="799"/>
      <c r="S704" s="799"/>
      <c r="T704" s="799"/>
      <c r="U704" s="799"/>
      <c r="V704" s="799"/>
      <c r="W704" s="799"/>
      <c r="X704" s="799"/>
      <c r="Y704" s="799"/>
      <c r="Z704" s="799"/>
    </row>
    <row r="705" spans="1:26" ht="15.75">
      <c r="A705" s="799"/>
      <c r="B705" s="2920"/>
      <c r="C705" s="799"/>
      <c r="D705" s="799"/>
      <c r="E705" s="799"/>
      <c r="F705" s="799"/>
      <c r="G705" s="799"/>
      <c r="H705" s="799"/>
      <c r="I705" s="799"/>
      <c r="J705" s="799"/>
      <c r="K705" s="799"/>
      <c r="L705" s="799"/>
      <c r="M705" s="799"/>
      <c r="N705" s="799"/>
      <c r="O705" s="799"/>
      <c r="P705" s="799"/>
      <c r="Q705" s="799"/>
      <c r="R705" s="799"/>
      <c r="S705" s="799"/>
      <c r="T705" s="799"/>
      <c r="U705" s="799"/>
      <c r="V705" s="799"/>
      <c r="W705" s="799"/>
      <c r="X705" s="799"/>
      <c r="Y705" s="799"/>
      <c r="Z705" s="799"/>
    </row>
    <row r="706" spans="1:26" ht="15.75">
      <c r="A706" s="799"/>
      <c r="B706" s="2920"/>
      <c r="C706" s="799"/>
      <c r="D706" s="799"/>
      <c r="E706" s="799"/>
      <c r="F706" s="799"/>
      <c r="G706" s="799"/>
      <c r="H706" s="799"/>
      <c r="I706" s="799"/>
      <c r="J706" s="799"/>
      <c r="K706" s="799"/>
      <c r="L706" s="799"/>
      <c r="M706" s="799"/>
      <c r="N706" s="799"/>
      <c r="O706" s="799"/>
      <c r="P706" s="799"/>
      <c r="Q706" s="799"/>
      <c r="R706" s="799"/>
      <c r="S706" s="799"/>
      <c r="T706" s="799"/>
      <c r="U706" s="799"/>
      <c r="V706" s="799"/>
      <c r="W706" s="799"/>
      <c r="X706" s="799"/>
      <c r="Y706" s="799"/>
      <c r="Z706" s="799"/>
    </row>
    <row r="707" spans="1:26" ht="15.75">
      <c r="A707" s="799"/>
      <c r="B707" s="2920"/>
      <c r="C707" s="799"/>
      <c r="D707" s="799"/>
      <c r="E707" s="799"/>
      <c r="F707" s="799"/>
      <c r="G707" s="799"/>
      <c r="H707" s="799"/>
      <c r="I707" s="799"/>
      <c r="J707" s="799"/>
      <c r="K707" s="799"/>
      <c r="L707" s="799"/>
      <c r="M707" s="799"/>
      <c r="N707" s="799"/>
      <c r="O707" s="799"/>
      <c r="P707" s="799"/>
      <c r="Q707" s="799"/>
      <c r="R707" s="799"/>
      <c r="S707" s="799"/>
      <c r="T707" s="799"/>
      <c r="U707" s="799"/>
      <c r="V707" s="799"/>
      <c r="W707" s="799"/>
      <c r="X707" s="799"/>
      <c r="Y707" s="799"/>
      <c r="Z707" s="799"/>
    </row>
    <row r="708" spans="1:26" ht="15.75">
      <c r="A708" s="799"/>
      <c r="B708" s="2920"/>
      <c r="C708" s="799"/>
      <c r="D708" s="799"/>
      <c r="E708" s="799"/>
      <c r="F708" s="799"/>
      <c r="G708" s="799"/>
      <c r="H708" s="799"/>
      <c r="I708" s="799"/>
      <c r="J708" s="799"/>
      <c r="K708" s="799"/>
      <c r="L708" s="799"/>
      <c r="M708" s="799"/>
      <c r="N708" s="799"/>
      <c r="O708" s="799"/>
      <c r="P708" s="799"/>
      <c r="Q708" s="799"/>
      <c r="R708" s="799"/>
      <c r="S708" s="799"/>
      <c r="T708" s="799"/>
      <c r="U708" s="799"/>
      <c r="V708" s="799"/>
      <c r="W708" s="799"/>
      <c r="X708" s="799"/>
      <c r="Y708" s="799"/>
      <c r="Z708" s="799"/>
    </row>
    <row r="709" spans="1:26" ht="15.75">
      <c r="A709" s="799"/>
      <c r="B709" s="2920"/>
      <c r="C709" s="799"/>
      <c r="D709" s="799"/>
      <c r="E709" s="799"/>
      <c r="F709" s="799"/>
      <c r="G709" s="799"/>
      <c r="H709" s="799"/>
      <c r="I709" s="799"/>
      <c r="J709" s="799"/>
      <c r="K709" s="799"/>
      <c r="L709" s="799"/>
      <c r="M709" s="799"/>
      <c r="N709" s="799"/>
      <c r="O709" s="799"/>
      <c r="P709" s="799"/>
      <c r="Q709" s="799"/>
      <c r="R709" s="799"/>
      <c r="S709" s="799"/>
      <c r="T709" s="799"/>
      <c r="U709" s="799"/>
      <c r="V709" s="799"/>
      <c r="W709" s="799"/>
      <c r="X709" s="799"/>
      <c r="Y709" s="799"/>
      <c r="Z709" s="799"/>
    </row>
    <row r="710" spans="1:26" ht="15.75">
      <c r="A710" s="799"/>
      <c r="B710" s="2920"/>
      <c r="C710" s="799"/>
      <c r="D710" s="799"/>
      <c r="E710" s="799"/>
      <c r="F710" s="799"/>
      <c r="G710" s="799"/>
      <c r="H710" s="799"/>
      <c r="I710" s="799"/>
      <c r="J710" s="799"/>
      <c r="K710" s="799"/>
      <c r="L710" s="799"/>
      <c r="M710" s="799"/>
      <c r="N710" s="799"/>
      <c r="O710" s="799"/>
      <c r="P710" s="799"/>
      <c r="Q710" s="799"/>
      <c r="R710" s="799"/>
      <c r="S710" s="799"/>
      <c r="T710" s="799"/>
      <c r="U710" s="799"/>
      <c r="V710" s="799"/>
      <c r="W710" s="799"/>
      <c r="X710" s="799"/>
      <c r="Y710" s="799"/>
      <c r="Z710" s="799"/>
    </row>
    <row r="711" spans="1:26" ht="15.75">
      <c r="A711" s="799"/>
      <c r="B711" s="2920"/>
      <c r="C711" s="799"/>
      <c r="D711" s="799"/>
      <c r="E711" s="799"/>
      <c r="F711" s="799"/>
      <c r="G711" s="799"/>
      <c r="H711" s="799"/>
      <c r="I711" s="799"/>
      <c r="J711" s="799"/>
      <c r="K711" s="799"/>
      <c r="L711" s="799"/>
      <c r="M711" s="799"/>
      <c r="N711" s="799"/>
      <c r="O711" s="799"/>
      <c r="P711" s="799"/>
      <c r="Q711" s="799"/>
      <c r="R711" s="799"/>
      <c r="S711" s="799"/>
      <c r="T711" s="799"/>
      <c r="U711" s="799"/>
      <c r="V711" s="799"/>
      <c r="W711" s="799"/>
      <c r="X711" s="799"/>
      <c r="Y711" s="799"/>
      <c r="Z711" s="799"/>
    </row>
    <row r="712" spans="1:26" ht="15.75">
      <c r="A712" s="799"/>
      <c r="B712" s="2920"/>
      <c r="C712" s="799"/>
      <c r="D712" s="799"/>
      <c r="E712" s="799"/>
      <c r="F712" s="799"/>
      <c r="G712" s="799"/>
      <c r="H712" s="799"/>
      <c r="I712" s="799"/>
      <c r="J712" s="799"/>
      <c r="K712" s="799"/>
      <c r="L712" s="799"/>
      <c r="M712" s="799"/>
      <c r="N712" s="799"/>
      <c r="O712" s="799"/>
      <c r="P712" s="799"/>
      <c r="Q712" s="799"/>
      <c r="R712" s="799"/>
      <c r="S712" s="799"/>
      <c r="T712" s="799"/>
      <c r="U712" s="799"/>
      <c r="V712" s="799"/>
      <c r="W712" s="799"/>
      <c r="X712" s="799"/>
      <c r="Y712" s="799"/>
      <c r="Z712" s="799"/>
    </row>
    <row r="713" spans="1:26" ht="15.75">
      <c r="A713" s="799"/>
      <c r="B713" s="2920"/>
      <c r="C713" s="799"/>
      <c r="D713" s="799"/>
      <c r="E713" s="799"/>
      <c r="F713" s="799"/>
      <c r="G713" s="799"/>
      <c r="H713" s="799"/>
      <c r="I713" s="799"/>
      <c r="J713" s="799"/>
      <c r="K713" s="799"/>
      <c r="L713" s="799"/>
      <c r="M713" s="799"/>
      <c r="N713" s="799"/>
      <c r="O713" s="799"/>
      <c r="P713" s="799"/>
      <c r="Q713" s="799"/>
      <c r="R713" s="799"/>
      <c r="S713" s="799"/>
      <c r="T713" s="799"/>
      <c r="U713" s="799"/>
      <c r="V713" s="799"/>
      <c r="W713" s="799"/>
      <c r="X713" s="799"/>
      <c r="Y713" s="799"/>
      <c r="Z713" s="799"/>
    </row>
    <row r="714" spans="1:26" ht="15.75">
      <c r="A714" s="799"/>
      <c r="B714" s="2920"/>
      <c r="C714" s="799"/>
      <c r="D714" s="799"/>
      <c r="E714" s="799"/>
      <c r="F714" s="799"/>
      <c r="G714" s="799"/>
      <c r="H714" s="799"/>
      <c r="I714" s="799"/>
      <c r="J714" s="799"/>
      <c r="K714" s="799"/>
      <c r="L714" s="799"/>
      <c r="M714" s="799"/>
      <c r="N714" s="799"/>
      <c r="O714" s="799"/>
      <c r="P714" s="799"/>
      <c r="Q714" s="799"/>
      <c r="R714" s="799"/>
      <c r="S714" s="799"/>
      <c r="T714" s="799"/>
      <c r="U714" s="799"/>
      <c r="V714" s="799"/>
      <c r="W714" s="799"/>
      <c r="X714" s="799"/>
      <c r="Y714" s="799"/>
      <c r="Z714" s="799"/>
    </row>
    <row r="715" spans="1:26" ht="15.75">
      <c r="A715" s="799"/>
      <c r="B715" s="2920"/>
      <c r="C715" s="799"/>
      <c r="D715" s="799"/>
      <c r="E715" s="799"/>
      <c r="F715" s="799"/>
      <c r="G715" s="799"/>
      <c r="H715" s="799"/>
      <c r="I715" s="799"/>
      <c r="J715" s="799"/>
      <c r="K715" s="799"/>
      <c r="L715" s="799"/>
      <c r="M715" s="799"/>
      <c r="N715" s="799"/>
      <c r="O715" s="799"/>
      <c r="P715" s="799"/>
      <c r="Q715" s="799"/>
      <c r="R715" s="799"/>
      <c r="S715" s="799"/>
      <c r="T715" s="799"/>
      <c r="U715" s="799"/>
      <c r="V715" s="799"/>
      <c r="W715" s="799"/>
      <c r="X715" s="799"/>
      <c r="Y715" s="799"/>
      <c r="Z715" s="799"/>
    </row>
    <row r="716" spans="1:26" ht="15.75">
      <c r="A716" s="799"/>
      <c r="B716" s="2920"/>
      <c r="C716" s="799"/>
      <c r="D716" s="799"/>
      <c r="E716" s="799"/>
      <c r="F716" s="799"/>
      <c r="G716" s="799"/>
      <c r="H716" s="799"/>
      <c r="I716" s="799"/>
      <c r="J716" s="799"/>
      <c r="K716" s="799"/>
      <c r="L716" s="799"/>
      <c r="M716" s="799"/>
      <c r="N716" s="799"/>
      <c r="O716" s="799"/>
      <c r="P716" s="799"/>
      <c r="Q716" s="799"/>
      <c r="R716" s="799"/>
      <c r="S716" s="799"/>
      <c r="T716" s="799"/>
      <c r="U716" s="799"/>
      <c r="V716" s="799"/>
      <c r="W716" s="799"/>
      <c r="X716" s="799"/>
      <c r="Y716" s="799"/>
      <c r="Z716" s="799"/>
    </row>
    <row r="717" spans="1:26" ht="15.75">
      <c r="A717" s="799"/>
      <c r="B717" s="2920"/>
      <c r="C717" s="799"/>
      <c r="D717" s="799"/>
      <c r="E717" s="799"/>
      <c r="F717" s="799"/>
      <c r="G717" s="799"/>
      <c r="H717" s="799"/>
      <c r="I717" s="799"/>
      <c r="J717" s="799"/>
      <c r="K717" s="799"/>
      <c r="L717" s="799"/>
      <c r="M717" s="799"/>
      <c r="N717" s="799"/>
      <c r="O717" s="799"/>
      <c r="P717" s="799"/>
      <c r="Q717" s="799"/>
      <c r="R717" s="799"/>
      <c r="S717" s="799"/>
      <c r="T717" s="799"/>
      <c r="U717" s="799"/>
      <c r="V717" s="799"/>
      <c r="W717" s="799"/>
      <c r="X717" s="799"/>
      <c r="Y717" s="799"/>
      <c r="Z717" s="799"/>
    </row>
    <row r="718" spans="1:26" ht="15.75">
      <c r="A718" s="799"/>
      <c r="B718" s="2920"/>
      <c r="C718" s="799"/>
      <c r="D718" s="799"/>
      <c r="E718" s="799"/>
      <c r="F718" s="799"/>
      <c r="G718" s="799"/>
      <c r="H718" s="799"/>
      <c r="I718" s="799"/>
      <c r="J718" s="799"/>
      <c r="K718" s="799"/>
      <c r="L718" s="799"/>
      <c r="M718" s="799"/>
      <c r="N718" s="799"/>
      <c r="O718" s="799"/>
      <c r="P718" s="799"/>
      <c r="Q718" s="799"/>
      <c r="R718" s="799"/>
      <c r="S718" s="799"/>
      <c r="T718" s="799"/>
      <c r="U718" s="799"/>
      <c r="V718" s="799"/>
      <c r="W718" s="799"/>
      <c r="X718" s="799"/>
      <c r="Y718" s="799"/>
      <c r="Z718" s="799"/>
    </row>
    <row r="719" spans="1:26" ht="15.75">
      <c r="A719" s="799"/>
      <c r="B719" s="2920"/>
      <c r="C719" s="799"/>
      <c r="D719" s="799"/>
      <c r="E719" s="799"/>
      <c r="F719" s="799"/>
      <c r="G719" s="799"/>
      <c r="H719" s="799"/>
      <c r="I719" s="799"/>
      <c r="J719" s="799"/>
      <c r="K719" s="799"/>
      <c r="L719" s="799"/>
      <c r="M719" s="799"/>
      <c r="N719" s="799"/>
      <c r="O719" s="799"/>
      <c r="P719" s="799"/>
      <c r="Q719" s="799"/>
      <c r="R719" s="799"/>
      <c r="S719" s="799"/>
      <c r="T719" s="799"/>
      <c r="U719" s="799"/>
      <c r="V719" s="799"/>
      <c r="W719" s="799"/>
      <c r="X719" s="799"/>
      <c r="Y719" s="799"/>
      <c r="Z719" s="799"/>
    </row>
    <row r="720" spans="1:26" ht="15.75">
      <c r="A720" s="799"/>
      <c r="B720" s="2920"/>
      <c r="C720" s="799"/>
      <c r="D720" s="799"/>
      <c r="E720" s="799"/>
      <c r="F720" s="799"/>
      <c r="G720" s="799"/>
      <c r="H720" s="799"/>
      <c r="I720" s="799"/>
      <c r="J720" s="799"/>
      <c r="K720" s="799"/>
      <c r="L720" s="799"/>
      <c r="M720" s="799"/>
      <c r="N720" s="799"/>
      <c r="O720" s="799"/>
      <c r="P720" s="799"/>
      <c r="Q720" s="799"/>
      <c r="R720" s="799"/>
      <c r="S720" s="799"/>
      <c r="T720" s="799"/>
      <c r="U720" s="799"/>
      <c r="V720" s="799"/>
      <c r="W720" s="799"/>
      <c r="X720" s="799"/>
      <c r="Y720" s="799"/>
      <c r="Z720" s="799"/>
    </row>
    <row r="721" spans="1:26" ht="15.75">
      <c r="A721" s="799"/>
      <c r="B721" s="2920"/>
      <c r="C721" s="799"/>
      <c r="D721" s="799"/>
      <c r="E721" s="799"/>
      <c r="F721" s="799"/>
      <c r="G721" s="799"/>
      <c r="H721" s="799"/>
      <c r="I721" s="799"/>
      <c r="J721" s="799"/>
      <c r="K721" s="799"/>
      <c r="L721" s="799"/>
      <c r="M721" s="799"/>
      <c r="N721" s="799"/>
      <c r="O721" s="799"/>
      <c r="P721" s="799"/>
      <c r="Q721" s="799"/>
      <c r="R721" s="799"/>
      <c r="S721" s="799"/>
      <c r="T721" s="799"/>
      <c r="U721" s="799"/>
      <c r="V721" s="799"/>
      <c r="W721" s="799"/>
      <c r="X721" s="799"/>
      <c r="Y721" s="799"/>
      <c r="Z721" s="799"/>
    </row>
    <row r="722" spans="1:26" ht="15.75">
      <c r="A722" s="799"/>
      <c r="B722" s="2920"/>
      <c r="C722" s="799"/>
      <c r="D722" s="799"/>
      <c r="E722" s="799"/>
      <c r="F722" s="799"/>
      <c r="G722" s="799"/>
      <c r="H722" s="799"/>
      <c r="I722" s="799"/>
      <c r="J722" s="799"/>
      <c r="K722" s="799"/>
      <c r="L722" s="799"/>
      <c r="M722" s="799"/>
      <c r="N722" s="799"/>
      <c r="O722" s="799"/>
      <c r="P722" s="799"/>
      <c r="Q722" s="799"/>
      <c r="R722" s="799"/>
      <c r="S722" s="799"/>
      <c r="T722" s="799"/>
      <c r="U722" s="799"/>
      <c r="V722" s="799"/>
      <c r="W722" s="799"/>
      <c r="X722" s="799"/>
      <c r="Y722" s="799"/>
      <c r="Z722" s="799"/>
    </row>
    <row r="723" spans="1:26" ht="15.75">
      <c r="A723" s="799"/>
      <c r="B723" s="2920"/>
      <c r="C723" s="799"/>
      <c r="D723" s="799"/>
      <c r="E723" s="799"/>
      <c r="F723" s="799"/>
      <c r="G723" s="799"/>
      <c r="H723" s="799"/>
      <c r="I723" s="799"/>
      <c r="J723" s="799"/>
      <c r="K723" s="799"/>
      <c r="L723" s="799"/>
      <c r="M723" s="799"/>
      <c r="N723" s="799"/>
      <c r="O723" s="799"/>
      <c r="P723" s="799"/>
      <c r="Q723" s="799"/>
      <c r="R723" s="799"/>
      <c r="S723" s="799"/>
      <c r="T723" s="799"/>
      <c r="U723" s="799"/>
      <c r="V723" s="799"/>
      <c r="W723" s="799"/>
      <c r="X723" s="799"/>
      <c r="Y723" s="799"/>
      <c r="Z723" s="799"/>
    </row>
    <row r="724" spans="1:26" ht="15.75">
      <c r="A724" s="799"/>
      <c r="B724" s="2920"/>
      <c r="C724" s="799"/>
      <c r="D724" s="799"/>
      <c r="E724" s="799"/>
      <c r="F724" s="799"/>
      <c r="G724" s="799"/>
      <c r="H724" s="799"/>
      <c r="I724" s="799"/>
      <c r="J724" s="799"/>
      <c r="K724" s="799"/>
      <c r="L724" s="799"/>
      <c r="M724" s="799"/>
      <c r="N724" s="799"/>
      <c r="O724" s="799"/>
      <c r="P724" s="799"/>
      <c r="Q724" s="799"/>
      <c r="R724" s="799"/>
      <c r="S724" s="799"/>
      <c r="T724" s="799"/>
      <c r="U724" s="799"/>
      <c r="V724" s="799"/>
      <c r="W724" s="799"/>
      <c r="X724" s="799"/>
      <c r="Y724" s="799"/>
      <c r="Z724" s="799"/>
    </row>
    <row r="725" spans="1:26" ht="15.75">
      <c r="A725" s="799"/>
      <c r="B725" s="2920"/>
      <c r="C725" s="799"/>
      <c r="D725" s="799"/>
      <c r="E725" s="799"/>
      <c r="F725" s="799"/>
      <c r="G725" s="799"/>
      <c r="H725" s="799"/>
      <c r="I725" s="799"/>
      <c r="J725" s="799"/>
      <c r="K725" s="799"/>
      <c r="L725" s="799"/>
      <c r="M725" s="799"/>
      <c r="N725" s="799"/>
      <c r="O725" s="799"/>
      <c r="P725" s="799"/>
      <c r="Q725" s="799"/>
      <c r="R725" s="799"/>
      <c r="S725" s="799"/>
      <c r="T725" s="799"/>
      <c r="U725" s="799"/>
      <c r="V725" s="799"/>
      <c r="W725" s="799"/>
      <c r="X725" s="799"/>
      <c r="Y725" s="799"/>
      <c r="Z725" s="799"/>
    </row>
    <row r="726" spans="1:26" ht="15.75">
      <c r="A726" s="799"/>
      <c r="B726" s="2920"/>
      <c r="C726" s="799"/>
      <c r="D726" s="799"/>
      <c r="E726" s="799"/>
      <c r="F726" s="799"/>
      <c r="G726" s="799"/>
      <c r="H726" s="799"/>
      <c r="I726" s="799"/>
      <c r="J726" s="799"/>
      <c r="K726" s="799"/>
      <c r="L726" s="799"/>
      <c r="M726" s="799"/>
      <c r="N726" s="799"/>
      <c r="O726" s="799"/>
      <c r="P726" s="799"/>
      <c r="Q726" s="799"/>
      <c r="R726" s="799"/>
      <c r="S726" s="799"/>
      <c r="T726" s="799"/>
      <c r="U726" s="799"/>
      <c r="V726" s="799"/>
      <c r="W726" s="799"/>
      <c r="X726" s="799"/>
      <c r="Y726" s="799"/>
      <c r="Z726" s="799"/>
    </row>
    <row r="727" spans="1:26" ht="15.75">
      <c r="A727" s="799"/>
      <c r="B727" s="2920"/>
      <c r="C727" s="799"/>
      <c r="D727" s="799"/>
      <c r="E727" s="799"/>
      <c r="F727" s="799"/>
      <c r="G727" s="799"/>
      <c r="H727" s="799"/>
      <c r="I727" s="799"/>
      <c r="J727" s="799"/>
      <c r="K727" s="799"/>
      <c r="L727" s="799"/>
      <c r="M727" s="799"/>
      <c r="N727" s="799"/>
      <c r="O727" s="799"/>
      <c r="P727" s="799"/>
      <c r="Q727" s="799"/>
      <c r="R727" s="799"/>
      <c r="S727" s="799"/>
      <c r="T727" s="799"/>
      <c r="U727" s="799"/>
      <c r="V727" s="799"/>
      <c r="W727" s="799"/>
      <c r="X727" s="799"/>
      <c r="Y727" s="799"/>
      <c r="Z727" s="799"/>
    </row>
    <row r="728" spans="1:26" ht="15.75">
      <c r="A728" s="799"/>
      <c r="B728" s="2920"/>
      <c r="C728" s="799"/>
      <c r="D728" s="799"/>
      <c r="E728" s="799"/>
      <c r="F728" s="799"/>
      <c r="G728" s="799"/>
      <c r="H728" s="799"/>
      <c r="I728" s="799"/>
      <c r="J728" s="799"/>
      <c r="K728" s="799"/>
      <c r="L728" s="799"/>
      <c r="M728" s="799"/>
      <c r="N728" s="799"/>
      <c r="O728" s="799"/>
      <c r="P728" s="799"/>
      <c r="Q728" s="799"/>
      <c r="R728" s="799"/>
      <c r="S728" s="799"/>
      <c r="T728" s="799"/>
      <c r="U728" s="799"/>
      <c r="V728" s="799"/>
      <c r="W728" s="799"/>
      <c r="X728" s="799"/>
      <c r="Y728" s="799"/>
      <c r="Z728" s="799"/>
    </row>
    <row r="729" spans="1:26" ht="15.75">
      <c r="A729" s="799"/>
      <c r="B729" s="2920"/>
      <c r="C729" s="799"/>
      <c r="D729" s="799"/>
      <c r="E729" s="799"/>
      <c r="F729" s="799"/>
      <c r="G729" s="799"/>
      <c r="H729" s="799"/>
      <c r="I729" s="799"/>
      <c r="J729" s="799"/>
      <c r="K729" s="799"/>
      <c r="L729" s="799"/>
      <c r="M729" s="799"/>
      <c r="N729" s="799"/>
      <c r="O729" s="799"/>
      <c r="P729" s="799"/>
      <c r="Q729" s="799"/>
      <c r="R729" s="799"/>
      <c r="S729" s="799"/>
      <c r="T729" s="799"/>
      <c r="U729" s="799"/>
      <c r="V729" s="799"/>
      <c r="W729" s="799"/>
      <c r="X729" s="799"/>
      <c r="Y729" s="799"/>
      <c r="Z729" s="799"/>
    </row>
    <row r="730" spans="1:26" ht="15.75">
      <c r="A730" s="799"/>
      <c r="B730" s="2920"/>
      <c r="C730" s="799"/>
      <c r="D730" s="799"/>
      <c r="E730" s="799"/>
      <c r="F730" s="799"/>
      <c r="G730" s="799"/>
      <c r="H730" s="799"/>
      <c r="I730" s="799"/>
      <c r="J730" s="799"/>
      <c r="K730" s="799"/>
      <c r="L730" s="799"/>
      <c r="M730" s="799"/>
      <c r="N730" s="799"/>
      <c r="O730" s="799"/>
      <c r="P730" s="799"/>
      <c r="Q730" s="799"/>
      <c r="R730" s="799"/>
      <c r="S730" s="799"/>
      <c r="T730" s="799"/>
      <c r="U730" s="799"/>
      <c r="V730" s="799"/>
      <c r="W730" s="799"/>
      <c r="X730" s="799"/>
      <c r="Y730" s="799"/>
      <c r="Z730" s="799"/>
    </row>
    <row r="731" spans="1:26" ht="15.75">
      <c r="A731" s="799"/>
      <c r="B731" s="2920"/>
      <c r="C731" s="799"/>
      <c r="D731" s="799"/>
      <c r="E731" s="799"/>
      <c r="F731" s="799"/>
      <c r="G731" s="799"/>
      <c r="H731" s="799"/>
      <c r="I731" s="799"/>
      <c r="J731" s="799"/>
      <c r="K731" s="799"/>
      <c r="L731" s="799"/>
      <c r="M731" s="799"/>
      <c r="N731" s="799"/>
      <c r="O731" s="799"/>
      <c r="P731" s="799"/>
      <c r="Q731" s="799"/>
      <c r="R731" s="799"/>
      <c r="S731" s="799"/>
      <c r="T731" s="799"/>
      <c r="U731" s="799"/>
      <c r="V731" s="799"/>
      <c r="W731" s="799"/>
      <c r="X731" s="799"/>
      <c r="Y731" s="799"/>
      <c r="Z731" s="799"/>
    </row>
    <row r="732" spans="1:26" ht="15.75">
      <c r="A732" s="799"/>
      <c r="B732" s="2920"/>
      <c r="C732" s="799"/>
      <c r="D732" s="799"/>
      <c r="E732" s="799"/>
      <c r="F732" s="799"/>
      <c r="G732" s="799"/>
      <c r="H732" s="799"/>
      <c r="I732" s="799"/>
      <c r="J732" s="799"/>
      <c r="K732" s="799"/>
      <c r="L732" s="799"/>
      <c r="M732" s="799"/>
      <c r="N732" s="799"/>
      <c r="O732" s="799"/>
      <c r="P732" s="799"/>
      <c r="Q732" s="799"/>
      <c r="R732" s="799"/>
      <c r="S732" s="799"/>
      <c r="T732" s="799"/>
      <c r="U732" s="799"/>
      <c r="V732" s="799"/>
      <c r="W732" s="799"/>
      <c r="X732" s="799"/>
      <c r="Y732" s="799"/>
      <c r="Z732" s="799"/>
    </row>
    <row r="733" spans="1:26" ht="15.75">
      <c r="A733" s="799"/>
      <c r="B733" s="2920"/>
      <c r="C733" s="799"/>
      <c r="D733" s="799"/>
      <c r="E733" s="799"/>
      <c r="F733" s="799"/>
      <c r="G733" s="799"/>
      <c r="H733" s="799"/>
      <c r="I733" s="799"/>
      <c r="J733" s="799"/>
      <c r="K733" s="799"/>
      <c r="L733" s="799"/>
      <c r="M733" s="799"/>
      <c r="N733" s="799"/>
      <c r="O733" s="799"/>
      <c r="P733" s="799"/>
      <c r="Q733" s="799"/>
      <c r="R733" s="799"/>
      <c r="S733" s="799"/>
      <c r="T733" s="799"/>
      <c r="U733" s="799"/>
      <c r="V733" s="799"/>
      <c r="W733" s="799"/>
      <c r="X733" s="799"/>
      <c r="Y733" s="799"/>
      <c r="Z733" s="799"/>
    </row>
    <row r="734" spans="1:26" ht="15.75">
      <c r="A734" s="799"/>
      <c r="B734" s="2920"/>
      <c r="C734" s="799"/>
      <c r="D734" s="799"/>
      <c r="E734" s="799"/>
      <c r="F734" s="799"/>
      <c r="G734" s="799"/>
      <c r="H734" s="799"/>
      <c r="I734" s="799"/>
      <c r="J734" s="799"/>
      <c r="K734" s="799"/>
      <c r="L734" s="799"/>
      <c r="M734" s="799"/>
      <c r="N734" s="799"/>
      <c r="O734" s="799"/>
      <c r="P734" s="799"/>
      <c r="Q734" s="799"/>
      <c r="R734" s="799"/>
      <c r="S734" s="799"/>
      <c r="T734" s="799"/>
      <c r="U734" s="799"/>
      <c r="V734" s="799"/>
      <c r="W734" s="799"/>
      <c r="X734" s="799"/>
      <c r="Y734" s="799"/>
      <c r="Z734" s="799"/>
    </row>
    <row r="735" spans="1:26" ht="15.75">
      <c r="A735" s="799"/>
      <c r="B735" s="2920"/>
      <c r="C735" s="799"/>
      <c r="D735" s="799"/>
      <c r="E735" s="799"/>
      <c r="F735" s="799"/>
      <c r="G735" s="799"/>
      <c r="H735" s="799"/>
      <c r="I735" s="799"/>
      <c r="J735" s="799"/>
      <c r="K735" s="799"/>
      <c r="L735" s="799"/>
      <c r="M735" s="799"/>
      <c r="N735" s="799"/>
      <c r="O735" s="799"/>
      <c r="P735" s="799"/>
      <c r="Q735" s="799"/>
      <c r="R735" s="799"/>
      <c r="S735" s="799"/>
      <c r="T735" s="799"/>
      <c r="U735" s="799"/>
      <c r="V735" s="799"/>
      <c r="W735" s="799"/>
      <c r="X735" s="799"/>
      <c r="Y735" s="799"/>
      <c r="Z735" s="799"/>
    </row>
    <row r="736" spans="1:26" ht="15.75">
      <c r="A736" s="799"/>
      <c r="B736" s="2920"/>
      <c r="C736" s="799"/>
      <c r="D736" s="799"/>
      <c r="E736" s="799"/>
      <c r="F736" s="799"/>
      <c r="G736" s="799"/>
      <c r="H736" s="799"/>
      <c r="I736" s="799"/>
      <c r="J736" s="799"/>
      <c r="K736" s="799"/>
      <c r="L736" s="799"/>
      <c r="M736" s="799"/>
      <c r="N736" s="799"/>
      <c r="O736" s="799"/>
      <c r="P736" s="799"/>
      <c r="Q736" s="799"/>
      <c r="R736" s="799"/>
      <c r="S736" s="799"/>
      <c r="T736" s="799"/>
      <c r="U736" s="799"/>
      <c r="V736" s="799"/>
      <c r="W736" s="799"/>
      <c r="X736" s="799"/>
      <c r="Y736" s="799"/>
      <c r="Z736" s="799"/>
    </row>
    <row r="737" spans="1:26" ht="15.75">
      <c r="A737" s="799"/>
      <c r="B737" s="2920"/>
      <c r="C737" s="799"/>
      <c r="D737" s="799"/>
      <c r="E737" s="799"/>
      <c r="F737" s="799"/>
      <c r="G737" s="799"/>
      <c r="H737" s="799"/>
      <c r="I737" s="799"/>
      <c r="J737" s="799"/>
      <c r="K737" s="799"/>
      <c r="L737" s="799"/>
      <c r="M737" s="799"/>
      <c r="N737" s="799"/>
      <c r="O737" s="799"/>
      <c r="P737" s="799"/>
      <c r="Q737" s="799"/>
      <c r="R737" s="799"/>
      <c r="S737" s="799"/>
      <c r="T737" s="799"/>
      <c r="U737" s="799"/>
      <c r="V737" s="799"/>
      <c r="W737" s="799"/>
      <c r="X737" s="799"/>
      <c r="Y737" s="799"/>
      <c r="Z737" s="799"/>
    </row>
    <row r="738" spans="1:26" ht="15.75">
      <c r="A738" s="799"/>
      <c r="B738" s="2920"/>
      <c r="C738" s="799"/>
      <c r="D738" s="799"/>
      <c r="E738" s="799"/>
      <c r="F738" s="799"/>
      <c r="G738" s="799"/>
      <c r="H738" s="799"/>
      <c r="I738" s="799"/>
      <c r="J738" s="799"/>
      <c r="K738" s="799"/>
      <c r="L738" s="799"/>
      <c r="M738" s="799"/>
      <c r="N738" s="799"/>
      <c r="O738" s="799"/>
      <c r="P738" s="799"/>
      <c r="Q738" s="799"/>
      <c r="R738" s="799"/>
      <c r="S738" s="799"/>
      <c r="T738" s="799"/>
      <c r="U738" s="799"/>
      <c r="V738" s="799"/>
      <c r="W738" s="799"/>
      <c r="X738" s="799"/>
      <c r="Y738" s="799"/>
      <c r="Z738" s="799"/>
    </row>
    <row r="739" spans="1:26" ht="15.75">
      <c r="A739" s="799"/>
      <c r="B739" s="2920"/>
      <c r="C739" s="799"/>
      <c r="D739" s="799"/>
      <c r="E739" s="799"/>
      <c r="F739" s="799"/>
      <c r="G739" s="799"/>
      <c r="H739" s="799"/>
      <c r="I739" s="799"/>
      <c r="J739" s="799"/>
      <c r="K739" s="799"/>
      <c r="L739" s="799"/>
      <c r="M739" s="799"/>
      <c r="N739" s="799"/>
      <c r="O739" s="799"/>
      <c r="P739" s="799"/>
      <c r="Q739" s="799"/>
      <c r="R739" s="799"/>
      <c r="S739" s="799"/>
      <c r="T739" s="799"/>
      <c r="U739" s="799"/>
      <c r="V739" s="799"/>
      <c r="W739" s="799"/>
      <c r="X739" s="799"/>
      <c r="Y739" s="799"/>
      <c r="Z739" s="799"/>
    </row>
    <row r="740" spans="1:26" ht="15.75">
      <c r="A740" s="799"/>
      <c r="B740" s="2920"/>
      <c r="C740" s="799"/>
      <c r="D740" s="799"/>
      <c r="E740" s="799"/>
      <c r="F740" s="799"/>
      <c r="G740" s="799"/>
      <c r="H740" s="799"/>
      <c r="I740" s="799"/>
      <c r="J740" s="799"/>
      <c r="K740" s="799"/>
      <c r="L740" s="799"/>
      <c r="M740" s="799"/>
      <c r="N740" s="799"/>
      <c r="O740" s="799"/>
      <c r="P740" s="799"/>
      <c r="Q740" s="799"/>
      <c r="R740" s="799"/>
      <c r="S740" s="799"/>
      <c r="T740" s="799"/>
      <c r="U740" s="799"/>
      <c r="V740" s="799"/>
      <c r="W740" s="799"/>
      <c r="X740" s="799"/>
      <c r="Y740" s="799"/>
      <c r="Z740" s="799"/>
    </row>
    <row r="741" spans="1:26" ht="15.75">
      <c r="A741" s="799"/>
      <c r="B741" s="2920"/>
      <c r="C741" s="799"/>
      <c r="D741" s="799"/>
      <c r="E741" s="799"/>
      <c r="F741" s="799"/>
      <c r="G741" s="799"/>
      <c r="H741" s="799"/>
      <c r="I741" s="799"/>
      <c r="J741" s="799"/>
      <c r="K741" s="799"/>
      <c r="L741" s="799"/>
      <c r="M741" s="799"/>
      <c r="N741" s="799"/>
      <c r="O741" s="799"/>
      <c r="P741" s="799"/>
      <c r="Q741" s="799"/>
      <c r="R741" s="799"/>
      <c r="S741" s="799"/>
      <c r="T741" s="799"/>
      <c r="U741" s="799"/>
      <c r="V741" s="799"/>
      <c r="W741" s="799"/>
      <c r="X741" s="799"/>
      <c r="Y741" s="799"/>
      <c r="Z741" s="799"/>
    </row>
    <row r="742" spans="1:26" ht="15.75">
      <c r="A742" s="799"/>
      <c r="B742" s="2920"/>
      <c r="C742" s="799"/>
      <c r="D742" s="799"/>
      <c r="E742" s="799"/>
      <c r="F742" s="799"/>
      <c r="G742" s="799"/>
      <c r="H742" s="799"/>
      <c r="I742" s="799"/>
      <c r="J742" s="799"/>
      <c r="K742" s="799"/>
      <c r="L742" s="799"/>
      <c r="M742" s="799"/>
      <c r="N742" s="799"/>
      <c r="O742" s="799"/>
      <c r="P742" s="799"/>
      <c r="Q742" s="799"/>
      <c r="R742" s="799"/>
      <c r="S742" s="799"/>
      <c r="T742" s="799"/>
      <c r="U742" s="799"/>
      <c r="V742" s="799"/>
      <c r="W742" s="799"/>
      <c r="X742" s="799"/>
      <c r="Y742" s="799"/>
      <c r="Z742" s="799"/>
    </row>
    <row r="743" spans="1:26" ht="15.75">
      <c r="A743" s="799"/>
      <c r="B743" s="2920"/>
      <c r="C743" s="799"/>
      <c r="D743" s="799"/>
      <c r="E743" s="799"/>
      <c r="F743" s="799"/>
      <c r="G743" s="799"/>
      <c r="H743" s="799"/>
      <c r="I743" s="799"/>
      <c r="J743" s="799"/>
      <c r="K743" s="799"/>
      <c r="L743" s="799"/>
      <c r="M743" s="799"/>
      <c r="N743" s="799"/>
      <c r="O743" s="799"/>
      <c r="P743" s="799"/>
      <c r="Q743" s="799"/>
      <c r="R743" s="799"/>
      <c r="S743" s="799"/>
      <c r="T743" s="799"/>
      <c r="U743" s="799"/>
      <c r="V743" s="799"/>
      <c r="W743" s="799"/>
      <c r="X743" s="799"/>
      <c r="Y743" s="799"/>
      <c r="Z743" s="799"/>
    </row>
    <row r="744" spans="1:26" ht="15.75">
      <c r="A744" s="799"/>
      <c r="B744" s="2920"/>
      <c r="C744" s="799"/>
      <c r="D744" s="799"/>
      <c r="E744" s="799"/>
      <c r="F744" s="799"/>
      <c r="G744" s="799"/>
      <c r="H744" s="799"/>
      <c r="I744" s="799"/>
      <c r="J744" s="799"/>
      <c r="K744" s="799"/>
      <c r="L744" s="799"/>
      <c r="M744" s="799"/>
      <c r="N744" s="799"/>
      <c r="O744" s="799"/>
      <c r="P744" s="799"/>
      <c r="Q744" s="799"/>
      <c r="R744" s="799"/>
      <c r="S744" s="799"/>
      <c r="T744" s="799"/>
      <c r="U744" s="799"/>
      <c r="V744" s="799"/>
      <c r="W744" s="799"/>
      <c r="X744" s="799"/>
      <c r="Y744" s="799"/>
      <c r="Z744" s="799"/>
    </row>
    <row r="745" spans="1:26" ht="15.75">
      <c r="A745" s="799"/>
      <c r="B745" s="2920"/>
      <c r="C745" s="799"/>
      <c r="D745" s="799"/>
      <c r="E745" s="799"/>
      <c r="F745" s="799"/>
      <c r="G745" s="799"/>
      <c r="H745" s="799"/>
      <c r="I745" s="799"/>
      <c r="J745" s="799"/>
      <c r="K745" s="799"/>
      <c r="L745" s="799"/>
      <c r="M745" s="799"/>
      <c r="N745" s="799"/>
      <c r="O745" s="799"/>
      <c r="P745" s="799"/>
      <c r="Q745" s="799"/>
      <c r="R745" s="799"/>
      <c r="S745" s="799"/>
      <c r="T745" s="799"/>
      <c r="U745" s="799"/>
      <c r="V745" s="799"/>
      <c r="W745" s="799"/>
      <c r="X745" s="799"/>
      <c r="Y745" s="799"/>
      <c r="Z745" s="799"/>
    </row>
    <row r="746" spans="1:26" ht="15.75">
      <c r="A746" s="799"/>
      <c r="B746" s="2920"/>
      <c r="C746" s="799"/>
      <c r="D746" s="799"/>
      <c r="E746" s="799"/>
      <c r="F746" s="799"/>
      <c r="G746" s="799"/>
      <c r="H746" s="799"/>
      <c r="I746" s="799"/>
      <c r="J746" s="799"/>
      <c r="K746" s="799"/>
      <c r="L746" s="799"/>
      <c r="M746" s="799"/>
      <c r="N746" s="799"/>
      <c r="O746" s="799"/>
      <c r="P746" s="799"/>
      <c r="Q746" s="799"/>
      <c r="R746" s="799"/>
      <c r="S746" s="799"/>
      <c r="T746" s="799"/>
      <c r="U746" s="799"/>
      <c r="V746" s="799"/>
      <c r="W746" s="799"/>
      <c r="X746" s="799"/>
      <c r="Y746" s="799"/>
      <c r="Z746" s="799"/>
    </row>
    <row r="747" spans="1:26" ht="15.75">
      <c r="A747" s="799"/>
      <c r="B747" s="2920"/>
      <c r="C747" s="799"/>
      <c r="D747" s="799"/>
      <c r="E747" s="799"/>
      <c r="F747" s="799"/>
      <c r="G747" s="799"/>
      <c r="H747" s="799"/>
      <c r="I747" s="799"/>
      <c r="J747" s="799"/>
      <c r="K747" s="799"/>
      <c r="L747" s="799"/>
      <c r="M747" s="799"/>
      <c r="N747" s="799"/>
      <c r="O747" s="799"/>
      <c r="P747" s="799"/>
      <c r="Q747" s="799"/>
      <c r="R747" s="799"/>
      <c r="S747" s="799"/>
      <c r="T747" s="799"/>
      <c r="U747" s="799"/>
      <c r="V747" s="799"/>
      <c r="W747" s="799"/>
      <c r="X747" s="799"/>
      <c r="Y747" s="799"/>
      <c r="Z747" s="799"/>
    </row>
    <row r="748" spans="1:26" ht="15.75">
      <c r="A748" s="799"/>
      <c r="B748" s="2920"/>
      <c r="C748" s="799"/>
      <c r="D748" s="799"/>
      <c r="E748" s="799"/>
      <c r="F748" s="799"/>
      <c r="G748" s="799"/>
      <c r="H748" s="799"/>
      <c r="I748" s="799"/>
      <c r="J748" s="799"/>
      <c r="K748" s="799"/>
      <c r="L748" s="799"/>
      <c r="M748" s="799"/>
      <c r="N748" s="799"/>
      <c r="O748" s="799"/>
      <c r="P748" s="799"/>
      <c r="Q748" s="799"/>
      <c r="R748" s="799"/>
      <c r="S748" s="799"/>
      <c r="T748" s="799"/>
      <c r="U748" s="799"/>
      <c r="V748" s="799"/>
      <c r="W748" s="799"/>
      <c r="X748" s="799"/>
      <c r="Y748" s="799"/>
      <c r="Z748" s="799"/>
    </row>
    <row r="749" spans="1:26" ht="15.75">
      <c r="A749" s="799"/>
      <c r="B749" s="2920"/>
      <c r="C749" s="799"/>
      <c r="D749" s="799"/>
      <c r="E749" s="799"/>
      <c r="F749" s="799"/>
      <c r="G749" s="799"/>
      <c r="H749" s="799"/>
      <c r="I749" s="799"/>
      <c r="J749" s="799"/>
      <c r="K749" s="799"/>
      <c r="L749" s="799"/>
      <c r="M749" s="799"/>
      <c r="N749" s="799"/>
      <c r="O749" s="799"/>
      <c r="P749" s="799"/>
      <c r="Q749" s="799"/>
      <c r="R749" s="799"/>
      <c r="S749" s="799"/>
      <c r="T749" s="799"/>
      <c r="U749" s="799"/>
      <c r="V749" s="799"/>
      <c r="W749" s="799"/>
      <c r="X749" s="799"/>
      <c r="Y749" s="799"/>
      <c r="Z749" s="799"/>
    </row>
    <row r="750" spans="1:26" ht="15.75">
      <c r="A750" s="799"/>
      <c r="B750" s="2920"/>
      <c r="C750" s="799"/>
      <c r="D750" s="799"/>
      <c r="E750" s="799"/>
      <c r="F750" s="799"/>
      <c r="G750" s="799"/>
      <c r="H750" s="799"/>
      <c r="I750" s="799"/>
      <c r="J750" s="799"/>
      <c r="K750" s="799"/>
      <c r="L750" s="799"/>
      <c r="M750" s="799"/>
      <c r="N750" s="799"/>
      <c r="O750" s="799"/>
      <c r="P750" s="799"/>
      <c r="Q750" s="799"/>
      <c r="R750" s="799"/>
      <c r="S750" s="799"/>
      <c r="T750" s="799"/>
      <c r="U750" s="799"/>
      <c r="V750" s="799"/>
      <c r="W750" s="799"/>
      <c r="X750" s="799"/>
      <c r="Y750" s="799"/>
      <c r="Z750" s="799"/>
    </row>
    <row r="751" spans="1:26" ht="15.75">
      <c r="A751" s="799"/>
      <c r="B751" s="2920"/>
      <c r="C751" s="799"/>
      <c r="D751" s="799"/>
      <c r="E751" s="799"/>
      <c r="F751" s="799"/>
      <c r="G751" s="799"/>
      <c r="H751" s="799"/>
      <c r="I751" s="799"/>
      <c r="J751" s="799"/>
      <c r="K751" s="799"/>
      <c r="L751" s="799"/>
      <c r="M751" s="799"/>
      <c r="N751" s="799"/>
      <c r="O751" s="799"/>
      <c r="P751" s="799"/>
      <c r="Q751" s="799"/>
      <c r="R751" s="799"/>
      <c r="S751" s="799"/>
      <c r="T751" s="799"/>
      <c r="U751" s="799"/>
      <c r="V751" s="799"/>
      <c r="W751" s="799"/>
      <c r="X751" s="799"/>
      <c r="Y751" s="799"/>
      <c r="Z751" s="799"/>
    </row>
    <row r="752" spans="1:26" ht="15.75">
      <c r="A752" s="799"/>
      <c r="B752" s="2920"/>
      <c r="C752" s="799"/>
      <c r="D752" s="799"/>
      <c r="E752" s="799"/>
      <c r="F752" s="799"/>
      <c r="G752" s="799"/>
      <c r="H752" s="799"/>
      <c r="I752" s="799"/>
      <c r="J752" s="799"/>
      <c r="K752" s="799"/>
      <c r="L752" s="799"/>
      <c r="M752" s="799"/>
      <c r="N752" s="799"/>
      <c r="O752" s="799"/>
      <c r="P752" s="799"/>
      <c r="Q752" s="799"/>
      <c r="R752" s="799"/>
      <c r="S752" s="799"/>
      <c r="T752" s="799"/>
      <c r="U752" s="799"/>
      <c r="V752" s="799"/>
      <c r="W752" s="799"/>
      <c r="X752" s="799"/>
      <c r="Y752" s="799"/>
      <c r="Z752" s="799"/>
    </row>
    <row r="753" spans="1:26" ht="15.75">
      <c r="A753" s="799"/>
      <c r="B753" s="2920"/>
      <c r="C753" s="799"/>
      <c r="D753" s="799"/>
      <c r="E753" s="799"/>
      <c r="F753" s="799"/>
      <c r="G753" s="799"/>
      <c r="H753" s="799"/>
      <c r="I753" s="799"/>
      <c r="J753" s="799"/>
      <c r="K753" s="799"/>
      <c r="L753" s="799"/>
      <c r="M753" s="799"/>
      <c r="N753" s="799"/>
      <c r="O753" s="799"/>
      <c r="P753" s="799"/>
      <c r="Q753" s="799"/>
      <c r="R753" s="799"/>
      <c r="S753" s="799"/>
      <c r="T753" s="799"/>
      <c r="U753" s="799"/>
      <c r="V753" s="799"/>
      <c r="W753" s="799"/>
      <c r="X753" s="799"/>
      <c r="Y753" s="799"/>
      <c r="Z753" s="799"/>
    </row>
    <row r="754" spans="1:26" ht="15.75">
      <c r="A754" s="799"/>
      <c r="B754" s="2920"/>
      <c r="C754" s="799"/>
      <c r="D754" s="799"/>
      <c r="E754" s="799"/>
      <c r="F754" s="799"/>
      <c r="G754" s="799"/>
      <c r="H754" s="799"/>
      <c r="I754" s="799"/>
      <c r="J754" s="799"/>
      <c r="K754" s="799"/>
      <c r="L754" s="799"/>
      <c r="M754" s="799"/>
      <c r="N754" s="799"/>
      <c r="O754" s="799"/>
      <c r="P754" s="799"/>
      <c r="Q754" s="799"/>
      <c r="R754" s="799"/>
      <c r="S754" s="799"/>
      <c r="T754" s="799"/>
      <c r="U754" s="799"/>
      <c r="V754" s="799"/>
      <c r="W754" s="799"/>
      <c r="X754" s="799"/>
      <c r="Y754" s="799"/>
      <c r="Z754" s="799"/>
    </row>
    <row r="755" spans="1:26" ht="15.75">
      <c r="A755" s="799"/>
      <c r="B755" s="2920"/>
      <c r="C755" s="799"/>
      <c r="D755" s="799"/>
      <c r="E755" s="799"/>
      <c r="F755" s="799"/>
      <c r="G755" s="799"/>
      <c r="H755" s="799"/>
      <c r="I755" s="799"/>
      <c r="J755" s="799"/>
      <c r="K755" s="799"/>
      <c r="L755" s="799"/>
      <c r="M755" s="799"/>
      <c r="N755" s="799"/>
      <c r="O755" s="799"/>
      <c r="P755" s="799"/>
      <c r="Q755" s="799"/>
      <c r="R755" s="799"/>
      <c r="S755" s="799"/>
      <c r="T755" s="799"/>
      <c r="U755" s="799"/>
      <c r="V755" s="799"/>
      <c r="W755" s="799"/>
      <c r="X755" s="799"/>
      <c r="Y755" s="799"/>
      <c r="Z755" s="799"/>
    </row>
    <row r="756" spans="1:26" ht="15.75">
      <c r="A756" s="799"/>
      <c r="B756" s="2920"/>
      <c r="C756" s="799"/>
      <c r="D756" s="799"/>
      <c r="E756" s="799"/>
      <c r="F756" s="799"/>
      <c r="G756" s="799"/>
      <c r="H756" s="799"/>
      <c r="I756" s="799"/>
      <c r="J756" s="799"/>
      <c r="K756" s="799"/>
      <c r="L756" s="799"/>
      <c r="M756" s="799"/>
      <c r="N756" s="799"/>
      <c r="O756" s="799"/>
      <c r="P756" s="799"/>
      <c r="Q756" s="799"/>
      <c r="R756" s="799"/>
      <c r="S756" s="799"/>
      <c r="T756" s="799"/>
      <c r="U756" s="799"/>
      <c r="V756" s="799"/>
      <c r="W756" s="799"/>
      <c r="X756" s="799"/>
      <c r="Y756" s="799"/>
      <c r="Z756" s="799"/>
    </row>
    <row r="757" spans="1:26" ht="15.75">
      <c r="A757" s="799"/>
      <c r="B757" s="2920"/>
      <c r="C757" s="799"/>
      <c r="D757" s="799"/>
      <c r="E757" s="799"/>
      <c r="F757" s="799"/>
      <c r="G757" s="799"/>
      <c r="H757" s="799"/>
      <c r="I757" s="799"/>
      <c r="J757" s="799"/>
      <c r="K757" s="799"/>
      <c r="L757" s="799"/>
      <c r="M757" s="799"/>
      <c r="N757" s="799"/>
      <c r="O757" s="799"/>
      <c r="P757" s="799"/>
      <c r="Q757" s="799"/>
      <c r="R757" s="799"/>
      <c r="S757" s="799"/>
      <c r="T757" s="799"/>
      <c r="U757" s="799"/>
      <c r="V757" s="799"/>
      <c r="W757" s="799"/>
      <c r="X757" s="799"/>
      <c r="Y757" s="799"/>
      <c r="Z757" s="799"/>
    </row>
    <row r="758" spans="1:26" ht="15.75">
      <c r="A758" s="799"/>
      <c r="B758" s="2920"/>
      <c r="C758" s="799"/>
      <c r="D758" s="799"/>
      <c r="E758" s="799"/>
      <c r="F758" s="799"/>
      <c r="G758" s="799"/>
      <c r="H758" s="799"/>
      <c r="I758" s="799"/>
      <c r="J758" s="799"/>
      <c r="K758" s="799"/>
      <c r="L758" s="799"/>
      <c r="M758" s="799"/>
      <c r="N758" s="799"/>
      <c r="O758" s="799"/>
      <c r="P758" s="799"/>
      <c r="Q758" s="799"/>
      <c r="R758" s="799"/>
      <c r="S758" s="799"/>
      <c r="T758" s="799"/>
      <c r="U758" s="799"/>
      <c r="V758" s="799"/>
      <c r="W758" s="799"/>
      <c r="X758" s="799"/>
      <c r="Y758" s="799"/>
      <c r="Z758" s="799"/>
    </row>
    <row r="759" spans="1:26" ht="15.75">
      <c r="A759" s="799"/>
      <c r="B759" s="2920"/>
      <c r="C759" s="799"/>
      <c r="D759" s="799"/>
      <c r="E759" s="799"/>
      <c r="F759" s="799"/>
      <c r="G759" s="799"/>
      <c r="H759" s="799"/>
      <c r="I759" s="799"/>
      <c r="J759" s="799"/>
      <c r="K759" s="799"/>
      <c r="L759" s="799"/>
      <c r="M759" s="799"/>
      <c r="N759" s="799"/>
      <c r="O759" s="799"/>
      <c r="P759" s="799"/>
      <c r="Q759" s="799"/>
      <c r="R759" s="799"/>
      <c r="S759" s="799"/>
      <c r="T759" s="799"/>
      <c r="U759" s="799"/>
      <c r="V759" s="799"/>
      <c r="W759" s="799"/>
      <c r="X759" s="799"/>
      <c r="Y759" s="799"/>
      <c r="Z759" s="799"/>
    </row>
    <row r="760" spans="1:26" ht="15.75">
      <c r="A760" s="799"/>
      <c r="B760" s="2920"/>
      <c r="C760" s="799"/>
      <c r="D760" s="799"/>
      <c r="E760" s="799"/>
      <c r="F760" s="799"/>
      <c r="G760" s="799"/>
      <c r="H760" s="799"/>
      <c r="I760" s="799"/>
      <c r="J760" s="799"/>
      <c r="K760" s="799"/>
      <c r="L760" s="799"/>
      <c r="M760" s="799"/>
      <c r="N760" s="799"/>
      <c r="O760" s="799"/>
      <c r="P760" s="799"/>
      <c r="Q760" s="799"/>
      <c r="R760" s="799"/>
      <c r="S760" s="799"/>
      <c r="T760" s="799"/>
      <c r="U760" s="799"/>
      <c r="V760" s="799"/>
      <c r="W760" s="799"/>
      <c r="X760" s="799"/>
      <c r="Y760" s="799"/>
      <c r="Z760" s="799"/>
    </row>
    <row r="761" spans="1:26" ht="15.75">
      <c r="A761" s="799"/>
      <c r="B761" s="2920"/>
      <c r="C761" s="799"/>
      <c r="D761" s="799"/>
      <c r="E761" s="799"/>
      <c r="F761" s="799"/>
      <c r="G761" s="799"/>
      <c r="H761" s="799"/>
      <c r="I761" s="799"/>
      <c r="J761" s="799"/>
      <c r="K761" s="799"/>
      <c r="L761" s="799"/>
      <c r="M761" s="799"/>
      <c r="N761" s="799"/>
      <c r="O761" s="799"/>
      <c r="P761" s="799"/>
      <c r="Q761" s="799"/>
      <c r="R761" s="799"/>
      <c r="S761" s="799"/>
      <c r="T761" s="799"/>
      <c r="U761" s="799"/>
      <c r="V761" s="799"/>
      <c r="W761" s="799"/>
      <c r="X761" s="799"/>
      <c r="Y761" s="799"/>
      <c r="Z761" s="799"/>
    </row>
    <row r="762" spans="1:26" ht="15.75">
      <c r="A762" s="799"/>
      <c r="B762" s="2920"/>
      <c r="C762" s="799"/>
      <c r="D762" s="799"/>
      <c r="E762" s="799"/>
      <c r="F762" s="799"/>
      <c r="G762" s="799"/>
      <c r="H762" s="799"/>
      <c r="I762" s="799"/>
      <c r="J762" s="799"/>
      <c r="K762" s="799"/>
      <c r="L762" s="799"/>
      <c r="M762" s="799"/>
      <c r="N762" s="799"/>
      <c r="O762" s="799"/>
      <c r="P762" s="799"/>
      <c r="Q762" s="799"/>
      <c r="R762" s="799"/>
      <c r="S762" s="799"/>
      <c r="T762" s="799"/>
      <c r="U762" s="799"/>
      <c r="V762" s="799"/>
      <c r="W762" s="799"/>
      <c r="X762" s="799"/>
      <c r="Y762" s="799"/>
      <c r="Z762" s="799"/>
    </row>
    <row r="763" spans="1:26" ht="15.75">
      <c r="A763" s="799"/>
      <c r="B763" s="2920"/>
      <c r="C763" s="799"/>
      <c r="D763" s="799"/>
      <c r="E763" s="799"/>
      <c r="F763" s="799"/>
      <c r="G763" s="799"/>
      <c r="H763" s="799"/>
      <c r="I763" s="799"/>
      <c r="J763" s="799"/>
      <c r="K763" s="799"/>
      <c r="L763" s="799"/>
      <c r="M763" s="799"/>
      <c r="N763" s="799"/>
      <c r="O763" s="799"/>
      <c r="P763" s="799"/>
      <c r="Q763" s="799"/>
      <c r="R763" s="799"/>
      <c r="S763" s="799"/>
      <c r="T763" s="799"/>
      <c r="U763" s="799"/>
      <c r="V763" s="799"/>
      <c r="W763" s="799"/>
      <c r="X763" s="799"/>
      <c r="Y763" s="799"/>
      <c r="Z763" s="799"/>
    </row>
    <row r="764" spans="1:26" ht="15.75">
      <c r="A764" s="799"/>
      <c r="B764" s="2920"/>
      <c r="C764" s="799"/>
      <c r="D764" s="799"/>
      <c r="E764" s="799"/>
      <c r="F764" s="799"/>
      <c r="G764" s="799"/>
      <c r="H764" s="799"/>
      <c r="I764" s="799"/>
      <c r="J764" s="799"/>
      <c r="K764" s="799"/>
      <c r="L764" s="799"/>
      <c r="M764" s="799"/>
      <c r="N764" s="799"/>
      <c r="O764" s="799"/>
      <c r="P764" s="799"/>
      <c r="Q764" s="799"/>
      <c r="R764" s="799"/>
      <c r="S764" s="799"/>
      <c r="T764" s="799"/>
      <c r="U764" s="799"/>
      <c r="V764" s="799"/>
      <c r="W764" s="799"/>
      <c r="X764" s="799"/>
      <c r="Y764" s="799"/>
      <c r="Z764" s="799"/>
    </row>
    <row r="765" spans="1:26" ht="15.75">
      <c r="A765" s="799"/>
      <c r="B765" s="2920"/>
      <c r="C765" s="799"/>
      <c r="D765" s="799"/>
      <c r="E765" s="799"/>
      <c r="F765" s="799"/>
      <c r="G765" s="799"/>
      <c r="H765" s="799"/>
      <c r="I765" s="799"/>
      <c r="J765" s="799"/>
      <c r="K765" s="799"/>
      <c r="L765" s="799"/>
      <c r="M765" s="799"/>
      <c r="N765" s="799"/>
      <c r="O765" s="799"/>
      <c r="P765" s="799"/>
      <c r="Q765" s="799"/>
      <c r="R765" s="799"/>
      <c r="S765" s="799"/>
      <c r="T765" s="799"/>
      <c r="U765" s="799"/>
      <c r="V765" s="799"/>
      <c r="W765" s="799"/>
      <c r="X765" s="799"/>
      <c r="Y765" s="799"/>
      <c r="Z765" s="799"/>
    </row>
    <row r="766" spans="1:26" ht="15.75">
      <c r="A766" s="799"/>
      <c r="B766" s="2920"/>
      <c r="C766" s="799"/>
      <c r="D766" s="799"/>
      <c r="E766" s="799"/>
      <c r="F766" s="799"/>
      <c r="G766" s="799"/>
      <c r="H766" s="799"/>
      <c r="I766" s="799"/>
      <c r="J766" s="799"/>
      <c r="K766" s="799"/>
      <c r="L766" s="799"/>
      <c r="M766" s="799"/>
      <c r="N766" s="799"/>
      <c r="O766" s="799"/>
      <c r="P766" s="799"/>
      <c r="Q766" s="799"/>
      <c r="R766" s="799"/>
      <c r="S766" s="799"/>
      <c r="T766" s="799"/>
      <c r="U766" s="799"/>
      <c r="V766" s="799"/>
      <c r="W766" s="799"/>
      <c r="X766" s="799"/>
      <c r="Y766" s="799"/>
      <c r="Z766" s="799"/>
    </row>
    <row r="767" spans="1:26" ht="15.75">
      <c r="A767" s="799"/>
      <c r="B767" s="2920"/>
      <c r="C767" s="799"/>
      <c r="D767" s="799"/>
      <c r="E767" s="799"/>
      <c r="F767" s="799"/>
      <c r="G767" s="799"/>
      <c r="H767" s="799"/>
      <c r="I767" s="799"/>
      <c r="J767" s="799"/>
      <c r="K767" s="799"/>
      <c r="L767" s="799"/>
      <c r="M767" s="799"/>
      <c r="N767" s="799"/>
      <c r="O767" s="799"/>
      <c r="P767" s="799"/>
      <c r="Q767" s="799"/>
      <c r="R767" s="799"/>
      <c r="S767" s="799"/>
      <c r="T767" s="799"/>
      <c r="U767" s="799"/>
      <c r="V767" s="799"/>
      <c r="W767" s="799"/>
      <c r="X767" s="799"/>
      <c r="Y767" s="799"/>
      <c r="Z767" s="799"/>
    </row>
    <row r="768" spans="1:26" ht="15.75">
      <c r="A768" s="799"/>
      <c r="B768" s="2920"/>
      <c r="C768" s="799"/>
      <c r="D768" s="799"/>
      <c r="E768" s="799"/>
      <c r="F768" s="799"/>
      <c r="G768" s="799"/>
      <c r="H768" s="799"/>
      <c r="I768" s="799"/>
      <c r="J768" s="799"/>
      <c r="K768" s="799"/>
      <c r="L768" s="799"/>
      <c r="M768" s="799"/>
      <c r="N768" s="799"/>
      <c r="O768" s="799"/>
      <c r="P768" s="799"/>
      <c r="Q768" s="799"/>
      <c r="R768" s="799"/>
      <c r="S768" s="799"/>
      <c r="T768" s="799"/>
      <c r="U768" s="799"/>
      <c r="V768" s="799"/>
      <c r="W768" s="799"/>
      <c r="X768" s="799"/>
      <c r="Y768" s="799"/>
      <c r="Z768" s="799"/>
    </row>
    <row r="769" spans="1:26" ht="15.75">
      <c r="A769" s="799"/>
      <c r="B769" s="2920"/>
      <c r="C769" s="799"/>
      <c r="D769" s="799"/>
      <c r="E769" s="799"/>
      <c r="F769" s="799"/>
      <c r="G769" s="799"/>
      <c r="H769" s="799"/>
      <c r="I769" s="799"/>
      <c r="J769" s="799"/>
      <c r="K769" s="799"/>
      <c r="L769" s="799"/>
      <c r="M769" s="799"/>
      <c r="N769" s="799"/>
      <c r="O769" s="799"/>
      <c r="P769" s="799"/>
      <c r="Q769" s="799"/>
      <c r="R769" s="799"/>
      <c r="S769" s="799"/>
      <c r="T769" s="799"/>
      <c r="U769" s="799"/>
      <c r="V769" s="799"/>
      <c r="W769" s="799"/>
      <c r="X769" s="799"/>
      <c r="Y769" s="799"/>
      <c r="Z769" s="799"/>
    </row>
    <row r="770" spans="1:26" ht="15.75">
      <c r="A770" s="799"/>
      <c r="B770" s="2920"/>
      <c r="C770" s="799"/>
      <c r="D770" s="799"/>
      <c r="E770" s="799"/>
      <c r="F770" s="799"/>
      <c r="G770" s="799"/>
      <c r="H770" s="799"/>
      <c r="I770" s="799"/>
      <c r="J770" s="799"/>
      <c r="K770" s="799"/>
      <c r="L770" s="799"/>
      <c r="M770" s="799"/>
      <c r="N770" s="799"/>
      <c r="O770" s="799"/>
      <c r="P770" s="799"/>
      <c r="Q770" s="799"/>
      <c r="R770" s="799"/>
      <c r="S770" s="799"/>
      <c r="T770" s="799"/>
      <c r="U770" s="799"/>
      <c r="V770" s="799"/>
      <c r="W770" s="799"/>
      <c r="X770" s="799"/>
      <c r="Y770" s="799"/>
      <c r="Z770" s="799"/>
    </row>
    <row r="771" spans="1:26" ht="15.75">
      <c r="A771" s="799"/>
      <c r="B771" s="2920"/>
      <c r="C771" s="799"/>
      <c r="D771" s="799"/>
      <c r="E771" s="799"/>
      <c r="F771" s="799"/>
      <c r="G771" s="799"/>
      <c r="H771" s="799"/>
      <c r="I771" s="799"/>
      <c r="J771" s="799"/>
      <c r="K771" s="799"/>
      <c r="L771" s="799"/>
      <c r="M771" s="799"/>
      <c r="N771" s="799"/>
      <c r="O771" s="799"/>
      <c r="P771" s="799"/>
      <c r="Q771" s="799"/>
      <c r="R771" s="799"/>
      <c r="S771" s="799"/>
      <c r="T771" s="799"/>
      <c r="U771" s="799"/>
      <c r="V771" s="799"/>
      <c r="W771" s="799"/>
      <c r="X771" s="799"/>
      <c r="Y771" s="799"/>
      <c r="Z771" s="799"/>
    </row>
    <row r="772" spans="1:26" ht="15.75">
      <c r="A772" s="799"/>
      <c r="B772" s="2920"/>
      <c r="C772" s="799"/>
      <c r="D772" s="799"/>
      <c r="E772" s="799"/>
      <c r="F772" s="799"/>
      <c r="G772" s="799"/>
      <c r="H772" s="799"/>
      <c r="I772" s="799"/>
      <c r="J772" s="799"/>
      <c r="K772" s="799"/>
      <c r="L772" s="799"/>
      <c r="M772" s="799"/>
      <c r="N772" s="799"/>
      <c r="O772" s="799"/>
      <c r="P772" s="799"/>
      <c r="Q772" s="799"/>
      <c r="R772" s="799"/>
      <c r="S772" s="799"/>
      <c r="T772" s="799"/>
      <c r="U772" s="799"/>
      <c r="V772" s="799"/>
      <c r="W772" s="799"/>
      <c r="X772" s="799"/>
      <c r="Y772" s="799"/>
      <c r="Z772" s="799"/>
    </row>
    <row r="773" spans="1:26" ht="15.75">
      <c r="A773" s="799"/>
      <c r="B773" s="2920"/>
      <c r="C773" s="799"/>
      <c r="D773" s="799"/>
      <c r="E773" s="799"/>
      <c r="F773" s="799"/>
      <c r="G773" s="799"/>
      <c r="H773" s="799"/>
      <c r="I773" s="799"/>
      <c r="J773" s="799"/>
      <c r="K773" s="799"/>
      <c r="L773" s="799"/>
      <c r="M773" s="799"/>
      <c r="N773" s="799"/>
      <c r="O773" s="799"/>
      <c r="P773" s="799"/>
      <c r="Q773" s="799"/>
      <c r="R773" s="799"/>
      <c r="S773" s="799"/>
      <c r="T773" s="799"/>
      <c r="U773" s="799"/>
      <c r="V773" s="799"/>
      <c r="W773" s="799"/>
      <c r="X773" s="799"/>
      <c r="Y773" s="799"/>
      <c r="Z773" s="799"/>
    </row>
    <row r="774" spans="1:26" ht="15.75">
      <c r="A774" s="799"/>
      <c r="B774" s="2920"/>
      <c r="C774" s="799"/>
      <c r="D774" s="799"/>
      <c r="E774" s="799"/>
      <c r="F774" s="799"/>
      <c r="G774" s="799"/>
      <c r="H774" s="799"/>
      <c r="I774" s="799"/>
      <c r="J774" s="799"/>
      <c r="K774" s="799"/>
      <c r="L774" s="799"/>
      <c r="M774" s="799"/>
      <c r="N774" s="799"/>
      <c r="O774" s="799"/>
      <c r="P774" s="799"/>
      <c r="Q774" s="799"/>
      <c r="R774" s="799"/>
      <c r="S774" s="799"/>
      <c r="T774" s="799"/>
      <c r="U774" s="799"/>
      <c r="V774" s="799"/>
      <c r="W774" s="799"/>
      <c r="X774" s="799"/>
      <c r="Y774" s="799"/>
      <c r="Z774" s="799"/>
    </row>
    <row r="775" spans="1:26" ht="15.75">
      <c r="A775" s="799"/>
      <c r="B775" s="2920"/>
      <c r="C775" s="799"/>
      <c r="D775" s="799"/>
      <c r="E775" s="799"/>
      <c r="F775" s="799"/>
      <c r="G775" s="799"/>
      <c r="H775" s="799"/>
      <c r="I775" s="799"/>
      <c r="J775" s="799"/>
      <c r="K775" s="799"/>
      <c r="L775" s="799"/>
      <c r="M775" s="799"/>
      <c r="N775" s="799"/>
      <c r="O775" s="799"/>
      <c r="P775" s="799"/>
      <c r="Q775" s="799"/>
      <c r="R775" s="799"/>
      <c r="S775" s="799"/>
      <c r="T775" s="799"/>
      <c r="U775" s="799"/>
      <c r="V775" s="799"/>
      <c r="W775" s="799"/>
      <c r="X775" s="799"/>
      <c r="Y775" s="799"/>
      <c r="Z775" s="799"/>
    </row>
    <row r="776" spans="1:26" ht="15.75">
      <c r="A776" s="799"/>
      <c r="B776" s="2920"/>
      <c r="C776" s="799"/>
      <c r="D776" s="799"/>
      <c r="E776" s="799"/>
      <c r="F776" s="799"/>
      <c r="G776" s="799"/>
      <c r="H776" s="799"/>
      <c r="I776" s="799"/>
      <c r="J776" s="799"/>
      <c r="K776" s="799"/>
      <c r="L776" s="799"/>
      <c r="M776" s="799"/>
      <c r="N776" s="799"/>
      <c r="O776" s="799"/>
      <c r="P776" s="799"/>
      <c r="Q776" s="799"/>
      <c r="R776" s="799"/>
      <c r="S776" s="799"/>
      <c r="T776" s="799"/>
      <c r="U776" s="799"/>
      <c r="V776" s="799"/>
      <c r="W776" s="799"/>
      <c r="X776" s="799"/>
      <c r="Y776" s="799"/>
      <c r="Z776" s="799"/>
    </row>
    <row r="777" spans="1:26" ht="15.75">
      <c r="A777" s="799"/>
      <c r="B777" s="2920"/>
      <c r="C777" s="799"/>
      <c r="D777" s="799"/>
      <c r="E777" s="799"/>
      <c r="F777" s="799"/>
      <c r="G777" s="799"/>
      <c r="H777" s="799"/>
      <c r="I777" s="799"/>
      <c r="J777" s="799"/>
      <c r="K777" s="799"/>
      <c r="L777" s="799"/>
      <c r="M777" s="799"/>
      <c r="N777" s="799"/>
      <c r="O777" s="799"/>
      <c r="P777" s="799"/>
      <c r="Q777" s="799"/>
      <c r="R777" s="799"/>
      <c r="S777" s="799"/>
      <c r="T777" s="799"/>
      <c r="U777" s="799"/>
      <c r="V777" s="799"/>
      <c r="W777" s="799"/>
      <c r="X777" s="799"/>
      <c r="Y777" s="799"/>
      <c r="Z777" s="799"/>
    </row>
    <row r="778" spans="1:26" ht="15.75">
      <c r="A778" s="799"/>
      <c r="B778" s="2920"/>
      <c r="C778" s="799"/>
      <c r="D778" s="799"/>
      <c r="E778" s="799"/>
      <c r="F778" s="799"/>
      <c r="G778" s="799"/>
      <c r="H778" s="799"/>
      <c r="I778" s="799"/>
      <c r="J778" s="799"/>
      <c r="K778" s="799"/>
      <c r="L778" s="799"/>
      <c r="M778" s="799"/>
      <c r="N778" s="799"/>
      <c r="O778" s="799"/>
      <c r="P778" s="799"/>
      <c r="Q778" s="799"/>
      <c r="R778" s="799"/>
      <c r="S778" s="799"/>
      <c r="T778" s="799"/>
      <c r="U778" s="799"/>
      <c r="V778" s="799"/>
      <c r="W778" s="799"/>
      <c r="X778" s="799"/>
      <c r="Y778" s="799"/>
      <c r="Z778" s="799"/>
    </row>
    <row r="779" spans="1:26" ht="15.75">
      <c r="A779" s="799"/>
      <c r="B779" s="2920"/>
      <c r="C779" s="799"/>
      <c r="D779" s="799"/>
      <c r="E779" s="799"/>
      <c r="F779" s="799"/>
      <c r="G779" s="799"/>
      <c r="H779" s="799"/>
      <c r="I779" s="799"/>
      <c r="J779" s="799"/>
      <c r="K779" s="799"/>
      <c r="L779" s="799"/>
      <c r="M779" s="799"/>
      <c r="N779" s="799"/>
      <c r="O779" s="799"/>
      <c r="P779" s="799"/>
      <c r="Q779" s="799"/>
      <c r="R779" s="799"/>
      <c r="S779" s="799"/>
      <c r="T779" s="799"/>
      <c r="U779" s="799"/>
      <c r="V779" s="799"/>
      <c r="W779" s="799"/>
      <c r="X779" s="799"/>
      <c r="Y779" s="799"/>
      <c r="Z779" s="799"/>
    </row>
    <row r="780" spans="1:26" ht="15.75">
      <c r="A780" s="799"/>
      <c r="B780" s="2920"/>
      <c r="C780" s="799"/>
      <c r="D780" s="799"/>
      <c r="E780" s="799"/>
      <c r="F780" s="799"/>
      <c r="G780" s="799"/>
      <c r="H780" s="799"/>
      <c r="I780" s="799"/>
      <c r="J780" s="799"/>
      <c r="K780" s="799"/>
      <c r="L780" s="799"/>
      <c r="M780" s="799"/>
      <c r="N780" s="799"/>
      <c r="O780" s="799"/>
      <c r="P780" s="799"/>
      <c r="Q780" s="799"/>
      <c r="R780" s="799"/>
      <c r="S780" s="799"/>
      <c r="T780" s="799"/>
      <c r="U780" s="799"/>
      <c r="V780" s="799"/>
      <c r="W780" s="799"/>
      <c r="X780" s="799"/>
      <c r="Y780" s="799"/>
      <c r="Z780" s="799"/>
    </row>
    <row r="781" spans="1:26" ht="15.75">
      <c r="A781" s="799"/>
      <c r="B781" s="2920"/>
      <c r="C781" s="799"/>
      <c r="D781" s="799"/>
      <c r="E781" s="799"/>
      <c r="F781" s="799"/>
      <c r="G781" s="799"/>
      <c r="H781" s="799"/>
      <c r="I781" s="799"/>
      <c r="J781" s="799"/>
      <c r="K781" s="799"/>
      <c r="L781" s="799"/>
      <c r="M781" s="799"/>
      <c r="N781" s="799"/>
      <c r="O781" s="799"/>
      <c r="P781" s="799"/>
      <c r="Q781" s="799"/>
      <c r="R781" s="799"/>
      <c r="S781" s="799"/>
      <c r="T781" s="799"/>
      <c r="U781" s="799"/>
      <c r="V781" s="799"/>
      <c r="W781" s="799"/>
      <c r="X781" s="799"/>
      <c r="Y781" s="799"/>
      <c r="Z781" s="799"/>
    </row>
    <row r="782" spans="1:26" ht="15.75">
      <c r="A782" s="799"/>
      <c r="B782" s="2920"/>
      <c r="C782" s="799"/>
      <c r="D782" s="799"/>
      <c r="E782" s="799"/>
      <c r="F782" s="799"/>
      <c r="G782" s="799"/>
      <c r="H782" s="799"/>
      <c r="I782" s="799"/>
      <c r="J782" s="799"/>
      <c r="K782" s="799"/>
      <c r="L782" s="799"/>
      <c r="M782" s="799"/>
      <c r="N782" s="799"/>
      <c r="O782" s="799"/>
      <c r="P782" s="799"/>
      <c r="Q782" s="799"/>
      <c r="R782" s="799"/>
      <c r="S782" s="799"/>
      <c r="T782" s="799"/>
      <c r="U782" s="799"/>
      <c r="V782" s="799"/>
      <c r="W782" s="799"/>
      <c r="X782" s="799"/>
      <c r="Y782" s="799"/>
      <c r="Z782" s="799"/>
    </row>
    <row r="783" spans="1:26" ht="15.75">
      <c r="A783" s="799"/>
      <c r="B783" s="2920"/>
      <c r="C783" s="799"/>
      <c r="D783" s="799"/>
      <c r="E783" s="799"/>
      <c r="F783" s="799"/>
      <c r="G783" s="799"/>
      <c r="H783" s="799"/>
      <c r="I783" s="799"/>
      <c r="J783" s="799"/>
      <c r="K783" s="799"/>
      <c r="L783" s="799"/>
      <c r="M783" s="799"/>
      <c r="N783" s="799"/>
      <c r="O783" s="799"/>
      <c r="P783" s="799"/>
      <c r="Q783" s="799"/>
      <c r="R783" s="799"/>
      <c r="S783" s="799"/>
      <c r="T783" s="799"/>
      <c r="U783" s="799"/>
      <c r="V783" s="799"/>
      <c r="W783" s="799"/>
      <c r="X783" s="799"/>
      <c r="Y783" s="799"/>
      <c r="Z783" s="799"/>
    </row>
    <row r="784" spans="1:26" ht="15.75">
      <c r="A784" s="799"/>
      <c r="B784" s="2920"/>
      <c r="C784" s="799"/>
      <c r="D784" s="799"/>
      <c r="E784" s="799"/>
      <c r="F784" s="799"/>
      <c r="G784" s="799"/>
      <c r="H784" s="799"/>
      <c r="I784" s="799"/>
      <c r="J784" s="799"/>
      <c r="K784" s="799"/>
      <c r="L784" s="799"/>
      <c r="M784" s="799"/>
      <c r="N784" s="799"/>
      <c r="O784" s="799"/>
      <c r="P784" s="799"/>
      <c r="Q784" s="799"/>
      <c r="R784" s="799"/>
      <c r="S784" s="799"/>
      <c r="T784" s="799"/>
      <c r="U784" s="799"/>
      <c r="V784" s="799"/>
      <c r="W784" s="799"/>
      <c r="X784" s="799"/>
      <c r="Y784" s="799"/>
      <c r="Z784" s="799"/>
    </row>
    <row r="785" spans="1:26" ht="15.75">
      <c r="A785" s="799"/>
      <c r="B785" s="2920"/>
      <c r="C785" s="799"/>
      <c r="D785" s="799"/>
      <c r="E785" s="799"/>
      <c r="F785" s="799"/>
      <c r="G785" s="799"/>
      <c r="H785" s="799"/>
      <c r="I785" s="799"/>
      <c r="J785" s="799"/>
      <c r="K785" s="799"/>
      <c r="L785" s="799"/>
      <c r="M785" s="799"/>
      <c r="N785" s="799"/>
      <c r="O785" s="799"/>
      <c r="P785" s="799"/>
      <c r="Q785" s="799"/>
      <c r="R785" s="799"/>
      <c r="S785" s="799"/>
      <c r="T785" s="799"/>
      <c r="U785" s="799"/>
      <c r="V785" s="799"/>
      <c r="W785" s="799"/>
      <c r="X785" s="799"/>
      <c r="Y785" s="799"/>
      <c r="Z785" s="799"/>
    </row>
    <row r="786" spans="1:26" ht="15.75">
      <c r="A786" s="799"/>
      <c r="B786" s="2920"/>
      <c r="C786" s="799"/>
      <c r="D786" s="799"/>
      <c r="E786" s="799"/>
      <c r="F786" s="799"/>
      <c r="G786" s="799"/>
      <c r="H786" s="799"/>
      <c r="I786" s="799"/>
      <c r="J786" s="799"/>
      <c r="K786" s="799"/>
      <c r="L786" s="799"/>
      <c r="M786" s="799"/>
      <c r="N786" s="799"/>
      <c r="O786" s="799"/>
      <c r="P786" s="799"/>
      <c r="Q786" s="799"/>
      <c r="R786" s="799"/>
      <c r="S786" s="799"/>
      <c r="T786" s="799"/>
      <c r="U786" s="799"/>
      <c r="V786" s="799"/>
      <c r="W786" s="799"/>
      <c r="X786" s="799"/>
      <c r="Y786" s="799"/>
      <c r="Z786" s="799"/>
    </row>
    <row r="787" spans="1:26" ht="15.75">
      <c r="A787" s="799"/>
      <c r="B787" s="2920"/>
      <c r="C787" s="799"/>
      <c r="D787" s="799"/>
      <c r="E787" s="799"/>
      <c r="F787" s="799"/>
      <c r="G787" s="799"/>
      <c r="H787" s="799"/>
      <c r="I787" s="799"/>
      <c r="J787" s="799"/>
      <c r="K787" s="799"/>
      <c r="L787" s="799"/>
      <c r="M787" s="799"/>
      <c r="N787" s="799"/>
      <c r="O787" s="799"/>
      <c r="P787" s="799"/>
      <c r="Q787" s="799"/>
      <c r="R787" s="799"/>
      <c r="S787" s="799"/>
      <c r="T787" s="799"/>
      <c r="U787" s="799"/>
      <c r="V787" s="799"/>
      <c r="W787" s="799"/>
      <c r="X787" s="799"/>
      <c r="Y787" s="799"/>
      <c r="Z787" s="799"/>
    </row>
    <row r="788" spans="1:26" ht="15.75">
      <c r="A788" s="799"/>
      <c r="B788" s="2920"/>
      <c r="C788" s="799"/>
      <c r="D788" s="799"/>
      <c r="E788" s="799"/>
      <c r="F788" s="799"/>
      <c r="G788" s="799"/>
      <c r="H788" s="799"/>
      <c r="I788" s="799"/>
      <c r="J788" s="799"/>
      <c r="K788" s="799"/>
      <c r="L788" s="799"/>
      <c r="M788" s="799"/>
      <c r="N788" s="799"/>
      <c r="O788" s="799"/>
      <c r="P788" s="799"/>
      <c r="Q788" s="799"/>
      <c r="R788" s="799"/>
      <c r="S788" s="799"/>
      <c r="T788" s="799"/>
      <c r="U788" s="799"/>
      <c r="V788" s="799"/>
      <c r="W788" s="799"/>
      <c r="X788" s="799"/>
      <c r="Y788" s="799"/>
      <c r="Z788" s="799"/>
    </row>
    <row r="789" spans="1:26" ht="15.75">
      <c r="A789" s="799"/>
      <c r="B789" s="2920"/>
      <c r="C789" s="799"/>
      <c r="D789" s="799"/>
      <c r="E789" s="799"/>
      <c r="F789" s="799"/>
      <c r="G789" s="799"/>
      <c r="H789" s="799"/>
      <c r="I789" s="799"/>
      <c r="J789" s="799"/>
      <c r="K789" s="799"/>
      <c r="L789" s="799"/>
      <c r="M789" s="799"/>
      <c r="N789" s="799"/>
      <c r="O789" s="799"/>
      <c r="P789" s="799"/>
      <c r="Q789" s="799"/>
      <c r="R789" s="799"/>
      <c r="S789" s="799"/>
      <c r="T789" s="799"/>
      <c r="U789" s="799"/>
      <c r="V789" s="799"/>
      <c r="W789" s="799"/>
      <c r="X789" s="799"/>
      <c r="Y789" s="799"/>
      <c r="Z789" s="799"/>
    </row>
    <row r="790" spans="1:26" ht="15.75">
      <c r="A790" s="799"/>
      <c r="B790" s="2920"/>
      <c r="C790" s="799"/>
      <c r="D790" s="799"/>
      <c r="E790" s="799"/>
      <c r="F790" s="799"/>
      <c r="G790" s="799"/>
      <c r="H790" s="799"/>
      <c r="I790" s="799"/>
      <c r="J790" s="799"/>
      <c r="K790" s="799"/>
      <c r="L790" s="799"/>
      <c r="M790" s="799"/>
      <c r="N790" s="799"/>
      <c r="O790" s="799"/>
      <c r="P790" s="799"/>
      <c r="Q790" s="799"/>
      <c r="R790" s="799"/>
      <c r="S790" s="799"/>
      <c r="T790" s="799"/>
      <c r="U790" s="799"/>
      <c r="V790" s="799"/>
      <c r="W790" s="799"/>
      <c r="X790" s="799"/>
      <c r="Y790" s="799"/>
      <c r="Z790" s="799"/>
    </row>
    <row r="791" spans="1:26" ht="15.75">
      <c r="A791" s="799"/>
      <c r="B791" s="2920"/>
      <c r="C791" s="799"/>
      <c r="D791" s="799"/>
      <c r="E791" s="799"/>
      <c r="F791" s="799"/>
      <c r="G791" s="799"/>
      <c r="H791" s="799"/>
      <c r="I791" s="799"/>
      <c r="J791" s="799"/>
      <c r="K791" s="799"/>
      <c r="L791" s="799"/>
      <c r="M791" s="799"/>
      <c r="N791" s="799"/>
      <c r="O791" s="799"/>
      <c r="P791" s="799"/>
      <c r="Q791" s="799"/>
      <c r="R791" s="799"/>
      <c r="S791" s="799"/>
      <c r="T791" s="799"/>
      <c r="U791" s="799"/>
      <c r="V791" s="799"/>
      <c r="W791" s="799"/>
      <c r="X791" s="799"/>
      <c r="Y791" s="799"/>
      <c r="Z791" s="799"/>
    </row>
    <row r="792" spans="1:26" ht="15.75">
      <c r="A792" s="799"/>
      <c r="B792" s="2920"/>
      <c r="C792" s="799"/>
      <c r="D792" s="799"/>
      <c r="E792" s="799"/>
      <c r="F792" s="799"/>
      <c r="G792" s="799"/>
      <c r="H792" s="799"/>
      <c r="I792" s="799"/>
      <c r="J792" s="799"/>
      <c r="K792" s="799"/>
      <c r="L792" s="799"/>
      <c r="M792" s="799"/>
      <c r="N792" s="799"/>
      <c r="O792" s="799"/>
      <c r="P792" s="799"/>
      <c r="Q792" s="799"/>
      <c r="R792" s="799"/>
      <c r="S792" s="799"/>
      <c r="T792" s="799"/>
      <c r="U792" s="799"/>
      <c r="V792" s="799"/>
      <c r="W792" s="799"/>
      <c r="X792" s="799"/>
      <c r="Y792" s="799"/>
      <c r="Z792" s="799"/>
    </row>
    <row r="793" spans="1:26" ht="15.75">
      <c r="A793" s="799"/>
      <c r="B793" s="2920"/>
      <c r="C793" s="799"/>
      <c r="D793" s="799"/>
      <c r="E793" s="799"/>
      <c r="F793" s="799"/>
      <c r="G793" s="799"/>
      <c r="H793" s="799"/>
      <c r="I793" s="799"/>
      <c r="J793" s="799"/>
      <c r="K793" s="799"/>
      <c r="L793" s="799"/>
      <c r="M793" s="799"/>
      <c r="N793" s="799"/>
      <c r="O793" s="799"/>
      <c r="P793" s="799"/>
      <c r="Q793" s="799"/>
      <c r="R793" s="799"/>
      <c r="S793" s="799"/>
      <c r="T793" s="799"/>
      <c r="U793" s="799"/>
      <c r="V793" s="799"/>
      <c r="W793" s="799"/>
      <c r="X793" s="799"/>
      <c r="Y793" s="799"/>
      <c r="Z793" s="799"/>
    </row>
    <row r="794" spans="1:26" ht="15.75">
      <c r="A794" s="799"/>
      <c r="B794" s="2920"/>
      <c r="C794" s="799"/>
      <c r="D794" s="799"/>
      <c r="E794" s="799"/>
      <c r="F794" s="799"/>
      <c r="G794" s="799"/>
      <c r="H794" s="799"/>
      <c r="I794" s="799"/>
      <c r="J794" s="799"/>
      <c r="K794" s="799"/>
      <c r="L794" s="799"/>
      <c r="M794" s="799"/>
      <c r="N794" s="799"/>
      <c r="O794" s="799"/>
      <c r="P794" s="799"/>
      <c r="Q794" s="799"/>
      <c r="R794" s="799"/>
      <c r="S794" s="799"/>
      <c r="T794" s="799"/>
      <c r="U794" s="799"/>
      <c r="V794" s="799"/>
      <c r="W794" s="799"/>
      <c r="X794" s="799"/>
      <c r="Y794" s="799"/>
      <c r="Z794" s="799"/>
    </row>
    <row r="795" spans="1:26" ht="15.75">
      <c r="A795" s="799"/>
      <c r="B795" s="2920"/>
      <c r="C795" s="799"/>
      <c r="D795" s="799"/>
      <c r="E795" s="799"/>
      <c r="F795" s="799"/>
      <c r="G795" s="799"/>
      <c r="H795" s="799"/>
      <c r="I795" s="799"/>
      <c r="J795" s="799"/>
      <c r="K795" s="799"/>
      <c r="L795" s="799"/>
      <c r="M795" s="799"/>
      <c r="N795" s="799"/>
      <c r="O795" s="799"/>
      <c r="P795" s="799"/>
      <c r="Q795" s="799"/>
      <c r="R795" s="799"/>
      <c r="S795" s="799"/>
      <c r="T795" s="799"/>
      <c r="U795" s="799"/>
      <c r="V795" s="799"/>
      <c r="W795" s="799"/>
      <c r="X795" s="799"/>
      <c r="Y795" s="799"/>
      <c r="Z795" s="799"/>
    </row>
    <row r="796" spans="1:26" ht="15.75">
      <c r="A796" s="799"/>
      <c r="B796" s="2920"/>
      <c r="C796" s="799"/>
      <c r="D796" s="799"/>
      <c r="E796" s="799"/>
      <c r="F796" s="799"/>
      <c r="G796" s="799"/>
      <c r="H796" s="799"/>
      <c r="I796" s="799"/>
      <c r="J796" s="799"/>
      <c r="K796" s="799"/>
      <c r="L796" s="799"/>
      <c r="M796" s="799"/>
      <c r="N796" s="799"/>
      <c r="O796" s="799"/>
      <c r="P796" s="799"/>
      <c r="Q796" s="799"/>
      <c r="R796" s="799"/>
      <c r="S796" s="799"/>
      <c r="T796" s="799"/>
      <c r="U796" s="799"/>
      <c r="V796" s="799"/>
      <c r="W796" s="799"/>
      <c r="X796" s="799"/>
      <c r="Y796" s="799"/>
      <c r="Z796" s="799"/>
    </row>
    <row r="797" spans="1:26" ht="15.75">
      <c r="A797" s="799"/>
      <c r="B797" s="2920"/>
      <c r="C797" s="799"/>
      <c r="D797" s="799"/>
      <c r="E797" s="799"/>
      <c r="F797" s="799"/>
      <c r="G797" s="799"/>
      <c r="H797" s="799"/>
      <c r="I797" s="799"/>
      <c r="J797" s="799"/>
      <c r="K797" s="799"/>
      <c r="L797" s="799"/>
      <c r="M797" s="799"/>
      <c r="N797" s="799"/>
      <c r="O797" s="799"/>
      <c r="P797" s="799"/>
      <c r="Q797" s="799"/>
      <c r="R797" s="799"/>
      <c r="S797" s="799"/>
      <c r="T797" s="799"/>
      <c r="U797" s="799"/>
      <c r="V797" s="799"/>
      <c r="W797" s="799"/>
      <c r="X797" s="799"/>
      <c r="Y797" s="799"/>
      <c r="Z797" s="799"/>
    </row>
    <row r="798" spans="1:26" ht="15.75">
      <c r="A798" s="799"/>
      <c r="B798" s="2920"/>
      <c r="C798" s="799"/>
      <c r="D798" s="799"/>
      <c r="E798" s="799"/>
      <c r="F798" s="799"/>
      <c r="G798" s="799"/>
      <c r="H798" s="799"/>
      <c r="I798" s="799"/>
      <c r="J798" s="799"/>
      <c r="K798" s="799"/>
      <c r="L798" s="799"/>
      <c r="M798" s="799"/>
      <c r="N798" s="799"/>
      <c r="O798" s="799"/>
      <c r="P798" s="799"/>
      <c r="Q798" s="799"/>
      <c r="R798" s="799"/>
      <c r="S798" s="799"/>
      <c r="T798" s="799"/>
      <c r="U798" s="799"/>
      <c r="V798" s="799"/>
      <c r="W798" s="799"/>
      <c r="X798" s="799"/>
      <c r="Y798" s="799"/>
      <c r="Z798" s="799"/>
    </row>
    <row r="799" spans="1:26" ht="15.75">
      <c r="A799" s="799"/>
      <c r="B799" s="2920"/>
      <c r="C799" s="799"/>
      <c r="D799" s="799"/>
      <c r="E799" s="799"/>
      <c r="F799" s="799"/>
      <c r="G799" s="799"/>
      <c r="H799" s="799"/>
      <c r="I799" s="799"/>
      <c r="J799" s="799"/>
      <c r="K799" s="799"/>
      <c r="L799" s="799"/>
      <c r="M799" s="799"/>
      <c r="N799" s="799"/>
      <c r="O799" s="799"/>
      <c r="P799" s="799"/>
      <c r="Q799" s="799"/>
      <c r="R799" s="799"/>
      <c r="S799" s="799"/>
      <c r="T799" s="799"/>
      <c r="U799" s="799"/>
      <c r="V799" s="799"/>
      <c r="W799" s="799"/>
      <c r="X799" s="799"/>
      <c r="Y799" s="799"/>
      <c r="Z799" s="799"/>
    </row>
    <row r="800" spans="1:26" ht="15.75">
      <c r="A800" s="799"/>
      <c r="B800" s="2920"/>
      <c r="C800" s="799"/>
      <c r="D800" s="799"/>
      <c r="E800" s="799"/>
      <c r="F800" s="799"/>
      <c r="G800" s="799"/>
      <c r="H800" s="799"/>
      <c r="I800" s="799"/>
      <c r="J800" s="799"/>
      <c r="K800" s="799"/>
      <c r="L800" s="799"/>
      <c r="M800" s="799"/>
      <c r="N800" s="799"/>
      <c r="O800" s="799"/>
      <c r="P800" s="799"/>
      <c r="Q800" s="799"/>
      <c r="R800" s="799"/>
      <c r="S800" s="799"/>
      <c r="T800" s="799"/>
      <c r="U800" s="799"/>
      <c r="V800" s="799"/>
      <c r="W800" s="799"/>
      <c r="X800" s="799"/>
      <c r="Y800" s="799"/>
      <c r="Z800" s="799"/>
    </row>
    <row r="801" spans="1:26" ht="15.75">
      <c r="A801" s="799"/>
      <c r="B801" s="2920"/>
      <c r="C801" s="799"/>
      <c r="D801" s="799"/>
      <c r="E801" s="799"/>
      <c r="F801" s="799"/>
      <c r="G801" s="799"/>
      <c r="H801" s="799"/>
      <c r="I801" s="799"/>
      <c r="J801" s="799"/>
      <c r="K801" s="799"/>
      <c r="L801" s="799"/>
      <c r="M801" s="799"/>
      <c r="N801" s="799"/>
      <c r="O801" s="799"/>
      <c r="P801" s="799"/>
      <c r="Q801" s="799"/>
      <c r="R801" s="799"/>
      <c r="S801" s="799"/>
      <c r="T801" s="799"/>
      <c r="U801" s="799"/>
      <c r="V801" s="799"/>
      <c r="W801" s="799"/>
      <c r="X801" s="799"/>
      <c r="Y801" s="799"/>
      <c r="Z801" s="799"/>
    </row>
    <row r="802" spans="1:26" ht="15.75">
      <c r="A802" s="799"/>
      <c r="B802" s="2920"/>
      <c r="C802" s="799"/>
      <c r="D802" s="799"/>
      <c r="E802" s="799"/>
      <c r="F802" s="799"/>
      <c r="G802" s="799"/>
      <c r="H802" s="799"/>
      <c r="I802" s="799"/>
      <c r="J802" s="799"/>
      <c r="K802" s="799"/>
      <c r="L802" s="799"/>
      <c r="M802" s="799"/>
      <c r="N802" s="799"/>
      <c r="O802" s="799"/>
      <c r="P802" s="799"/>
      <c r="Q802" s="799"/>
      <c r="R802" s="799"/>
      <c r="S802" s="799"/>
      <c r="T802" s="799"/>
      <c r="U802" s="799"/>
      <c r="V802" s="799"/>
      <c r="W802" s="799"/>
      <c r="X802" s="799"/>
      <c r="Y802" s="799"/>
      <c r="Z802" s="799"/>
    </row>
    <row r="803" spans="1:26" ht="15.75">
      <c r="A803" s="799"/>
      <c r="B803" s="2920"/>
      <c r="C803" s="799"/>
      <c r="D803" s="799"/>
      <c r="E803" s="799"/>
      <c r="F803" s="799"/>
      <c r="G803" s="799"/>
      <c r="H803" s="799"/>
      <c r="I803" s="799"/>
      <c r="J803" s="799"/>
      <c r="K803" s="799"/>
      <c r="L803" s="799"/>
      <c r="M803" s="799"/>
      <c r="N803" s="799"/>
      <c r="O803" s="799"/>
      <c r="P803" s="799"/>
      <c r="Q803" s="799"/>
      <c r="R803" s="799"/>
      <c r="S803" s="799"/>
      <c r="T803" s="799"/>
      <c r="U803" s="799"/>
      <c r="V803" s="799"/>
      <c r="W803" s="799"/>
      <c r="X803" s="799"/>
      <c r="Y803" s="799"/>
      <c r="Z803" s="799"/>
    </row>
    <row r="804" spans="1:26" ht="15.75">
      <c r="A804" s="799"/>
      <c r="B804" s="2920"/>
      <c r="C804" s="799"/>
      <c r="D804" s="799"/>
      <c r="E804" s="799"/>
      <c r="F804" s="799"/>
      <c r="G804" s="799"/>
      <c r="H804" s="799"/>
      <c r="I804" s="799"/>
      <c r="J804" s="799"/>
      <c r="K804" s="799"/>
      <c r="L804" s="799"/>
      <c r="M804" s="799"/>
      <c r="N804" s="799"/>
      <c r="O804" s="799"/>
      <c r="P804" s="799"/>
      <c r="Q804" s="799"/>
      <c r="R804" s="799"/>
      <c r="S804" s="799"/>
      <c r="T804" s="799"/>
      <c r="U804" s="799"/>
      <c r="V804" s="799"/>
      <c r="W804" s="799"/>
      <c r="X804" s="799"/>
      <c r="Y804" s="799"/>
      <c r="Z804" s="799"/>
    </row>
    <row r="805" spans="1:26" ht="15.75">
      <c r="A805" s="799"/>
      <c r="B805" s="2920"/>
      <c r="C805" s="799"/>
      <c r="D805" s="799"/>
      <c r="E805" s="799"/>
      <c r="F805" s="799"/>
      <c r="G805" s="799"/>
      <c r="H805" s="799"/>
      <c r="I805" s="799"/>
      <c r="J805" s="799"/>
      <c r="K805" s="799"/>
      <c r="L805" s="799"/>
      <c r="M805" s="799"/>
      <c r="N805" s="799"/>
      <c r="O805" s="799"/>
      <c r="P805" s="799"/>
      <c r="Q805" s="799"/>
      <c r="R805" s="799"/>
      <c r="S805" s="799"/>
      <c r="T805" s="799"/>
      <c r="U805" s="799"/>
      <c r="V805" s="799"/>
      <c r="W805" s="799"/>
      <c r="X805" s="799"/>
      <c r="Y805" s="799"/>
      <c r="Z805" s="799"/>
    </row>
    <row r="806" spans="1:26" ht="15.75">
      <c r="A806" s="799"/>
      <c r="B806" s="2920"/>
      <c r="C806" s="799"/>
      <c r="D806" s="799"/>
      <c r="E806" s="799"/>
      <c r="F806" s="799"/>
      <c r="G806" s="799"/>
      <c r="H806" s="799"/>
      <c r="I806" s="799"/>
      <c r="J806" s="799"/>
      <c r="K806" s="799"/>
      <c r="L806" s="799"/>
      <c r="M806" s="799"/>
      <c r="N806" s="799"/>
      <c r="O806" s="799"/>
      <c r="P806" s="799"/>
      <c r="Q806" s="799"/>
      <c r="R806" s="799"/>
      <c r="S806" s="799"/>
      <c r="T806" s="799"/>
      <c r="U806" s="799"/>
      <c r="V806" s="799"/>
      <c r="W806" s="799"/>
      <c r="X806" s="799"/>
      <c r="Y806" s="799"/>
      <c r="Z806" s="799"/>
    </row>
    <row r="807" spans="1:26" ht="15.75">
      <c r="A807" s="799"/>
      <c r="B807" s="2920"/>
      <c r="C807" s="799"/>
      <c r="D807" s="799"/>
      <c r="E807" s="799"/>
      <c r="F807" s="799"/>
      <c r="G807" s="799"/>
      <c r="H807" s="799"/>
      <c r="I807" s="799"/>
      <c r="J807" s="799"/>
      <c r="K807" s="799"/>
      <c r="L807" s="799"/>
      <c r="M807" s="799"/>
      <c r="N807" s="799"/>
      <c r="O807" s="799"/>
      <c r="P807" s="799"/>
      <c r="Q807" s="799"/>
      <c r="R807" s="799"/>
      <c r="S807" s="799"/>
      <c r="T807" s="799"/>
      <c r="U807" s="799"/>
      <c r="V807" s="799"/>
      <c r="W807" s="799"/>
      <c r="X807" s="799"/>
      <c r="Y807" s="799"/>
      <c r="Z807" s="799"/>
    </row>
    <row r="808" spans="1:26" ht="15.75">
      <c r="A808" s="799"/>
      <c r="B808" s="2920"/>
      <c r="C808" s="799"/>
      <c r="D808" s="799"/>
      <c r="E808" s="799"/>
      <c r="F808" s="799"/>
      <c r="G808" s="799"/>
      <c r="H808" s="799"/>
      <c r="I808" s="799"/>
      <c r="J808" s="799"/>
      <c r="K808" s="799"/>
      <c r="L808" s="799"/>
      <c r="M808" s="799"/>
      <c r="N808" s="799"/>
      <c r="O808" s="799"/>
      <c r="P808" s="799"/>
      <c r="Q808" s="799"/>
      <c r="R808" s="799"/>
      <c r="S808" s="799"/>
      <c r="T808" s="799"/>
      <c r="U808" s="799"/>
      <c r="V808" s="799"/>
      <c r="W808" s="799"/>
      <c r="X808" s="799"/>
      <c r="Y808" s="799"/>
      <c r="Z808" s="799"/>
    </row>
    <row r="809" spans="1:26" ht="15.75">
      <c r="A809" s="799"/>
      <c r="B809" s="2920"/>
      <c r="C809" s="799"/>
      <c r="D809" s="799"/>
      <c r="E809" s="799"/>
      <c r="F809" s="799"/>
      <c r="G809" s="799"/>
      <c r="H809" s="799"/>
      <c r="I809" s="799"/>
      <c r="J809" s="799"/>
      <c r="K809" s="799"/>
      <c r="L809" s="799"/>
      <c r="M809" s="799"/>
      <c r="N809" s="799"/>
      <c r="O809" s="799"/>
      <c r="P809" s="799"/>
      <c r="Q809" s="799"/>
      <c r="R809" s="799"/>
      <c r="S809" s="799"/>
      <c r="T809" s="799"/>
      <c r="U809" s="799"/>
      <c r="V809" s="799"/>
      <c r="W809" s="799"/>
      <c r="X809" s="799"/>
      <c r="Y809" s="799"/>
      <c r="Z809" s="799"/>
    </row>
    <row r="810" spans="1:26" ht="15.75">
      <c r="A810" s="799"/>
      <c r="B810" s="2920"/>
      <c r="C810" s="799"/>
      <c r="D810" s="799"/>
      <c r="E810" s="799"/>
      <c r="F810" s="799"/>
      <c r="G810" s="799"/>
      <c r="H810" s="799"/>
      <c r="I810" s="799"/>
      <c r="J810" s="799"/>
      <c r="K810" s="799"/>
      <c r="L810" s="799"/>
      <c r="M810" s="799"/>
      <c r="N810" s="799"/>
      <c r="O810" s="799"/>
      <c r="P810" s="799"/>
      <c r="Q810" s="799"/>
      <c r="R810" s="799"/>
      <c r="S810" s="799"/>
      <c r="T810" s="799"/>
      <c r="U810" s="799"/>
      <c r="V810" s="799"/>
      <c r="W810" s="799"/>
      <c r="X810" s="799"/>
      <c r="Y810" s="799"/>
      <c r="Z810" s="799"/>
    </row>
    <row r="811" spans="1:26" ht="15.75">
      <c r="A811" s="799"/>
      <c r="B811" s="2920"/>
      <c r="C811" s="799"/>
      <c r="D811" s="799"/>
      <c r="E811" s="799"/>
      <c r="F811" s="799"/>
      <c r="G811" s="799"/>
      <c r="H811" s="799"/>
      <c r="I811" s="799"/>
      <c r="J811" s="799"/>
      <c r="K811" s="799"/>
      <c r="L811" s="799"/>
      <c r="M811" s="799"/>
      <c r="N811" s="799"/>
      <c r="O811" s="799"/>
      <c r="P811" s="799"/>
      <c r="Q811" s="799"/>
      <c r="R811" s="799"/>
      <c r="S811" s="799"/>
      <c r="T811" s="799"/>
      <c r="U811" s="799"/>
      <c r="V811" s="799"/>
      <c r="W811" s="799"/>
      <c r="X811" s="799"/>
      <c r="Y811" s="799"/>
      <c r="Z811" s="799"/>
    </row>
    <row r="812" spans="1:26" ht="15.75">
      <c r="A812" s="799"/>
      <c r="B812" s="2920"/>
      <c r="C812" s="799"/>
      <c r="D812" s="799"/>
      <c r="E812" s="799"/>
      <c r="F812" s="799"/>
      <c r="G812" s="799"/>
      <c r="H812" s="799"/>
      <c r="I812" s="799"/>
      <c r="J812" s="799"/>
      <c r="K812" s="799"/>
      <c r="L812" s="799"/>
      <c r="M812" s="799"/>
      <c r="N812" s="799"/>
      <c r="O812" s="799"/>
      <c r="P812" s="799"/>
      <c r="Q812" s="799"/>
      <c r="R812" s="799"/>
      <c r="S812" s="799"/>
      <c r="T812" s="799"/>
      <c r="U812" s="799"/>
      <c r="V812" s="799"/>
      <c r="W812" s="799"/>
      <c r="X812" s="799"/>
      <c r="Y812" s="799"/>
      <c r="Z812" s="799"/>
    </row>
    <row r="813" spans="1:26" ht="15.75">
      <c r="A813" s="799"/>
      <c r="B813" s="2920"/>
      <c r="C813" s="799"/>
      <c r="D813" s="799"/>
      <c r="E813" s="799"/>
      <c r="F813" s="799"/>
      <c r="G813" s="799"/>
      <c r="H813" s="799"/>
      <c r="I813" s="799"/>
      <c r="J813" s="799"/>
      <c r="K813" s="799"/>
      <c r="L813" s="799"/>
      <c r="M813" s="799"/>
      <c r="N813" s="799"/>
      <c r="O813" s="799"/>
      <c r="P813" s="799"/>
      <c r="Q813" s="799"/>
      <c r="R813" s="799"/>
      <c r="S813" s="799"/>
      <c r="T813" s="799"/>
      <c r="U813" s="799"/>
      <c r="V813" s="799"/>
      <c r="W813" s="799"/>
      <c r="X813" s="799"/>
      <c r="Y813" s="799"/>
      <c r="Z813" s="799"/>
    </row>
    <row r="814" spans="1:26" ht="15.75">
      <c r="A814" s="799"/>
      <c r="B814" s="2920"/>
      <c r="C814" s="799"/>
      <c r="D814" s="799"/>
      <c r="E814" s="799"/>
      <c r="F814" s="799"/>
      <c r="G814" s="799"/>
      <c r="H814" s="799"/>
      <c r="I814" s="799"/>
      <c r="J814" s="799"/>
      <c r="K814" s="799"/>
      <c r="L814" s="799"/>
      <c r="M814" s="799"/>
      <c r="N814" s="799"/>
      <c r="O814" s="799"/>
      <c r="P814" s="799"/>
      <c r="Q814" s="799"/>
      <c r="R814" s="799"/>
      <c r="S814" s="799"/>
      <c r="T814" s="799"/>
      <c r="U814" s="799"/>
      <c r="V814" s="799"/>
      <c r="W814" s="799"/>
      <c r="X814" s="799"/>
      <c r="Y814" s="799"/>
      <c r="Z814" s="799"/>
    </row>
    <row r="815" spans="1:26" ht="15.75">
      <c r="A815" s="799"/>
      <c r="B815" s="2920"/>
      <c r="C815" s="799"/>
      <c r="D815" s="799"/>
      <c r="E815" s="799"/>
      <c r="F815" s="799"/>
      <c r="G815" s="799"/>
      <c r="H815" s="799"/>
      <c r="I815" s="799"/>
      <c r="J815" s="799"/>
      <c r="K815" s="799"/>
      <c r="L815" s="799"/>
      <c r="M815" s="799"/>
      <c r="N815" s="799"/>
      <c r="O815" s="799"/>
      <c r="P815" s="799"/>
      <c r="Q815" s="799"/>
      <c r="R815" s="799"/>
      <c r="S815" s="799"/>
      <c r="T815" s="799"/>
      <c r="U815" s="799"/>
      <c r="V815" s="799"/>
      <c r="W815" s="799"/>
      <c r="X815" s="799"/>
      <c r="Y815" s="799"/>
      <c r="Z815" s="799"/>
    </row>
    <row r="816" spans="1:26" ht="15.75">
      <c r="A816" s="799"/>
      <c r="B816" s="2920"/>
      <c r="C816" s="799"/>
      <c r="D816" s="799"/>
      <c r="E816" s="799"/>
      <c r="F816" s="799"/>
      <c r="G816" s="799"/>
      <c r="H816" s="799"/>
      <c r="I816" s="799"/>
      <c r="J816" s="799"/>
      <c r="K816" s="799"/>
      <c r="L816" s="799"/>
      <c r="M816" s="799"/>
      <c r="N816" s="799"/>
      <c r="O816" s="799"/>
      <c r="P816" s="799"/>
      <c r="Q816" s="799"/>
      <c r="R816" s="799"/>
      <c r="S816" s="799"/>
      <c r="T816" s="799"/>
      <c r="U816" s="799"/>
      <c r="V816" s="799"/>
      <c r="W816" s="799"/>
      <c r="X816" s="799"/>
      <c r="Y816" s="799"/>
      <c r="Z816" s="799"/>
    </row>
    <row r="817" spans="1:26" ht="15.75">
      <c r="A817" s="799"/>
      <c r="B817" s="2920"/>
      <c r="C817" s="799"/>
      <c r="D817" s="799"/>
      <c r="E817" s="799"/>
      <c r="F817" s="799"/>
      <c r="G817" s="799"/>
      <c r="H817" s="799"/>
      <c r="I817" s="799"/>
      <c r="J817" s="799"/>
      <c r="K817" s="799"/>
      <c r="L817" s="799"/>
      <c r="M817" s="799"/>
      <c r="N817" s="799"/>
      <c r="O817" s="799"/>
      <c r="P817" s="799"/>
      <c r="Q817" s="799"/>
      <c r="R817" s="799"/>
      <c r="S817" s="799"/>
      <c r="T817" s="799"/>
      <c r="U817" s="799"/>
      <c r="V817" s="799"/>
      <c r="W817" s="799"/>
      <c r="X817" s="799"/>
      <c r="Y817" s="799"/>
      <c r="Z817" s="799"/>
    </row>
    <row r="818" spans="1:26" ht="15.75">
      <c r="A818" s="799"/>
      <c r="B818" s="2920"/>
      <c r="C818" s="799"/>
      <c r="D818" s="799"/>
      <c r="E818" s="799"/>
      <c r="F818" s="799"/>
      <c r="G818" s="799"/>
      <c r="H818" s="799"/>
      <c r="I818" s="799"/>
      <c r="J818" s="799"/>
      <c r="K818" s="799"/>
      <c r="L818" s="799"/>
      <c r="M818" s="799"/>
      <c r="N818" s="799"/>
      <c r="O818" s="799"/>
      <c r="P818" s="799"/>
      <c r="Q818" s="799"/>
      <c r="R818" s="799"/>
      <c r="S818" s="799"/>
      <c r="T818" s="799"/>
      <c r="U818" s="799"/>
      <c r="V818" s="799"/>
      <c r="W818" s="799"/>
      <c r="X818" s="799"/>
      <c r="Y818" s="799"/>
      <c r="Z818" s="799"/>
    </row>
    <row r="819" spans="1:26" ht="15.75">
      <c r="A819" s="799"/>
      <c r="B819" s="2920"/>
      <c r="C819" s="799"/>
      <c r="D819" s="799"/>
      <c r="E819" s="799"/>
      <c r="F819" s="799"/>
      <c r="G819" s="799"/>
      <c r="H819" s="799"/>
      <c r="I819" s="799"/>
      <c r="J819" s="799"/>
      <c r="K819" s="799"/>
      <c r="L819" s="799"/>
      <c r="M819" s="799"/>
      <c r="N819" s="799"/>
      <c r="O819" s="799"/>
      <c r="P819" s="799"/>
      <c r="Q819" s="799"/>
      <c r="R819" s="799"/>
      <c r="S819" s="799"/>
      <c r="T819" s="799"/>
      <c r="U819" s="799"/>
      <c r="V819" s="799"/>
      <c r="W819" s="799"/>
      <c r="X819" s="799"/>
      <c r="Y819" s="799"/>
      <c r="Z819" s="799"/>
    </row>
    <row r="820" spans="1:26" ht="15.75">
      <c r="A820" s="799"/>
      <c r="B820" s="2920"/>
      <c r="C820" s="799"/>
      <c r="D820" s="799"/>
      <c r="E820" s="799"/>
      <c r="F820" s="799"/>
      <c r="G820" s="799"/>
      <c r="H820" s="799"/>
      <c r="I820" s="799"/>
      <c r="J820" s="799"/>
      <c r="K820" s="799"/>
      <c r="L820" s="799"/>
      <c r="M820" s="799"/>
      <c r="N820" s="799"/>
      <c r="O820" s="799"/>
      <c r="P820" s="799"/>
      <c r="Q820" s="799"/>
      <c r="R820" s="799"/>
      <c r="S820" s="799"/>
      <c r="T820" s="799"/>
      <c r="U820" s="799"/>
      <c r="V820" s="799"/>
      <c r="W820" s="799"/>
      <c r="X820" s="799"/>
      <c r="Y820" s="799"/>
      <c r="Z820" s="799"/>
    </row>
    <row r="821" spans="1:26" ht="15.75">
      <c r="A821" s="799"/>
      <c r="B821" s="2920"/>
      <c r="C821" s="799"/>
      <c r="D821" s="799"/>
      <c r="E821" s="799"/>
      <c r="F821" s="799"/>
      <c r="G821" s="799"/>
      <c r="H821" s="799"/>
      <c r="I821" s="799"/>
      <c r="J821" s="799"/>
      <c r="K821" s="799"/>
      <c r="L821" s="799"/>
      <c r="M821" s="799"/>
      <c r="N821" s="799"/>
      <c r="O821" s="799"/>
      <c r="P821" s="799"/>
      <c r="Q821" s="799"/>
      <c r="R821" s="799"/>
      <c r="S821" s="799"/>
      <c r="T821" s="799"/>
      <c r="U821" s="799"/>
      <c r="V821" s="799"/>
      <c r="W821" s="799"/>
      <c r="X821" s="799"/>
      <c r="Y821" s="799"/>
      <c r="Z821" s="799"/>
    </row>
    <row r="822" spans="1:26" ht="15.75">
      <c r="A822" s="799"/>
      <c r="B822" s="2920"/>
      <c r="C822" s="799"/>
      <c r="D822" s="799"/>
      <c r="E822" s="799"/>
      <c r="F822" s="799"/>
      <c r="G822" s="799"/>
      <c r="H822" s="799"/>
      <c r="I822" s="799"/>
      <c r="J822" s="799"/>
      <c r="K822" s="799"/>
      <c r="L822" s="799"/>
      <c r="M822" s="799"/>
      <c r="N822" s="799"/>
      <c r="O822" s="799"/>
      <c r="P822" s="799"/>
      <c r="Q822" s="799"/>
      <c r="R822" s="799"/>
      <c r="S822" s="799"/>
      <c r="T822" s="799"/>
      <c r="U822" s="799"/>
      <c r="V822" s="799"/>
      <c r="W822" s="799"/>
      <c r="X822" s="799"/>
      <c r="Y822" s="799"/>
      <c r="Z822" s="799"/>
    </row>
    <row r="823" spans="1:26" ht="15.75">
      <c r="A823" s="799"/>
      <c r="B823" s="2920"/>
      <c r="C823" s="799"/>
      <c r="D823" s="799"/>
      <c r="E823" s="799"/>
      <c r="F823" s="799"/>
      <c r="G823" s="799"/>
      <c r="H823" s="799"/>
      <c r="I823" s="799"/>
      <c r="J823" s="799"/>
      <c r="K823" s="799"/>
      <c r="L823" s="799"/>
      <c r="M823" s="799"/>
      <c r="N823" s="799"/>
      <c r="O823" s="799"/>
      <c r="P823" s="799"/>
      <c r="Q823" s="799"/>
      <c r="R823" s="799"/>
      <c r="S823" s="799"/>
      <c r="T823" s="799"/>
      <c r="U823" s="799"/>
      <c r="V823" s="799"/>
      <c r="W823" s="799"/>
      <c r="X823" s="799"/>
      <c r="Y823" s="799"/>
      <c r="Z823" s="799"/>
    </row>
    <row r="824" spans="1:26" ht="15.75">
      <c r="A824" s="799"/>
      <c r="B824" s="2920"/>
      <c r="C824" s="799"/>
      <c r="D824" s="799"/>
      <c r="E824" s="799"/>
      <c r="F824" s="799"/>
      <c r="G824" s="799"/>
      <c r="H824" s="799"/>
      <c r="I824" s="799"/>
      <c r="J824" s="799"/>
      <c r="K824" s="799"/>
      <c r="L824" s="799"/>
      <c r="M824" s="799"/>
      <c r="N824" s="799"/>
      <c r="O824" s="799"/>
      <c r="P824" s="799"/>
      <c r="Q824" s="799"/>
      <c r="R824" s="799"/>
      <c r="S824" s="799"/>
      <c r="T824" s="799"/>
      <c r="U824" s="799"/>
      <c r="V824" s="799"/>
      <c r="W824" s="799"/>
      <c r="X824" s="799"/>
      <c r="Y824" s="799"/>
      <c r="Z824" s="799"/>
    </row>
    <row r="825" spans="1:26" ht="15.75">
      <c r="A825" s="799"/>
      <c r="B825" s="2920"/>
      <c r="C825" s="799"/>
      <c r="D825" s="799"/>
      <c r="E825" s="799"/>
      <c r="F825" s="799"/>
      <c r="G825" s="799"/>
      <c r="H825" s="799"/>
      <c r="I825" s="799"/>
      <c r="J825" s="799"/>
      <c r="K825" s="799"/>
      <c r="L825" s="799"/>
      <c r="M825" s="799"/>
      <c r="N825" s="799"/>
      <c r="O825" s="799"/>
      <c r="P825" s="799"/>
      <c r="Q825" s="799"/>
      <c r="R825" s="799"/>
      <c r="S825" s="799"/>
      <c r="T825" s="799"/>
      <c r="U825" s="799"/>
      <c r="V825" s="799"/>
      <c r="W825" s="799"/>
      <c r="X825" s="799"/>
      <c r="Y825" s="799"/>
      <c r="Z825" s="799"/>
    </row>
    <row r="826" spans="1:26" ht="15.75">
      <c r="A826" s="799"/>
      <c r="B826" s="2920"/>
      <c r="C826" s="799"/>
      <c r="D826" s="799"/>
      <c r="E826" s="799"/>
      <c r="F826" s="799"/>
      <c r="G826" s="799"/>
      <c r="H826" s="799"/>
      <c r="I826" s="799"/>
      <c r="J826" s="799"/>
      <c r="K826" s="799"/>
      <c r="L826" s="799"/>
      <c r="M826" s="799"/>
      <c r="N826" s="799"/>
      <c r="O826" s="799"/>
      <c r="P826" s="799"/>
      <c r="Q826" s="799"/>
      <c r="R826" s="799"/>
      <c r="S826" s="799"/>
      <c r="T826" s="799"/>
      <c r="U826" s="799"/>
      <c r="V826" s="799"/>
      <c r="W826" s="799"/>
      <c r="X826" s="799"/>
      <c r="Y826" s="799"/>
      <c r="Z826" s="799"/>
    </row>
    <row r="827" spans="1:26" ht="15.75">
      <c r="A827" s="799"/>
      <c r="B827" s="2920"/>
      <c r="C827" s="799"/>
      <c r="D827" s="799"/>
      <c r="E827" s="799"/>
      <c r="F827" s="799"/>
      <c r="G827" s="799"/>
      <c r="H827" s="799"/>
      <c r="I827" s="799"/>
      <c r="J827" s="799"/>
      <c r="K827" s="799"/>
      <c r="L827" s="799"/>
      <c r="M827" s="799"/>
      <c r="N827" s="799"/>
      <c r="O827" s="799"/>
      <c r="P827" s="799"/>
      <c r="Q827" s="799"/>
      <c r="R827" s="799"/>
      <c r="S827" s="799"/>
      <c r="T827" s="799"/>
      <c r="U827" s="799"/>
      <c r="V827" s="799"/>
      <c r="W827" s="799"/>
      <c r="X827" s="799"/>
      <c r="Y827" s="799"/>
      <c r="Z827" s="799"/>
    </row>
    <row r="828" spans="1:26" ht="15.75">
      <c r="A828" s="799"/>
      <c r="B828" s="2920"/>
      <c r="C828" s="799"/>
      <c r="D828" s="799"/>
      <c r="E828" s="799"/>
      <c r="F828" s="799"/>
      <c r="G828" s="799"/>
      <c r="H828" s="799"/>
      <c r="I828" s="799"/>
      <c r="J828" s="799"/>
      <c r="K828" s="799"/>
      <c r="L828" s="799"/>
      <c r="M828" s="799"/>
      <c r="N828" s="799"/>
      <c r="O828" s="799"/>
      <c r="P828" s="799"/>
      <c r="Q828" s="799"/>
      <c r="R828" s="799"/>
      <c r="S828" s="799"/>
      <c r="T828" s="799"/>
      <c r="U828" s="799"/>
      <c r="V828" s="799"/>
      <c r="W828" s="799"/>
      <c r="X828" s="799"/>
      <c r="Y828" s="799"/>
      <c r="Z828" s="799"/>
    </row>
    <row r="829" spans="1:26" ht="15.75">
      <c r="A829" s="799"/>
      <c r="B829" s="2920"/>
      <c r="C829" s="799"/>
      <c r="D829" s="799"/>
      <c r="E829" s="799"/>
      <c r="F829" s="799"/>
      <c r="G829" s="799"/>
      <c r="H829" s="799"/>
      <c r="I829" s="799"/>
      <c r="J829" s="799"/>
      <c r="K829" s="799"/>
      <c r="L829" s="799"/>
      <c r="M829" s="799"/>
      <c r="N829" s="799"/>
      <c r="O829" s="799"/>
      <c r="P829" s="799"/>
      <c r="Q829" s="799"/>
      <c r="R829" s="799"/>
      <c r="S829" s="799"/>
      <c r="T829" s="799"/>
      <c r="U829" s="799"/>
      <c r="V829" s="799"/>
      <c r="W829" s="799"/>
      <c r="X829" s="799"/>
      <c r="Y829" s="799"/>
      <c r="Z829" s="799"/>
    </row>
    <row r="830" spans="1:26" ht="15.75">
      <c r="A830" s="799"/>
      <c r="B830" s="2920"/>
      <c r="C830" s="799"/>
      <c r="D830" s="799"/>
      <c r="E830" s="799"/>
      <c r="F830" s="799"/>
      <c r="G830" s="799"/>
      <c r="H830" s="799"/>
      <c r="I830" s="799"/>
      <c r="J830" s="799"/>
      <c r="K830" s="799"/>
      <c r="L830" s="799"/>
      <c r="M830" s="799"/>
      <c r="N830" s="799"/>
      <c r="O830" s="799"/>
      <c r="P830" s="799"/>
      <c r="Q830" s="799"/>
      <c r="R830" s="799"/>
      <c r="S830" s="799"/>
      <c r="T830" s="799"/>
      <c r="U830" s="799"/>
      <c r="V830" s="799"/>
      <c r="W830" s="799"/>
      <c r="X830" s="799"/>
      <c r="Y830" s="799"/>
      <c r="Z830" s="799"/>
    </row>
    <row r="831" spans="1:26" ht="15.75">
      <c r="A831" s="799"/>
      <c r="B831" s="2920"/>
      <c r="C831" s="799"/>
      <c r="D831" s="799"/>
      <c r="E831" s="799"/>
      <c r="F831" s="799"/>
      <c r="G831" s="799"/>
      <c r="H831" s="799"/>
      <c r="I831" s="799"/>
      <c r="J831" s="799"/>
      <c r="K831" s="799"/>
      <c r="L831" s="799"/>
      <c r="M831" s="799"/>
      <c r="N831" s="799"/>
      <c r="O831" s="799"/>
      <c r="P831" s="799"/>
      <c r="Q831" s="799"/>
      <c r="R831" s="799"/>
      <c r="S831" s="799"/>
      <c r="T831" s="799"/>
      <c r="U831" s="799"/>
      <c r="V831" s="799"/>
      <c r="W831" s="799"/>
      <c r="X831" s="799"/>
      <c r="Y831" s="799"/>
      <c r="Z831" s="799"/>
    </row>
    <row r="832" spans="1:26" ht="15.75">
      <c r="A832" s="799"/>
      <c r="B832" s="2920"/>
      <c r="C832" s="799"/>
      <c r="D832" s="799"/>
      <c r="E832" s="799"/>
      <c r="F832" s="799"/>
      <c r="G832" s="799"/>
      <c r="H832" s="799"/>
      <c r="I832" s="799"/>
      <c r="J832" s="799"/>
      <c r="K832" s="799"/>
      <c r="L832" s="799"/>
      <c r="M832" s="799"/>
      <c r="N832" s="799"/>
      <c r="O832" s="799"/>
      <c r="P832" s="799"/>
      <c r="Q832" s="799"/>
      <c r="R832" s="799"/>
      <c r="S832" s="799"/>
      <c r="T832" s="799"/>
      <c r="U832" s="799"/>
      <c r="V832" s="799"/>
      <c r="W832" s="799"/>
      <c r="X832" s="799"/>
      <c r="Y832" s="799"/>
      <c r="Z832" s="799"/>
    </row>
    <row r="833" spans="1:26" ht="15.75">
      <c r="A833" s="799"/>
      <c r="B833" s="2920"/>
      <c r="C833" s="799"/>
      <c r="D833" s="799"/>
      <c r="E833" s="799"/>
      <c r="F833" s="799"/>
      <c r="G833" s="799"/>
      <c r="H833" s="799"/>
      <c r="I833" s="799"/>
      <c r="J833" s="799"/>
      <c r="K833" s="799"/>
      <c r="L833" s="799"/>
      <c r="M833" s="799"/>
      <c r="N833" s="799"/>
      <c r="O833" s="799"/>
      <c r="P833" s="799"/>
      <c r="Q833" s="799"/>
      <c r="R833" s="799"/>
      <c r="S833" s="799"/>
      <c r="T833" s="799"/>
      <c r="U833" s="799"/>
      <c r="V833" s="799"/>
      <c r="W833" s="799"/>
      <c r="X833" s="799"/>
      <c r="Y833" s="799"/>
      <c r="Z833" s="799"/>
    </row>
    <row r="834" spans="1:26" ht="15.75">
      <c r="A834" s="799"/>
      <c r="B834" s="2920"/>
      <c r="C834" s="799"/>
      <c r="D834" s="799"/>
      <c r="E834" s="799"/>
      <c r="F834" s="799"/>
      <c r="G834" s="799"/>
      <c r="H834" s="799"/>
      <c r="I834" s="799"/>
      <c r="J834" s="799"/>
      <c r="K834" s="799"/>
      <c r="L834" s="799"/>
      <c r="M834" s="799"/>
      <c r="N834" s="799"/>
      <c r="O834" s="799"/>
      <c r="P834" s="799"/>
      <c r="Q834" s="799"/>
      <c r="R834" s="799"/>
      <c r="S834" s="799"/>
      <c r="T834" s="799"/>
      <c r="U834" s="799"/>
      <c r="V834" s="799"/>
      <c r="W834" s="799"/>
      <c r="X834" s="799"/>
      <c r="Y834" s="799"/>
      <c r="Z834" s="799"/>
    </row>
    <row r="835" spans="1:26" ht="15.75">
      <c r="A835" s="799"/>
      <c r="B835" s="2920"/>
      <c r="C835" s="799"/>
      <c r="D835" s="799"/>
      <c r="E835" s="799"/>
      <c r="F835" s="799"/>
      <c r="G835" s="799"/>
      <c r="H835" s="799"/>
      <c r="I835" s="799"/>
      <c r="J835" s="799"/>
      <c r="K835" s="799"/>
      <c r="L835" s="799"/>
      <c r="M835" s="799"/>
      <c r="N835" s="799"/>
      <c r="O835" s="799"/>
      <c r="P835" s="799"/>
      <c r="Q835" s="799"/>
      <c r="R835" s="799"/>
      <c r="S835" s="799"/>
      <c r="T835" s="799"/>
      <c r="U835" s="799"/>
      <c r="V835" s="799"/>
      <c r="W835" s="799"/>
      <c r="X835" s="799"/>
      <c r="Y835" s="799"/>
      <c r="Z835" s="799"/>
    </row>
    <row r="836" spans="1:26" ht="15.75">
      <c r="A836" s="799"/>
      <c r="B836" s="2920"/>
      <c r="C836" s="799"/>
      <c r="D836" s="799"/>
      <c r="E836" s="799"/>
      <c r="F836" s="799"/>
      <c r="G836" s="799"/>
      <c r="H836" s="799"/>
      <c r="I836" s="799"/>
      <c r="J836" s="799"/>
      <c r="K836" s="799"/>
      <c r="L836" s="799"/>
      <c r="M836" s="799"/>
      <c r="N836" s="799"/>
      <c r="O836" s="799"/>
      <c r="P836" s="799"/>
      <c r="Q836" s="799"/>
      <c r="R836" s="799"/>
      <c r="S836" s="799"/>
      <c r="T836" s="799"/>
      <c r="U836" s="799"/>
      <c r="V836" s="799"/>
      <c r="W836" s="799"/>
      <c r="X836" s="799"/>
      <c r="Y836" s="799"/>
      <c r="Z836" s="799"/>
    </row>
    <row r="837" spans="1:26" ht="15.75">
      <c r="A837" s="799"/>
      <c r="B837" s="2920"/>
      <c r="C837" s="799"/>
      <c r="D837" s="799"/>
      <c r="E837" s="799"/>
      <c r="F837" s="799"/>
      <c r="G837" s="799"/>
      <c r="H837" s="799"/>
      <c r="I837" s="799"/>
      <c r="J837" s="799"/>
      <c r="K837" s="799"/>
      <c r="L837" s="799"/>
      <c r="M837" s="799"/>
      <c r="N837" s="799"/>
      <c r="O837" s="799"/>
      <c r="P837" s="799"/>
      <c r="Q837" s="799"/>
      <c r="R837" s="799"/>
      <c r="S837" s="799"/>
      <c r="T837" s="799"/>
      <c r="U837" s="799"/>
      <c r="V837" s="799"/>
      <c r="W837" s="799"/>
      <c r="X837" s="799"/>
      <c r="Y837" s="799"/>
      <c r="Z837" s="799"/>
    </row>
    <row r="838" spans="1:26" ht="15.75">
      <c r="A838" s="799"/>
      <c r="B838" s="2920"/>
      <c r="C838" s="799"/>
      <c r="D838" s="799"/>
      <c r="E838" s="799"/>
      <c r="F838" s="799"/>
      <c r="G838" s="799"/>
      <c r="H838" s="799"/>
      <c r="I838" s="799"/>
      <c r="J838" s="799"/>
      <c r="K838" s="799"/>
      <c r="L838" s="799"/>
      <c r="M838" s="799"/>
      <c r="N838" s="799"/>
      <c r="O838" s="799"/>
      <c r="P838" s="799"/>
      <c r="Q838" s="799"/>
      <c r="R838" s="799"/>
      <c r="S838" s="799"/>
      <c r="T838" s="799"/>
      <c r="U838" s="799"/>
      <c r="V838" s="799"/>
      <c r="W838" s="799"/>
      <c r="X838" s="799"/>
      <c r="Y838" s="799"/>
      <c r="Z838" s="799"/>
    </row>
    <row r="839" spans="1:26" ht="15.75">
      <c r="A839" s="799"/>
      <c r="B839" s="2920"/>
      <c r="C839" s="799"/>
      <c r="D839" s="799"/>
      <c r="E839" s="799"/>
      <c r="F839" s="799"/>
      <c r="G839" s="799"/>
      <c r="H839" s="799"/>
      <c r="I839" s="799"/>
      <c r="J839" s="799"/>
      <c r="K839" s="799"/>
      <c r="L839" s="799"/>
      <c r="M839" s="799"/>
      <c r="N839" s="799"/>
      <c r="O839" s="799"/>
      <c r="P839" s="799"/>
      <c r="Q839" s="799"/>
      <c r="R839" s="799"/>
      <c r="S839" s="799"/>
      <c r="T839" s="799"/>
      <c r="U839" s="799"/>
      <c r="V839" s="799"/>
      <c r="W839" s="799"/>
      <c r="X839" s="799"/>
      <c r="Y839" s="799"/>
      <c r="Z839" s="799"/>
    </row>
    <row r="840" spans="1:26" ht="15.75">
      <c r="A840" s="799"/>
      <c r="B840" s="2920"/>
      <c r="C840" s="799"/>
      <c r="D840" s="799"/>
      <c r="E840" s="799"/>
      <c r="F840" s="799"/>
      <c r="G840" s="799"/>
      <c r="H840" s="799"/>
      <c r="I840" s="799"/>
      <c r="J840" s="799"/>
      <c r="K840" s="799"/>
      <c r="L840" s="799"/>
      <c r="M840" s="799"/>
      <c r="N840" s="799"/>
      <c r="O840" s="799"/>
      <c r="P840" s="799"/>
      <c r="Q840" s="799"/>
      <c r="R840" s="799"/>
      <c r="S840" s="799"/>
      <c r="T840" s="799"/>
      <c r="U840" s="799"/>
      <c r="V840" s="799"/>
      <c r="W840" s="799"/>
      <c r="X840" s="799"/>
      <c r="Y840" s="799"/>
      <c r="Z840" s="799"/>
    </row>
    <row r="841" spans="1:26" ht="15.75">
      <c r="A841" s="799"/>
      <c r="B841" s="2920"/>
      <c r="C841" s="799"/>
      <c r="D841" s="799"/>
      <c r="E841" s="799"/>
      <c r="F841" s="799"/>
      <c r="G841" s="799"/>
      <c r="H841" s="799"/>
      <c r="I841" s="799"/>
      <c r="J841" s="799"/>
      <c r="K841" s="799"/>
      <c r="L841" s="799"/>
      <c r="M841" s="799"/>
      <c r="N841" s="799"/>
      <c r="O841" s="799"/>
      <c r="P841" s="799"/>
      <c r="Q841" s="799"/>
      <c r="R841" s="799"/>
      <c r="S841" s="799"/>
      <c r="T841" s="799"/>
      <c r="U841" s="799"/>
      <c r="V841" s="799"/>
      <c r="W841" s="799"/>
      <c r="X841" s="799"/>
      <c r="Y841" s="799"/>
      <c r="Z841" s="799"/>
    </row>
    <row r="842" spans="1:26" ht="15.75">
      <c r="A842" s="799"/>
      <c r="B842" s="2920"/>
      <c r="C842" s="799"/>
      <c r="D842" s="799"/>
      <c r="E842" s="799"/>
      <c r="F842" s="799"/>
      <c r="G842" s="799"/>
      <c r="H842" s="799"/>
      <c r="I842" s="799"/>
      <c r="J842" s="799"/>
      <c r="K842" s="799"/>
      <c r="L842" s="799"/>
      <c r="M842" s="799"/>
      <c r="N842" s="799"/>
      <c r="O842" s="799"/>
      <c r="P842" s="799"/>
      <c r="Q842" s="799"/>
      <c r="R842" s="799"/>
      <c r="S842" s="799"/>
      <c r="T842" s="799"/>
      <c r="U842" s="799"/>
      <c r="V842" s="799"/>
      <c r="W842" s="799"/>
      <c r="X842" s="799"/>
      <c r="Y842" s="799"/>
      <c r="Z842" s="799"/>
    </row>
    <row r="843" spans="1:26" ht="15.75">
      <c r="A843" s="799"/>
      <c r="B843" s="2920"/>
      <c r="C843" s="799"/>
      <c r="D843" s="799"/>
      <c r="E843" s="799"/>
      <c r="F843" s="799"/>
      <c r="G843" s="799"/>
      <c r="H843" s="799"/>
      <c r="I843" s="799"/>
      <c r="J843" s="799"/>
      <c r="K843" s="799"/>
      <c r="L843" s="799"/>
      <c r="M843" s="799"/>
      <c r="N843" s="799"/>
      <c r="O843" s="799"/>
      <c r="P843" s="799"/>
      <c r="Q843" s="799"/>
      <c r="R843" s="799"/>
      <c r="S843" s="799"/>
      <c r="T843" s="799"/>
      <c r="U843" s="799"/>
      <c r="V843" s="799"/>
      <c r="W843" s="799"/>
      <c r="X843" s="799"/>
      <c r="Y843" s="799"/>
      <c r="Z843" s="799"/>
    </row>
    <row r="844" spans="1:26" ht="15.75">
      <c r="A844" s="799"/>
      <c r="B844" s="2920"/>
      <c r="C844" s="799"/>
      <c r="D844" s="799"/>
      <c r="E844" s="799"/>
      <c r="F844" s="799"/>
      <c r="G844" s="799"/>
      <c r="H844" s="799"/>
      <c r="I844" s="799"/>
      <c r="J844" s="799"/>
      <c r="K844" s="799"/>
      <c r="L844" s="799"/>
      <c r="M844" s="799"/>
      <c r="N844" s="799"/>
      <c r="O844" s="799"/>
      <c r="P844" s="799"/>
      <c r="Q844" s="799"/>
      <c r="R844" s="799"/>
      <c r="S844" s="799"/>
      <c r="T844" s="799"/>
      <c r="U844" s="799"/>
      <c r="V844" s="799"/>
      <c r="W844" s="799"/>
      <c r="X844" s="799"/>
      <c r="Y844" s="799"/>
      <c r="Z844" s="799"/>
    </row>
    <row r="845" spans="1:26" ht="15.75">
      <c r="A845" s="799"/>
      <c r="B845" s="2920"/>
      <c r="C845" s="799"/>
      <c r="D845" s="799"/>
      <c r="E845" s="799"/>
      <c r="F845" s="799"/>
      <c r="G845" s="799"/>
      <c r="H845" s="799"/>
      <c r="I845" s="799"/>
      <c r="J845" s="799"/>
      <c r="K845" s="799"/>
      <c r="L845" s="799"/>
      <c r="M845" s="799"/>
      <c r="N845" s="799"/>
      <c r="O845" s="799"/>
      <c r="P845" s="799"/>
      <c r="Q845" s="799"/>
      <c r="R845" s="799"/>
      <c r="S845" s="799"/>
      <c r="T845" s="799"/>
      <c r="U845" s="799"/>
      <c r="V845" s="799"/>
      <c r="W845" s="799"/>
      <c r="X845" s="799"/>
      <c r="Y845" s="799"/>
      <c r="Z845" s="799"/>
    </row>
    <row r="846" spans="1:26" ht="15.75">
      <c r="A846" s="799"/>
      <c r="B846" s="2920"/>
      <c r="C846" s="799"/>
      <c r="D846" s="799"/>
      <c r="E846" s="799"/>
      <c r="F846" s="799"/>
      <c r="G846" s="799"/>
      <c r="H846" s="799"/>
      <c r="I846" s="799"/>
      <c r="J846" s="799"/>
      <c r="K846" s="799"/>
      <c r="L846" s="799"/>
      <c r="M846" s="799"/>
      <c r="N846" s="799"/>
      <c r="O846" s="799"/>
      <c r="P846" s="799"/>
      <c r="Q846" s="799"/>
      <c r="R846" s="799"/>
      <c r="S846" s="799"/>
      <c r="T846" s="799"/>
      <c r="U846" s="799"/>
      <c r="V846" s="799"/>
      <c r="W846" s="799"/>
      <c r="X846" s="799"/>
      <c r="Y846" s="799"/>
      <c r="Z846" s="799"/>
    </row>
    <row r="847" spans="1:26" ht="15.75">
      <c r="A847" s="799"/>
      <c r="B847" s="2920"/>
      <c r="C847" s="799"/>
      <c r="D847" s="799"/>
      <c r="E847" s="799"/>
      <c r="F847" s="799"/>
      <c r="G847" s="799"/>
      <c r="H847" s="799"/>
      <c r="I847" s="799"/>
      <c r="J847" s="799"/>
      <c r="K847" s="799"/>
      <c r="L847" s="799"/>
      <c r="M847" s="799"/>
      <c r="N847" s="799"/>
      <c r="O847" s="799"/>
      <c r="P847" s="799"/>
      <c r="Q847" s="799"/>
      <c r="R847" s="799"/>
      <c r="S847" s="799"/>
      <c r="T847" s="799"/>
      <c r="U847" s="799"/>
      <c r="V847" s="799"/>
      <c r="W847" s="799"/>
      <c r="X847" s="799"/>
      <c r="Y847" s="799"/>
      <c r="Z847" s="799"/>
    </row>
    <row r="848" spans="1:26" ht="15.75">
      <c r="A848" s="799"/>
      <c r="B848" s="2920"/>
      <c r="C848" s="799"/>
      <c r="D848" s="799"/>
      <c r="E848" s="799"/>
      <c r="F848" s="799"/>
      <c r="G848" s="799"/>
      <c r="H848" s="799"/>
      <c r="I848" s="799"/>
      <c r="J848" s="799"/>
      <c r="K848" s="799"/>
      <c r="L848" s="799"/>
      <c r="M848" s="799"/>
      <c r="N848" s="799"/>
      <c r="O848" s="799"/>
      <c r="P848" s="799"/>
      <c r="Q848" s="799"/>
      <c r="R848" s="799"/>
      <c r="S848" s="799"/>
      <c r="T848" s="799"/>
      <c r="U848" s="799"/>
      <c r="V848" s="799"/>
      <c r="W848" s="799"/>
      <c r="X848" s="799"/>
      <c r="Y848" s="799"/>
      <c r="Z848" s="799"/>
    </row>
    <row r="849" spans="1:26" ht="15.75">
      <c r="A849" s="799"/>
      <c r="B849" s="2920"/>
      <c r="C849" s="799"/>
      <c r="D849" s="799"/>
      <c r="E849" s="799"/>
      <c r="F849" s="799"/>
      <c r="G849" s="799"/>
      <c r="H849" s="799"/>
      <c r="I849" s="799"/>
      <c r="J849" s="799"/>
      <c r="K849" s="799"/>
      <c r="L849" s="799"/>
      <c r="M849" s="799"/>
      <c r="N849" s="799"/>
      <c r="O849" s="799"/>
      <c r="P849" s="799"/>
      <c r="Q849" s="799"/>
      <c r="R849" s="799"/>
      <c r="S849" s="799"/>
      <c r="T849" s="799"/>
      <c r="U849" s="799"/>
      <c r="V849" s="799"/>
      <c r="W849" s="799"/>
      <c r="X849" s="799"/>
      <c r="Y849" s="799"/>
      <c r="Z849" s="799"/>
    </row>
    <row r="850" spans="1:26" ht="15.75">
      <c r="A850" s="799"/>
      <c r="B850" s="2920"/>
      <c r="C850" s="799"/>
      <c r="D850" s="799"/>
      <c r="E850" s="799"/>
      <c r="F850" s="799"/>
      <c r="G850" s="799"/>
      <c r="H850" s="799"/>
      <c r="I850" s="799"/>
      <c r="J850" s="799"/>
      <c r="K850" s="799"/>
      <c r="L850" s="799"/>
      <c r="M850" s="799"/>
      <c r="N850" s="799"/>
      <c r="O850" s="799"/>
      <c r="P850" s="799"/>
      <c r="Q850" s="799"/>
      <c r="R850" s="799"/>
      <c r="S850" s="799"/>
      <c r="T850" s="799"/>
      <c r="U850" s="799"/>
      <c r="V850" s="799"/>
      <c r="W850" s="799"/>
      <c r="X850" s="799"/>
      <c r="Y850" s="799"/>
      <c r="Z850" s="799"/>
    </row>
    <row r="851" spans="1:26" ht="15.75">
      <c r="A851" s="799"/>
      <c r="B851" s="2920"/>
      <c r="C851" s="799"/>
      <c r="D851" s="799"/>
      <c r="E851" s="799"/>
      <c r="F851" s="799"/>
      <c r="G851" s="799"/>
      <c r="H851" s="799"/>
      <c r="I851" s="799"/>
      <c r="J851" s="799"/>
      <c r="K851" s="799"/>
      <c r="L851" s="799"/>
      <c r="M851" s="799"/>
      <c r="N851" s="799"/>
      <c r="O851" s="799"/>
      <c r="P851" s="799"/>
      <c r="Q851" s="799"/>
      <c r="R851" s="799"/>
      <c r="S851" s="799"/>
      <c r="T851" s="799"/>
      <c r="U851" s="799"/>
      <c r="V851" s="799"/>
      <c r="W851" s="799"/>
      <c r="X851" s="799"/>
      <c r="Y851" s="799"/>
      <c r="Z851" s="799"/>
    </row>
    <row r="852" spans="1:26" ht="15.75">
      <c r="A852" s="799"/>
      <c r="B852" s="2920"/>
      <c r="C852" s="799"/>
      <c r="D852" s="799"/>
      <c r="E852" s="799"/>
      <c r="F852" s="799"/>
      <c r="G852" s="799"/>
      <c r="H852" s="799"/>
      <c r="I852" s="799"/>
      <c r="J852" s="799"/>
      <c r="K852" s="799"/>
      <c r="L852" s="799"/>
      <c r="M852" s="799"/>
      <c r="N852" s="799"/>
      <c r="O852" s="799"/>
      <c r="P852" s="799"/>
      <c r="Q852" s="799"/>
      <c r="R852" s="799"/>
      <c r="S852" s="799"/>
      <c r="T852" s="799"/>
      <c r="U852" s="799"/>
      <c r="V852" s="799"/>
      <c r="W852" s="799"/>
      <c r="X852" s="799"/>
      <c r="Y852" s="799"/>
      <c r="Z852" s="799"/>
    </row>
    <row r="853" spans="1:26" ht="15.75">
      <c r="A853" s="799"/>
      <c r="B853" s="2920"/>
      <c r="C853" s="799"/>
      <c r="D853" s="799"/>
      <c r="E853" s="799"/>
      <c r="F853" s="799"/>
      <c r="G853" s="799"/>
      <c r="H853" s="799"/>
      <c r="I853" s="799"/>
      <c r="J853" s="799"/>
      <c r="K853" s="799"/>
      <c r="L853" s="799"/>
      <c r="M853" s="799"/>
      <c r="N853" s="799"/>
      <c r="O853" s="799"/>
      <c r="P853" s="799"/>
      <c r="Q853" s="799"/>
      <c r="R853" s="799"/>
      <c r="S853" s="799"/>
      <c r="T853" s="799"/>
      <c r="U853" s="799"/>
      <c r="V853" s="799"/>
      <c r="W853" s="799"/>
      <c r="X853" s="799"/>
      <c r="Y853" s="799"/>
      <c r="Z853" s="799"/>
    </row>
    <row r="854" spans="1:26" ht="15.75">
      <c r="A854" s="799"/>
      <c r="B854" s="2920"/>
      <c r="C854" s="799"/>
      <c r="D854" s="799"/>
      <c r="E854" s="799"/>
      <c r="F854" s="799"/>
      <c r="G854" s="799"/>
      <c r="H854" s="799"/>
      <c r="I854" s="799"/>
      <c r="J854" s="799"/>
      <c r="K854" s="799"/>
      <c r="L854" s="799"/>
      <c r="M854" s="799"/>
      <c r="N854" s="799"/>
      <c r="O854" s="799"/>
      <c r="P854" s="799"/>
      <c r="Q854" s="799"/>
      <c r="R854" s="799"/>
      <c r="S854" s="799"/>
      <c r="T854" s="799"/>
      <c r="U854" s="799"/>
      <c r="V854" s="799"/>
      <c r="W854" s="799"/>
      <c r="X854" s="799"/>
      <c r="Y854" s="799"/>
      <c r="Z854" s="799"/>
    </row>
    <row r="855" spans="1:26" ht="15.75">
      <c r="A855" s="799"/>
      <c r="B855" s="2920"/>
      <c r="C855" s="799"/>
      <c r="D855" s="799"/>
      <c r="E855" s="799"/>
      <c r="F855" s="799"/>
      <c r="G855" s="799"/>
      <c r="H855" s="799"/>
      <c r="I855" s="799"/>
      <c r="J855" s="799"/>
      <c r="K855" s="799"/>
      <c r="L855" s="799"/>
      <c r="M855" s="799"/>
      <c r="N855" s="799"/>
      <c r="O855" s="799"/>
      <c r="P855" s="799"/>
      <c r="Q855" s="799"/>
      <c r="R855" s="799"/>
      <c r="S855" s="799"/>
      <c r="T855" s="799"/>
      <c r="U855" s="799"/>
      <c r="V855" s="799"/>
      <c r="W855" s="799"/>
      <c r="X855" s="799"/>
      <c r="Y855" s="799"/>
      <c r="Z855" s="799"/>
    </row>
    <row r="856" spans="1:26" ht="15.75">
      <c r="A856" s="799"/>
      <c r="B856" s="2920"/>
      <c r="C856" s="799"/>
      <c r="D856" s="799"/>
      <c r="E856" s="799"/>
      <c r="F856" s="799"/>
      <c r="G856" s="799"/>
      <c r="H856" s="799"/>
      <c r="I856" s="799"/>
      <c r="J856" s="799"/>
      <c r="K856" s="799"/>
      <c r="L856" s="799"/>
      <c r="M856" s="799"/>
      <c r="N856" s="799"/>
      <c r="O856" s="799"/>
      <c r="P856" s="799"/>
      <c r="Q856" s="799"/>
      <c r="R856" s="799"/>
      <c r="S856" s="799"/>
      <c r="T856" s="799"/>
      <c r="U856" s="799"/>
      <c r="V856" s="799"/>
      <c r="W856" s="799"/>
      <c r="X856" s="799"/>
      <c r="Y856" s="799"/>
      <c r="Z856" s="799"/>
    </row>
    <row r="857" spans="1:26" ht="15.75">
      <c r="A857" s="799"/>
      <c r="B857" s="2920"/>
      <c r="C857" s="799"/>
      <c r="D857" s="799"/>
      <c r="E857" s="799"/>
      <c r="F857" s="799"/>
      <c r="G857" s="799"/>
      <c r="H857" s="799"/>
      <c r="I857" s="799"/>
      <c r="J857" s="799"/>
      <c r="K857" s="799"/>
      <c r="L857" s="799"/>
      <c r="M857" s="799"/>
      <c r="N857" s="799"/>
      <c r="O857" s="799"/>
      <c r="P857" s="799"/>
      <c r="Q857" s="799"/>
      <c r="R857" s="799"/>
      <c r="S857" s="799"/>
      <c r="T857" s="799"/>
      <c r="U857" s="799"/>
      <c r="V857" s="799"/>
      <c r="W857" s="799"/>
      <c r="X857" s="799"/>
      <c r="Y857" s="799"/>
      <c r="Z857" s="799"/>
    </row>
    <row r="858" spans="1:26" ht="15.75">
      <c r="A858" s="799"/>
      <c r="B858" s="2920"/>
      <c r="C858" s="799"/>
      <c r="D858" s="799"/>
      <c r="E858" s="799"/>
      <c r="F858" s="799"/>
      <c r="G858" s="799"/>
      <c r="H858" s="799"/>
      <c r="I858" s="799"/>
      <c r="J858" s="799"/>
      <c r="K858" s="799"/>
      <c r="L858" s="799"/>
      <c r="M858" s="799"/>
      <c r="N858" s="799"/>
      <c r="O858" s="799"/>
      <c r="P858" s="799"/>
      <c r="Q858" s="799"/>
      <c r="R858" s="799"/>
      <c r="S858" s="799"/>
      <c r="T858" s="799"/>
      <c r="U858" s="799"/>
      <c r="V858" s="799"/>
      <c r="W858" s="799"/>
      <c r="X858" s="799"/>
      <c r="Y858" s="799"/>
      <c r="Z858" s="799"/>
    </row>
    <row r="859" spans="1:26" ht="15.75">
      <c r="A859" s="799"/>
      <c r="B859" s="2920"/>
      <c r="C859" s="799"/>
      <c r="D859" s="799"/>
      <c r="E859" s="799"/>
      <c r="F859" s="799"/>
      <c r="G859" s="799"/>
      <c r="H859" s="799"/>
      <c r="I859" s="799"/>
      <c r="J859" s="799"/>
      <c r="K859" s="799"/>
      <c r="L859" s="799"/>
      <c r="M859" s="799"/>
      <c r="N859" s="799"/>
      <c r="O859" s="799"/>
      <c r="P859" s="799"/>
      <c r="Q859" s="799"/>
      <c r="R859" s="799"/>
      <c r="S859" s="799"/>
      <c r="T859" s="799"/>
      <c r="U859" s="799"/>
      <c r="V859" s="799"/>
      <c r="W859" s="799"/>
      <c r="X859" s="799"/>
      <c r="Y859" s="799"/>
      <c r="Z859" s="799"/>
    </row>
    <row r="860" spans="1:26" ht="15.75">
      <c r="A860" s="799"/>
      <c r="B860" s="2920"/>
      <c r="C860" s="799"/>
      <c r="D860" s="799"/>
      <c r="E860" s="799"/>
      <c r="F860" s="799"/>
      <c r="G860" s="799"/>
      <c r="H860" s="799"/>
      <c r="I860" s="799"/>
      <c r="J860" s="799"/>
      <c r="K860" s="799"/>
      <c r="L860" s="799"/>
      <c r="M860" s="799"/>
      <c r="N860" s="799"/>
      <c r="O860" s="799"/>
      <c r="P860" s="799"/>
      <c r="Q860" s="799"/>
      <c r="R860" s="799"/>
      <c r="S860" s="799"/>
      <c r="T860" s="799"/>
      <c r="U860" s="799"/>
      <c r="V860" s="799"/>
      <c r="W860" s="799"/>
      <c r="X860" s="799"/>
      <c r="Y860" s="799"/>
      <c r="Z860" s="799"/>
    </row>
    <row r="861" spans="1:26" ht="15.75">
      <c r="A861" s="799"/>
      <c r="B861" s="2920"/>
      <c r="C861" s="799"/>
      <c r="D861" s="799"/>
      <c r="E861" s="799"/>
      <c r="F861" s="799"/>
      <c r="G861" s="799"/>
      <c r="H861" s="799"/>
      <c r="I861" s="799"/>
      <c r="J861" s="799"/>
      <c r="K861" s="799"/>
      <c r="L861" s="799"/>
      <c r="M861" s="799"/>
      <c r="N861" s="799"/>
      <c r="O861" s="799"/>
      <c r="P861" s="799"/>
      <c r="Q861" s="799"/>
      <c r="R861" s="799"/>
      <c r="S861" s="799"/>
      <c r="T861" s="799"/>
      <c r="U861" s="799"/>
      <c r="V861" s="799"/>
      <c r="W861" s="799"/>
      <c r="X861" s="799"/>
      <c r="Y861" s="799"/>
      <c r="Z861" s="799"/>
    </row>
    <row r="862" spans="1:26" ht="15.75">
      <c r="A862" s="799"/>
      <c r="B862" s="2920"/>
      <c r="C862" s="799"/>
      <c r="D862" s="799"/>
      <c r="E862" s="799"/>
      <c r="F862" s="799"/>
      <c r="G862" s="799"/>
      <c r="H862" s="799"/>
      <c r="I862" s="799"/>
      <c r="J862" s="799"/>
      <c r="K862" s="799"/>
      <c r="L862" s="799"/>
      <c r="M862" s="799"/>
      <c r="N862" s="799"/>
      <c r="O862" s="799"/>
      <c r="P862" s="799"/>
      <c r="Q862" s="799"/>
      <c r="R862" s="799"/>
      <c r="S862" s="799"/>
      <c r="T862" s="799"/>
      <c r="U862" s="799"/>
      <c r="V862" s="799"/>
      <c r="W862" s="799"/>
      <c r="X862" s="799"/>
      <c r="Y862" s="799"/>
      <c r="Z862" s="799"/>
    </row>
    <row r="863" spans="1:26" ht="15.75">
      <c r="A863" s="799"/>
      <c r="B863" s="2920"/>
      <c r="C863" s="799"/>
      <c r="D863" s="799"/>
      <c r="E863" s="799"/>
      <c r="F863" s="799"/>
      <c r="G863" s="799"/>
      <c r="H863" s="799"/>
      <c r="I863" s="799"/>
      <c r="J863" s="799"/>
      <c r="K863" s="799"/>
      <c r="L863" s="799"/>
      <c r="M863" s="799"/>
      <c r="N863" s="799"/>
      <c r="O863" s="799"/>
      <c r="P863" s="799"/>
      <c r="Q863" s="799"/>
      <c r="R863" s="799"/>
      <c r="S863" s="799"/>
      <c r="T863" s="799"/>
      <c r="U863" s="799"/>
      <c r="V863" s="799"/>
      <c r="W863" s="799"/>
      <c r="X863" s="799"/>
      <c r="Y863" s="799"/>
      <c r="Z863" s="799"/>
    </row>
    <row r="864" spans="1:26" ht="15.75">
      <c r="A864" s="799"/>
      <c r="B864" s="2920"/>
      <c r="C864" s="799"/>
      <c r="D864" s="799"/>
      <c r="E864" s="799"/>
      <c r="F864" s="799"/>
      <c r="G864" s="799"/>
      <c r="H864" s="799"/>
      <c r="I864" s="799"/>
      <c r="J864" s="799"/>
      <c r="K864" s="799"/>
      <c r="L864" s="799"/>
      <c r="M864" s="799"/>
      <c r="N864" s="799"/>
      <c r="O864" s="799"/>
      <c r="P864" s="799"/>
      <c r="Q864" s="799"/>
      <c r="R864" s="799"/>
      <c r="S864" s="799"/>
      <c r="T864" s="799"/>
      <c r="U864" s="799"/>
      <c r="V864" s="799"/>
      <c r="W864" s="799"/>
      <c r="X864" s="799"/>
      <c r="Y864" s="799"/>
      <c r="Z864" s="799"/>
    </row>
    <row r="865" spans="1:26" ht="15.75">
      <c r="A865" s="799"/>
      <c r="B865" s="2920"/>
      <c r="C865" s="799"/>
      <c r="D865" s="799"/>
      <c r="E865" s="799"/>
      <c r="F865" s="799"/>
      <c r="G865" s="799"/>
      <c r="H865" s="799"/>
      <c r="I865" s="799"/>
      <c r="J865" s="799"/>
      <c r="K865" s="799"/>
      <c r="L865" s="799"/>
      <c r="M865" s="799"/>
      <c r="N865" s="799"/>
      <c r="O865" s="799"/>
      <c r="P865" s="799"/>
      <c r="Q865" s="799"/>
      <c r="R865" s="799"/>
      <c r="S865" s="799"/>
      <c r="T865" s="799"/>
      <c r="U865" s="799"/>
      <c r="V865" s="799"/>
      <c r="W865" s="799"/>
      <c r="X865" s="799"/>
      <c r="Y865" s="799"/>
      <c r="Z865" s="799"/>
    </row>
    <row r="866" spans="1:26" ht="15.75">
      <c r="A866" s="799"/>
      <c r="B866" s="2920"/>
      <c r="C866" s="799"/>
      <c r="D866" s="799"/>
      <c r="E866" s="799"/>
      <c r="F866" s="799"/>
      <c r="G866" s="799"/>
      <c r="H866" s="799"/>
      <c r="I866" s="799"/>
      <c r="J866" s="799"/>
      <c r="K866" s="799"/>
      <c r="L866" s="799"/>
      <c r="M866" s="799"/>
      <c r="N866" s="799"/>
      <c r="O866" s="799"/>
      <c r="P866" s="799"/>
      <c r="Q866" s="799"/>
      <c r="R866" s="799"/>
      <c r="S866" s="799"/>
      <c r="T866" s="799"/>
      <c r="U866" s="799"/>
      <c r="V866" s="799"/>
      <c r="W866" s="799"/>
      <c r="X866" s="799"/>
      <c r="Y866" s="799"/>
      <c r="Z866" s="799"/>
    </row>
    <row r="867" spans="1:26" ht="15.75">
      <c r="A867" s="799"/>
      <c r="B867" s="2920"/>
      <c r="C867" s="799"/>
      <c r="D867" s="799"/>
      <c r="E867" s="799"/>
      <c r="F867" s="799"/>
      <c r="G867" s="799"/>
      <c r="H867" s="799"/>
      <c r="I867" s="799"/>
      <c r="J867" s="799"/>
      <c r="K867" s="799"/>
      <c r="L867" s="799"/>
      <c r="M867" s="799"/>
      <c r="N867" s="799"/>
      <c r="O867" s="799"/>
      <c r="P867" s="799"/>
      <c r="Q867" s="799"/>
      <c r="R867" s="799"/>
      <c r="S867" s="799"/>
      <c r="T867" s="799"/>
      <c r="U867" s="799"/>
      <c r="V867" s="799"/>
      <c r="W867" s="799"/>
      <c r="X867" s="799"/>
      <c r="Y867" s="799"/>
      <c r="Z867" s="799"/>
    </row>
    <row r="868" spans="1:26" ht="15.75">
      <c r="A868" s="799"/>
      <c r="B868" s="2920"/>
      <c r="C868" s="799"/>
      <c r="D868" s="799"/>
      <c r="E868" s="799"/>
      <c r="F868" s="799"/>
      <c r="G868" s="799"/>
      <c r="H868" s="799"/>
      <c r="I868" s="799"/>
      <c r="J868" s="799"/>
      <c r="K868" s="799"/>
      <c r="L868" s="799"/>
      <c r="M868" s="799"/>
      <c r="N868" s="799"/>
      <c r="O868" s="799"/>
      <c r="P868" s="799"/>
      <c r="Q868" s="799"/>
      <c r="R868" s="799"/>
      <c r="S868" s="799"/>
      <c r="T868" s="799"/>
      <c r="U868" s="799"/>
      <c r="V868" s="799"/>
      <c r="W868" s="799"/>
      <c r="X868" s="799"/>
      <c r="Y868" s="799"/>
      <c r="Z868" s="799"/>
    </row>
    <row r="869" spans="1:26" ht="15.75">
      <c r="A869" s="799"/>
      <c r="B869" s="2920"/>
      <c r="C869" s="799"/>
      <c r="D869" s="799"/>
      <c r="E869" s="799"/>
      <c r="F869" s="799"/>
      <c r="G869" s="799"/>
      <c r="H869" s="799"/>
      <c r="I869" s="799"/>
      <c r="J869" s="799"/>
      <c r="K869" s="799"/>
      <c r="L869" s="799"/>
      <c r="M869" s="799"/>
      <c r="N869" s="799"/>
      <c r="O869" s="799"/>
      <c r="P869" s="799"/>
      <c r="Q869" s="799"/>
      <c r="R869" s="799"/>
      <c r="S869" s="799"/>
      <c r="T869" s="799"/>
      <c r="U869" s="799"/>
      <c r="V869" s="799"/>
      <c r="W869" s="799"/>
      <c r="X869" s="799"/>
      <c r="Y869" s="799"/>
      <c r="Z869" s="799"/>
    </row>
    <row r="870" spans="1:26" ht="15.75">
      <c r="A870" s="799"/>
      <c r="B870" s="2920"/>
      <c r="C870" s="799"/>
      <c r="D870" s="799"/>
      <c r="E870" s="799"/>
      <c r="F870" s="799"/>
      <c r="G870" s="799"/>
      <c r="H870" s="799"/>
      <c r="I870" s="799"/>
      <c r="J870" s="799"/>
      <c r="K870" s="799"/>
      <c r="L870" s="799"/>
      <c r="M870" s="799"/>
      <c r="N870" s="799"/>
      <c r="O870" s="799"/>
      <c r="P870" s="799"/>
      <c r="Q870" s="799"/>
      <c r="R870" s="799"/>
      <c r="S870" s="799"/>
      <c r="T870" s="799"/>
      <c r="U870" s="799"/>
      <c r="V870" s="799"/>
      <c r="W870" s="799"/>
      <c r="X870" s="799"/>
      <c r="Y870" s="799"/>
      <c r="Z870" s="799"/>
    </row>
    <row r="871" spans="1:26" ht="15.75">
      <c r="A871" s="799"/>
      <c r="B871" s="2920"/>
      <c r="C871" s="799"/>
      <c r="D871" s="799"/>
      <c r="E871" s="799"/>
      <c r="F871" s="799"/>
      <c r="G871" s="799"/>
      <c r="H871" s="799"/>
      <c r="I871" s="799"/>
      <c r="J871" s="799"/>
      <c r="K871" s="799"/>
      <c r="L871" s="799"/>
      <c r="M871" s="799"/>
      <c r="N871" s="799"/>
      <c r="O871" s="799"/>
      <c r="P871" s="799"/>
      <c r="Q871" s="799"/>
      <c r="R871" s="799"/>
      <c r="S871" s="799"/>
      <c r="T871" s="799"/>
      <c r="U871" s="799"/>
      <c r="V871" s="799"/>
      <c r="W871" s="799"/>
      <c r="X871" s="799"/>
      <c r="Y871" s="799"/>
      <c r="Z871" s="799"/>
    </row>
    <row r="872" spans="1:26" ht="15.75">
      <c r="A872" s="799"/>
      <c r="B872" s="2920"/>
      <c r="C872" s="799"/>
      <c r="D872" s="799"/>
      <c r="E872" s="799"/>
      <c r="F872" s="799"/>
      <c r="G872" s="799"/>
      <c r="H872" s="799"/>
      <c r="I872" s="799"/>
      <c r="J872" s="799"/>
      <c r="K872" s="799"/>
      <c r="L872" s="799"/>
      <c r="M872" s="799"/>
      <c r="N872" s="799"/>
      <c r="O872" s="799"/>
      <c r="P872" s="799"/>
      <c r="Q872" s="799"/>
      <c r="R872" s="799"/>
      <c r="S872" s="799"/>
      <c r="T872" s="799"/>
      <c r="U872" s="799"/>
      <c r="V872" s="799"/>
      <c r="W872" s="799"/>
      <c r="X872" s="799"/>
      <c r="Y872" s="799"/>
      <c r="Z872" s="799"/>
    </row>
    <row r="873" spans="1:26" ht="15.75">
      <c r="A873" s="799"/>
      <c r="B873" s="2920"/>
      <c r="C873" s="799"/>
      <c r="D873" s="799"/>
      <c r="E873" s="799"/>
      <c r="F873" s="799"/>
      <c r="G873" s="799"/>
      <c r="H873" s="799"/>
      <c r="I873" s="799"/>
      <c r="J873" s="799"/>
      <c r="K873" s="799"/>
      <c r="L873" s="799"/>
      <c r="M873" s="799"/>
      <c r="N873" s="799"/>
      <c r="O873" s="799"/>
      <c r="P873" s="799"/>
      <c r="Q873" s="799"/>
      <c r="R873" s="799"/>
      <c r="S873" s="799"/>
      <c r="T873" s="799"/>
      <c r="U873" s="799"/>
      <c r="V873" s="799"/>
      <c r="W873" s="799"/>
      <c r="X873" s="799"/>
      <c r="Y873" s="799"/>
      <c r="Z873" s="799"/>
    </row>
    <row r="874" spans="1:26" ht="15.75">
      <c r="A874" s="799"/>
      <c r="B874" s="2920"/>
      <c r="C874" s="799"/>
      <c r="D874" s="799"/>
      <c r="E874" s="799"/>
      <c r="F874" s="799"/>
      <c r="G874" s="799"/>
      <c r="H874" s="799"/>
      <c r="I874" s="799"/>
      <c r="J874" s="799"/>
      <c r="K874" s="799"/>
      <c r="L874" s="799"/>
      <c r="M874" s="799"/>
      <c r="N874" s="799"/>
      <c r="O874" s="799"/>
      <c r="P874" s="799"/>
      <c r="Q874" s="799"/>
      <c r="R874" s="799"/>
      <c r="S874" s="799"/>
      <c r="T874" s="799"/>
      <c r="U874" s="799"/>
      <c r="V874" s="799"/>
      <c r="W874" s="799"/>
      <c r="X874" s="799"/>
      <c r="Y874" s="799"/>
      <c r="Z874" s="799"/>
    </row>
    <row r="875" spans="1:26" ht="15.75">
      <c r="A875" s="799"/>
      <c r="B875" s="2920"/>
      <c r="C875" s="799"/>
      <c r="D875" s="799"/>
      <c r="E875" s="799"/>
      <c r="F875" s="799"/>
      <c r="G875" s="799"/>
      <c r="H875" s="799"/>
      <c r="I875" s="799"/>
      <c r="J875" s="799"/>
      <c r="K875" s="799"/>
      <c r="L875" s="799"/>
      <c r="M875" s="799"/>
      <c r="N875" s="799"/>
      <c r="O875" s="799"/>
      <c r="P875" s="799"/>
      <c r="Q875" s="799"/>
      <c r="R875" s="799"/>
      <c r="S875" s="799"/>
      <c r="T875" s="799"/>
      <c r="U875" s="799"/>
      <c r="V875" s="799"/>
      <c r="W875" s="799"/>
      <c r="X875" s="799"/>
      <c r="Y875" s="799"/>
      <c r="Z875" s="799"/>
    </row>
    <row r="876" spans="1:26" ht="15.75">
      <c r="A876" s="799"/>
      <c r="B876" s="2920"/>
      <c r="C876" s="799"/>
      <c r="D876" s="799"/>
      <c r="E876" s="799"/>
      <c r="F876" s="799"/>
      <c r="G876" s="799"/>
      <c r="H876" s="799"/>
      <c r="I876" s="799"/>
      <c r="J876" s="799"/>
      <c r="K876" s="799"/>
      <c r="L876" s="799"/>
      <c r="M876" s="799"/>
      <c r="N876" s="799"/>
      <c r="O876" s="799"/>
      <c r="P876" s="799"/>
      <c r="Q876" s="799"/>
      <c r="R876" s="799"/>
      <c r="S876" s="799"/>
      <c r="T876" s="799"/>
      <c r="U876" s="799"/>
      <c r="V876" s="799"/>
      <c r="W876" s="799"/>
      <c r="X876" s="799"/>
      <c r="Y876" s="799"/>
      <c r="Z876" s="799"/>
    </row>
    <row r="877" spans="1:26" ht="15.75">
      <c r="A877" s="799"/>
      <c r="B877" s="2920"/>
      <c r="C877" s="799"/>
      <c r="D877" s="799"/>
      <c r="E877" s="799"/>
      <c r="F877" s="799"/>
      <c r="G877" s="799"/>
      <c r="H877" s="799"/>
      <c r="I877" s="799"/>
      <c r="J877" s="799"/>
      <c r="K877" s="799"/>
      <c r="L877" s="799"/>
      <c r="M877" s="799"/>
      <c r="N877" s="799"/>
      <c r="O877" s="799"/>
      <c r="P877" s="799"/>
      <c r="Q877" s="799"/>
      <c r="R877" s="799"/>
      <c r="S877" s="799"/>
      <c r="T877" s="799"/>
      <c r="U877" s="799"/>
      <c r="V877" s="799"/>
      <c r="W877" s="799"/>
      <c r="X877" s="799"/>
      <c r="Y877" s="799"/>
      <c r="Z877" s="799"/>
    </row>
    <row r="878" spans="1:26" ht="15.75">
      <c r="A878" s="799"/>
      <c r="B878" s="2920"/>
      <c r="C878" s="799"/>
      <c r="D878" s="799"/>
      <c r="E878" s="799"/>
      <c r="F878" s="799"/>
      <c r="G878" s="799"/>
      <c r="H878" s="799"/>
      <c r="I878" s="799"/>
      <c r="J878" s="799"/>
      <c r="K878" s="799"/>
      <c r="L878" s="799"/>
      <c r="M878" s="799"/>
      <c r="N878" s="799"/>
      <c r="O878" s="799"/>
      <c r="P878" s="799"/>
      <c r="Q878" s="799"/>
      <c r="R878" s="799"/>
      <c r="S878" s="799"/>
      <c r="T878" s="799"/>
      <c r="U878" s="799"/>
      <c r="V878" s="799"/>
      <c r="W878" s="799"/>
      <c r="X878" s="799"/>
      <c r="Y878" s="799"/>
      <c r="Z878" s="799"/>
    </row>
    <row r="879" spans="1:26" ht="15.75">
      <c r="A879" s="799"/>
      <c r="B879" s="2920"/>
      <c r="C879" s="799"/>
      <c r="D879" s="799"/>
      <c r="E879" s="799"/>
      <c r="F879" s="799"/>
      <c r="G879" s="799"/>
      <c r="H879" s="799"/>
      <c r="I879" s="799"/>
      <c r="J879" s="799"/>
      <c r="K879" s="799"/>
      <c r="L879" s="799"/>
      <c r="M879" s="799"/>
      <c r="N879" s="799"/>
      <c r="O879" s="799"/>
      <c r="P879" s="799"/>
      <c r="Q879" s="799"/>
      <c r="R879" s="799"/>
      <c r="S879" s="799"/>
      <c r="T879" s="799"/>
      <c r="U879" s="799"/>
      <c r="V879" s="799"/>
      <c r="W879" s="799"/>
      <c r="X879" s="799"/>
      <c r="Y879" s="799"/>
      <c r="Z879" s="799"/>
    </row>
    <row r="880" spans="1:26" ht="15.75">
      <c r="A880" s="799"/>
      <c r="B880" s="2920"/>
      <c r="C880" s="799"/>
      <c r="D880" s="799"/>
      <c r="E880" s="799"/>
      <c r="F880" s="799"/>
      <c r="G880" s="799"/>
      <c r="H880" s="799"/>
      <c r="I880" s="799"/>
      <c r="J880" s="799"/>
      <c r="K880" s="799"/>
      <c r="L880" s="799"/>
      <c r="M880" s="799"/>
      <c r="N880" s="799"/>
      <c r="O880" s="799"/>
      <c r="P880" s="799"/>
      <c r="Q880" s="799"/>
      <c r="R880" s="799"/>
      <c r="S880" s="799"/>
      <c r="T880" s="799"/>
      <c r="U880" s="799"/>
      <c r="V880" s="799"/>
      <c r="W880" s="799"/>
      <c r="X880" s="799"/>
      <c r="Y880" s="799"/>
      <c r="Z880" s="799"/>
    </row>
    <row r="881" spans="1:26" ht="15.75">
      <c r="A881" s="799"/>
      <c r="B881" s="2920"/>
      <c r="C881" s="799"/>
      <c r="D881" s="799"/>
      <c r="E881" s="799"/>
      <c r="F881" s="799"/>
      <c r="G881" s="799"/>
      <c r="H881" s="799"/>
      <c r="I881" s="799"/>
      <c r="J881" s="799"/>
      <c r="K881" s="799"/>
      <c r="L881" s="799"/>
      <c r="M881" s="799"/>
      <c r="N881" s="799"/>
      <c r="O881" s="799"/>
      <c r="P881" s="799"/>
      <c r="Q881" s="799"/>
      <c r="R881" s="799"/>
      <c r="S881" s="799"/>
      <c r="T881" s="799"/>
      <c r="U881" s="799"/>
      <c r="V881" s="799"/>
      <c r="W881" s="799"/>
      <c r="X881" s="799"/>
      <c r="Y881" s="799"/>
      <c r="Z881" s="799"/>
    </row>
    <row r="882" spans="1:26" ht="15.75">
      <c r="A882" s="799"/>
      <c r="B882" s="2920"/>
      <c r="C882" s="799"/>
      <c r="D882" s="799"/>
      <c r="E882" s="799"/>
      <c r="F882" s="799"/>
      <c r="G882" s="799"/>
      <c r="H882" s="799"/>
      <c r="I882" s="799"/>
      <c r="J882" s="799"/>
      <c r="K882" s="799"/>
      <c r="L882" s="799"/>
      <c r="M882" s="799"/>
      <c r="N882" s="799"/>
      <c r="O882" s="799"/>
      <c r="P882" s="799"/>
      <c r="Q882" s="799"/>
      <c r="R882" s="799"/>
      <c r="S882" s="799"/>
      <c r="T882" s="799"/>
      <c r="U882" s="799"/>
      <c r="V882" s="799"/>
      <c r="W882" s="799"/>
      <c r="X882" s="799"/>
      <c r="Y882" s="799"/>
      <c r="Z882" s="799"/>
    </row>
    <row r="883" spans="1:26" ht="15.75">
      <c r="A883" s="799"/>
      <c r="B883" s="2920"/>
      <c r="C883" s="799"/>
      <c r="D883" s="799"/>
      <c r="E883" s="799"/>
      <c r="F883" s="799"/>
      <c r="G883" s="799"/>
      <c r="H883" s="799"/>
      <c r="I883" s="799"/>
      <c r="J883" s="799"/>
      <c r="K883" s="799"/>
      <c r="L883" s="799"/>
      <c r="M883" s="799"/>
      <c r="N883" s="799"/>
      <c r="O883" s="799"/>
      <c r="P883" s="799"/>
      <c r="Q883" s="799"/>
      <c r="R883" s="799"/>
      <c r="S883" s="799"/>
      <c r="T883" s="799"/>
      <c r="U883" s="799"/>
      <c r="V883" s="799"/>
      <c r="W883" s="799"/>
      <c r="X883" s="799"/>
      <c r="Y883" s="799"/>
      <c r="Z883" s="799"/>
    </row>
    <row r="884" spans="1:26" ht="15.75">
      <c r="A884" s="799"/>
      <c r="B884" s="2920"/>
      <c r="C884" s="799"/>
      <c r="D884" s="799"/>
      <c r="E884" s="799"/>
      <c r="F884" s="799"/>
      <c r="G884" s="799"/>
      <c r="H884" s="799"/>
      <c r="I884" s="799"/>
      <c r="J884" s="799"/>
      <c r="K884" s="799"/>
      <c r="L884" s="799"/>
      <c r="M884" s="799"/>
      <c r="N884" s="799"/>
      <c r="O884" s="799"/>
      <c r="P884" s="799"/>
      <c r="Q884" s="799"/>
      <c r="R884" s="799"/>
      <c r="S884" s="799"/>
      <c r="T884" s="799"/>
      <c r="U884" s="799"/>
      <c r="V884" s="799"/>
      <c r="W884" s="799"/>
      <c r="X884" s="799"/>
      <c r="Y884" s="799"/>
      <c r="Z884" s="799"/>
    </row>
    <row r="885" spans="1:26" ht="15.75">
      <c r="A885" s="799"/>
      <c r="B885" s="2920"/>
      <c r="C885" s="799"/>
      <c r="D885" s="799"/>
      <c r="E885" s="799"/>
      <c r="F885" s="799"/>
      <c r="G885" s="799"/>
      <c r="H885" s="799"/>
      <c r="I885" s="799"/>
      <c r="J885" s="799"/>
      <c r="K885" s="799"/>
      <c r="L885" s="799"/>
      <c r="M885" s="799"/>
      <c r="N885" s="799"/>
      <c r="O885" s="799"/>
      <c r="P885" s="799"/>
      <c r="Q885" s="799"/>
      <c r="R885" s="799"/>
      <c r="S885" s="799"/>
      <c r="T885" s="799"/>
      <c r="U885" s="799"/>
      <c r="V885" s="799"/>
      <c r="W885" s="799"/>
      <c r="X885" s="799"/>
      <c r="Y885" s="799"/>
      <c r="Z885" s="799"/>
    </row>
    <row r="886" spans="1:26" ht="15.75">
      <c r="A886" s="799"/>
      <c r="B886" s="2920"/>
      <c r="C886" s="799"/>
      <c r="D886" s="799"/>
      <c r="E886" s="799"/>
      <c r="F886" s="799"/>
      <c r="G886" s="799"/>
      <c r="H886" s="799"/>
      <c r="I886" s="799"/>
      <c r="J886" s="799"/>
      <c r="K886" s="799"/>
      <c r="L886" s="799"/>
      <c r="M886" s="799"/>
      <c r="N886" s="799"/>
      <c r="O886" s="799"/>
      <c r="P886" s="799"/>
      <c r="Q886" s="799"/>
      <c r="R886" s="799"/>
      <c r="S886" s="799"/>
      <c r="T886" s="799"/>
      <c r="U886" s="799"/>
      <c r="V886" s="799"/>
      <c r="W886" s="799"/>
      <c r="X886" s="799"/>
      <c r="Y886" s="799"/>
      <c r="Z886" s="799"/>
    </row>
    <row r="887" spans="1:26" ht="15.75">
      <c r="A887" s="799"/>
      <c r="B887" s="2920"/>
      <c r="C887" s="799"/>
      <c r="D887" s="799"/>
      <c r="E887" s="799"/>
      <c r="F887" s="799"/>
      <c r="G887" s="799"/>
      <c r="H887" s="799"/>
      <c r="I887" s="799"/>
      <c r="J887" s="799"/>
      <c r="K887" s="799"/>
      <c r="L887" s="799"/>
      <c r="M887" s="799"/>
      <c r="N887" s="799"/>
      <c r="O887" s="799"/>
      <c r="P887" s="799"/>
      <c r="Q887" s="799"/>
      <c r="R887" s="799"/>
      <c r="S887" s="799"/>
      <c r="T887" s="799"/>
      <c r="U887" s="799"/>
      <c r="V887" s="799"/>
      <c r="W887" s="799"/>
      <c r="X887" s="799"/>
      <c r="Y887" s="799"/>
      <c r="Z887" s="799"/>
    </row>
    <row r="888" spans="1:26" ht="15.75">
      <c r="A888" s="799"/>
      <c r="B888" s="2920"/>
      <c r="C888" s="799"/>
      <c r="D888" s="799"/>
      <c r="E888" s="799"/>
      <c r="F888" s="799"/>
      <c r="G888" s="799"/>
      <c r="H888" s="799"/>
      <c r="I888" s="799"/>
      <c r="J888" s="799"/>
      <c r="K888" s="799"/>
      <c r="L888" s="799"/>
      <c r="M888" s="799"/>
      <c r="N888" s="799"/>
      <c r="O888" s="799"/>
      <c r="P888" s="799"/>
      <c r="Q888" s="799"/>
      <c r="R888" s="799"/>
      <c r="S888" s="799"/>
      <c r="T888" s="799"/>
      <c r="U888" s="799"/>
      <c r="V888" s="799"/>
      <c r="W888" s="799"/>
      <c r="X888" s="799"/>
      <c r="Y888" s="799"/>
      <c r="Z888" s="799"/>
    </row>
    <row r="889" spans="1:26" ht="15.75">
      <c r="A889" s="799"/>
      <c r="B889" s="2920"/>
      <c r="C889" s="799"/>
      <c r="D889" s="799"/>
      <c r="E889" s="799"/>
      <c r="F889" s="799"/>
      <c r="G889" s="799"/>
      <c r="H889" s="799"/>
      <c r="I889" s="799"/>
      <c r="J889" s="799"/>
      <c r="K889" s="799"/>
      <c r="L889" s="799"/>
      <c r="M889" s="799"/>
      <c r="N889" s="799"/>
      <c r="O889" s="799"/>
      <c r="P889" s="799"/>
      <c r="Q889" s="799"/>
      <c r="R889" s="799"/>
      <c r="S889" s="799"/>
      <c r="T889" s="799"/>
      <c r="U889" s="799"/>
      <c r="V889" s="799"/>
      <c r="W889" s="799"/>
      <c r="X889" s="799"/>
      <c r="Y889" s="799"/>
      <c r="Z889" s="799"/>
    </row>
    <row r="890" spans="1:26" ht="15.75">
      <c r="A890" s="799"/>
      <c r="B890" s="2920"/>
      <c r="C890" s="799"/>
      <c r="D890" s="799"/>
      <c r="E890" s="799"/>
      <c r="F890" s="799"/>
      <c r="G890" s="799"/>
      <c r="H890" s="799"/>
      <c r="I890" s="799"/>
      <c r="J890" s="799"/>
      <c r="K890" s="799"/>
      <c r="L890" s="799"/>
      <c r="M890" s="799"/>
      <c r="N890" s="799"/>
      <c r="O890" s="799"/>
      <c r="P890" s="799"/>
      <c r="Q890" s="799"/>
      <c r="R890" s="799"/>
      <c r="S890" s="799"/>
      <c r="T890" s="799"/>
      <c r="U890" s="799"/>
      <c r="V890" s="799"/>
      <c r="W890" s="799"/>
      <c r="X890" s="799"/>
      <c r="Y890" s="799"/>
      <c r="Z890" s="799"/>
    </row>
    <row r="891" spans="1:26" ht="15.75">
      <c r="A891" s="799"/>
      <c r="B891" s="2920"/>
      <c r="C891" s="799"/>
      <c r="D891" s="799"/>
      <c r="E891" s="799"/>
      <c r="F891" s="799"/>
      <c r="G891" s="799"/>
      <c r="H891" s="799"/>
      <c r="I891" s="799"/>
      <c r="J891" s="799"/>
      <c r="K891" s="799"/>
      <c r="L891" s="799"/>
      <c r="M891" s="799"/>
      <c r="N891" s="799"/>
      <c r="O891" s="799"/>
      <c r="P891" s="799"/>
      <c r="Q891" s="799"/>
      <c r="R891" s="799"/>
      <c r="S891" s="799"/>
      <c r="T891" s="799"/>
      <c r="U891" s="799"/>
      <c r="V891" s="799"/>
      <c r="W891" s="799"/>
      <c r="X891" s="799"/>
      <c r="Y891" s="799"/>
      <c r="Z891" s="799"/>
    </row>
    <row r="892" spans="1:26" ht="15.75">
      <c r="A892" s="799"/>
      <c r="B892" s="2920"/>
      <c r="C892" s="799"/>
      <c r="D892" s="799"/>
      <c r="E892" s="799"/>
      <c r="F892" s="799"/>
      <c r="G892" s="799"/>
      <c r="H892" s="799"/>
      <c r="I892" s="799"/>
      <c r="J892" s="799"/>
      <c r="K892" s="799"/>
      <c r="L892" s="799"/>
      <c r="M892" s="799"/>
      <c r="N892" s="799"/>
      <c r="O892" s="799"/>
      <c r="P892" s="799"/>
      <c r="Q892" s="799"/>
      <c r="R892" s="799"/>
      <c r="S892" s="799"/>
      <c r="T892" s="799"/>
      <c r="U892" s="799"/>
      <c r="V892" s="799"/>
      <c r="W892" s="799"/>
      <c r="X892" s="799"/>
      <c r="Y892" s="799"/>
      <c r="Z892" s="799"/>
    </row>
    <row r="893" spans="1:26" ht="15.75">
      <c r="A893" s="799"/>
      <c r="B893" s="2920"/>
      <c r="C893" s="799"/>
      <c r="D893" s="799"/>
      <c r="E893" s="799"/>
      <c r="F893" s="799"/>
      <c r="G893" s="799"/>
      <c r="H893" s="799"/>
      <c r="I893" s="799"/>
      <c r="J893" s="799"/>
      <c r="K893" s="799"/>
      <c r="L893" s="799"/>
      <c r="M893" s="799"/>
      <c r="N893" s="799"/>
      <c r="O893" s="799"/>
      <c r="P893" s="799"/>
      <c r="Q893" s="799"/>
      <c r="R893" s="799"/>
      <c r="S893" s="799"/>
      <c r="T893" s="799"/>
      <c r="U893" s="799"/>
      <c r="V893" s="799"/>
      <c r="W893" s="799"/>
      <c r="X893" s="799"/>
      <c r="Y893" s="799"/>
      <c r="Z893" s="799"/>
    </row>
    <row r="894" spans="1:26" ht="15.75">
      <c r="A894" s="799"/>
      <c r="B894" s="2920"/>
      <c r="C894" s="799"/>
      <c r="D894" s="799"/>
      <c r="E894" s="799"/>
      <c r="F894" s="799"/>
      <c r="G894" s="799"/>
      <c r="H894" s="799"/>
      <c r="I894" s="799"/>
      <c r="J894" s="799"/>
      <c r="K894" s="799"/>
      <c r="L894" s="799"/>
      <c r="M894" s="799"/>
      <c r="N894" s="799"/>
      <c r="O894" s="799"/>
      <c r="P894" s="799"/>
      <c r="Q894" s="799"/>
      <c r="R894" s="799"/>
      <c r="S894" s="799"/>
      <c r="T894" s="799"/>
      <c r="U894" s="799"/>
      <c r="V894" s="799"/>
      <c r="W894" s="799"/>
      <c r="X894" s="799"/>
      <c r="Y894" s="799"/>
      <c r="Z894" s="799"/>
    </row>
    <row r="895" spans="1:26" ht="15.75">
      <c r="A895" s="799"/>
      <c r="B895" s="2920"/>
      <c r="C895" s="799"/>
      <c r="D895" s="799"/>
      <c r="E895" s="799"/>
      <c r="F895" s="799"/>
      <c r="G895" s="799"/>
      <c r="H895" s="799"/>
      <c r="I895" s="799"/>
      <c r="J895" s="799"/>
      <c r="K895" s="799"/>
      <c r="L895" s="799"/>
      <c r="M895" s="799"/>
      <c r="N895" s="799"/>
      <c r="O895" s="799"/>
      <c r="P895" s="799"/>
      <c r="Q895" s="799"/>
      <c r="R895" s="799"/>
      <c r="S895" s="799"/>
      <c r="T895" s="799"/>
      <c r="U895" s="799"/>
      <c r="V895" s="799"/>
      <c r="W895" s="799"/>
      <c r="X895" s="799"/>
      <c r="Y895" s="799"/>
      <c r="Z895" s="799"/>
    </row>
    <row r="896" spans="1:26" ht="15.75">
      <c r="A896" s="799"/>
      <c r="B896" s="2920"/>
      <c r="C896" s="799"/>
      <c r="D896" s="799"/>
      <c r="E896" s="799"/>
      <c r="F896" s="799"/>
      <c r="G896" s="799"/>
      <c r="H896" s="799"/>
      <c r="I896" s="799"/>
      <c r="J896" s="799"/>
      <c r="K896" s="799"/>
      <c r="L896" s="799"/>
      <c r="M896" s="799"/>
      <c r="N896" s="799"/>
      <c r="O896" s="799"/>
      <c r="P896" s="799"/>
      <c r="Q896" s="799"/>
      <c r="R896" s="799"/>
      <c r="S896" s="799"/>
      <c r="T896" s="799"/>
      <c r="U896" s="799"/>
      <c r="V896" s="799"/>
      <c r="W896" s="799"/>
      <c r="X896" s="799"/>
      <c r="Y896" s="799"/>
      <c r="Z896" s="799"/>
    </row>
    <row r="897" spans="1:26" ht="15.75">
      <c r="A897" s="799"/>
      <c r="B897" s="2920"/>
      <c r="C897" s="799"/>
      <c r="D897" s="799"/>
      <c r="E897" s="799"/>
      <c r="F897" s="799"/>
      <c r="G897" s="799"/>
      <c r="H897" s="799"/>
      <c r="I897" s="799"/>
      <c r="J897" s="799"/>
      <c r="K897" s="799"/>
      <c r="L897" s="799"/>
      <c r="M897" s="799"/>
      <c r="N897" s="799"/>
      <c r="O897" s="799"/>
      <c r="P897" s="799"/>
      <c r="Q897" s="799"/>
      <c r="R897" s="799"/>
      <c r="S897" s="799"/>
      <c r="T897" s="799"/>
      <c r="U897" s="799"/>
      <c r="V897" s="799"/>
      <c r="W897" s="799"/>
      <c r="X897" s="799"/>
      <c r="Y897" s="799"/>
      <c r="Z897" s="799"/>
    </row>
    <row r="898" spans="1:26" ht="15.75">
      <c r="A898" s="799"/>
      <c r="B898" s="2920"/>
      <c r="C898" s="799"/>
      <c r="D898" s="799"/>
      <c r="E898" s="799"/>
      <c r="F898" s="799"/>
      <c r="G898" s="799"/>
      <c r="H898" s="799"/>
      <c r="I898" s="799"/>
      <c r="J898" s="799"/>
      <c r="K898" s="799"/>
      <c r="L898" s="799"/>
      <c r="M898" s="799"/>
      <c r="N898" s="799"/>
      <c r="O898" s="799"/>
      <c r="P898" s="799"/>
      <c r="Q898" s="799"/>
      <c r="R898" s="799"/>
      <c r="S898" s="799"/>
      <c r="T898" s="799"/>
      <c r="U898" s="799"/>
      <c r="V898" s="799"/>
      <c r="W898" s="799"/>
      <c r="X898" s="799"/>
      <c r="Y898" s="799"/>
      <c r="Z898" s="799"/>
    </row>
    <row r="899" spans="1:26" ht="15.75">
      <c r="A899" s="799"/>
      <c r="B899" s="2920"/>
      <c r="C899" s="799"/>
      <c r="D899" s="799"/>
      <c r="E899" s="799"/>
      <c r="F899" s="799"/>
      <c r="G899" s="799"/>
      <c r="H899" s="799"/>
      <c r="I899" s="799"/>
      <c r="J899" s="799"/>
      <c r="K899" s="799"/>
      <c r="L899" s="799"/>
      <c r="M899" s="799"/>
      <c r="N899" s="799"/>
      <c r="O899" s="799"/>
      <c r="P899" s="799"/>
      <c r="Q899" s="799"/>
      <c r="R899" s="799"/>
      <c r="S899" s="799"/>
      <c r="T899" s="799"/>
      <c r="U899" s="799"/>
      <c r="V899" s="799"/>
      <c r="W899" s="799"/>
      <c r="X899" s="799"/>
      <c r="Y899" s="799"/>
      <c r="Z899" s="799"/>
    </row>
    <row r="900" spans="1:26" ht="15.75">
      <c r="A900" s="799"/>
      <c r="B900" s="2920"/>
      <c r="C900" s="799"/>
      <c r="D900" s="799"/>
      <c r="E900" s="799"/>
      <c r="F900" s="799"/>
      <c r="G900" s="799"/>
      <c r="H900" s="799"/>
      <c r="I900" s="799"/>
      <c r="J900" s="799"/>
      <c r="K900" s="799"/>
      <c r="L900" s="799"/>
      <c r="M900" s="799"/>
      <c r="N900" s="799"/>
      <c r="O900" s="799"/>
      <c r="P900" s="799"/>
      <c r="Q900" s="799"/>
      <c r="R900" s="799"/>
      <c r="S900" s="799"/>
      <c r="T900" s="799"/>
      <c r="U900" s="799"/>
      <c r="V900" s="799"/>
      <c r="W900" s="799"/>
      <c r="X900" s="799"/>
      <c r="Y900" s="799"/>
      <c r="Z900" s="799"/>
    </row>
    <row r="901" spans="1:26" ht="15.75">
      <c r="A901" s="799"/>
      <c r="B901" s="2920"/>
      <c r="C901" s="799"/>
      <c r="D901" s="799"/>
      <c r="E901" s="799"/>
      <c r="F901" s="799"/>
      <c r="G901" s="799"/>
      <c r="H901" s="799"/>
      <c r="I901" s="799"/>
      <c r="J901" s="799"/>
      <c r="K901" s="799"/>
      <c r="L901" s="799"/>
      <c r="M901" s="799"/>
      <c r="N901" s="799"/>
      <c r="O901" s="799"/>
      <c r="P901" s="799"/>
      <c r="Q901" s="799"/>
      <c r="R901" s="799"/>
      <c r="S901" s="799"/>
      <c r="T901" s="799"/>
      <c r="U901" s="799"/>
      <c r="V901" s="799"/>
      <c r="W901" s="799"/>
      <c r="X901" s="799"/>
      <c r="Y901" s="799"/>
      <c r="Z901" s="799"/>
    </row>
    <row r="902" spans="1:26" ht="15.75">
      <c r="A902" s="799"/>
      <c r="B902" s="2920"/>
      <c r="C902" s="799"/>
      <c r="D902" s="799"/>
      <c r="E902" s="799"/>
      <c r="F902" s="799"/>
      <c r="G902" s="799"/>
      <c r="H902" s="799"/>
      <c r="I902" s="799"/>
      <c r="J902" s="799"/>
      <c r="K902" s="799"/>
      <c r="L902" s="799"/>
      <c r="M902" s="799"/>
      <c r="N902" s="799"/>
      <c r="O902" s="799"/>
      <c r="P902" s="799"/>
      <c r="Q902" s="799"/>
      <c r="R902" s="799"/>
      <c r="S902" s="799"/>
      <c r="T902" s="799"/>
      <c r="U902" s="799"/>
      <c r="V902" s="799"/>
      <c r="W902" s="799"/>
      <c r="X902" s="799"/>
      <c r="Y902" s="799"/>
      <c r="Z902" s="799"/>
    </row>
    <row r="903" spans="1:26" ht="15.75">
      <c r="A903" s="799"/>
      <c r="B903" s="2920"/>
      <c r="C903" s="799"/>
      <c r="D903" s="799"/>
      <c r="E903" s="799"/>
      <c r="F903" s="799"/>
      <c r="G903" s="799"/>
      <c r="H903" s="799"/>
      <c r="I903" s="799"/>
      <c r="J903" s="799"/>
      <c r="K903" s="799"/>
      <c r="L903" s="799"/>
      <c r="M903" s="799"/>
      <c r="N903" s="799"/>
      <c r="O903" s="799"/>
      <c r="P903" s="799"/>
      <c r="Q903" s="799"/>
      <c r="R903" s="799"/>
      <c r="S903" s="799"/>
      <c r="T903" s="799"/>
      <c r="U903" s="799"/>
      <c r="V903" s="799"/>
      <c r="W903" s="799"/>
      <c r="X903" s="799"/>
      <c r="Y903" s="799"/>
      <c r="Z903" s="799"/>
    </row>
    <row r="904" spans="1:26" ht="15.75">
      <c r="A904" s="799"/>
      <c r="B904" s="2920"/>
      <c r="C904" s="799"/>
      <c r="D904" s="799"/>
      <c r="E904" s="799"/>
      <c r="F904" s="799"/>
      <c r="G904" s="799"/>
      <c r="H904" s="799"/>
      <c r="I904" s="799"/>
      <c r="J904" s="799"/>
      <c r="K904" s="799"/>
      <c r="L904" s="799"/>
      <c r="M904" s="799"/>
      <c r="N904" s="799"/>
      <c r="O904" s="799"/>
      <c r="P904" s="799"/>
      <c r="Q904" s="799"/>
      <c r="R904" s="799"/>
      <c r="S904" s="799"/>
      <c r="T904" s="799"/>
      <c r="U904" s="799"/>
      <c r="V904" s="799"/>
      <c r="W904" s="799"/>
      <c r="X904" s="799"/>
      <c r="Y904" s="799"/>
      <c r="Z904" s="799"/>
    </row>
    <row r="905" spans="1:26" ht="15.75">
      <c r="A905" s="799"/>
      <c r="B905" s="2920"/>
      <c r="C905" s="799"/>
      <c r="D905" s="799"/>
      <c r="E905" s="799"/>
      <c r="F905" s="799"/>
      <c r="G905" s="799"/>
      <c r="H905" s="799"/>
      <c r="I905" s="799"/>
      <c r="J905" s="799"/>
      <c r="K905" s="799"/>
      <c r="L905" s="799"/>
      <c r="M905" s="799"/>
      <c r="N905" s="799"/>
      <c r="O905" s="799"/>
      <c r="P905" s="799"/>
      <c r="Q905" s="799"/>
      <c r="R905" s="799"/>
      <c r="S905" s="799"/>
      <c r="T905" s="799"/>
      <c r="U905" s="799"/>
      <c r="V905" s="799"/>
      <c r="W905" s="799"/>
      <c r="X905" s="799"/>
      <c r="Y905" s="799"/>
      <c r="Z905" s="799"/>
    </row>
    <row r="906" spans="1:26" ht="15.75">
      <c r="A906" s="799"/>
      <c r="B906" s="2920"/>
      <c r="C906" s="799"/>
      <c r="D906" s="799"/>
      <c r="E906" s="799"/>
      <c r="F906" s="799"/>
      <c r="G906" s="799"/>
      <c r="H906" s="799"/>
      <c r="I906" s="799"/>
      <c r="J906" s="799"/>
      <c r="K906" s="799"/>
      <c r="L906" s="799"/>
      <c r="M906" s="799"/>
      <c r="N906" s="799"/>
      <c r="O906" s="799"/>
      <c r="P906" s="799"/>
      <c r="Q906" s="799"/>
      <c r="R906" s="799"/>
      <c r="S906" s="799"/>
      <c r="T906" s="799"/>
      <c r="U906" s="799"/>
      <c r="V906" s="799"/>
      <c r="W906" s="799"/>
      <c r="X906" s="799"/>
      <c r="Y906" s="799"/>
      <c r="Z906" s="799"/>
    </row>
    <row r="907" spans="1:26" ht="15.75">
      <c r="A907" s="799"/>
      <c r="B907" s="2920"/>
      <c r="C907" s="799"/>
      <c r="D907" s="799"/>
      <c r="E907" s="799"/>
      <c r="F907" s="799"/>
      <c r="G907" s="799"/>
      <c r="H907" s="799"/>
      <c r="I907" s="799"/>
      <c r="J907" s="799"/>
      <c r="K907" s="799"/>
      <c r="L907" s="799"/>
      <c r="M907" s="799"/>
      <c r="N907" s="799"/>
      <c r="O907" s="799"/>
      <c r="P907" s="799"/>
      <c r="Q907" s="799"/>
      <c r="R907" s="799"/>
      <c r="S907" s="799"/>
      <c r="T907" s="799"/>
      <c r="U907" s="799"/>
      <c r="V907" s="799"/>
      <c r="W907" s="799"/>
      <c r="X907" s="799"/>
      <c r="Y907" s="799"/>
      <c r="Z907" s="799"/>
    </row>
    <row r="908" spans="1:26" ht="15.75">
      <c r="A908" s="799"/>
      <c r="B908" s="2920"/>
      <c r="C908" s="799"/>
      <c r="D908" s="799"/>
      <c r="E908" s="799"/>
      <c r="F908" s="799"/>
      <c r="G908" s="799"/>
      <c r="H908" s="799"/>
      <c r="I908" s="799"/>
      <c r="J908" s="799"/>
      <c r="K908" s="799"/>
      <c r="L908" s="799"/>
      <c r="M908" s="799"/>
      <c r="N908" s="799"/>
      <c r="O908" s="799"/>
      <c r="P908" s="799"/>
      <c r="Q908" s="799"/>
      <c r="R908" s="799"/>
      <c r="S908" s="799"/>
      <c r="T908" s="799"/>
      <c r="U908" s="799"/>
      <c r="V908" s="799"/>
      <c r="W908" s="799"/>
      <c r="X908" s="799"/>
      <c r="Y908" s="799"/>
      <c r="Z908" s="799"/>
    </row>
    <row r="909" spans="1:26" ht="15.75">
      <c r="A909" s="799"/>
      <c r="B909" s="2920"/>
      <c r="C909" s="799"/>
      <c r="D909" s="799"/>
      <c r="E909" s="799"/>
      <c r="F909" s="799"/>
      <c r="G909" s="799"/>
      <c r="H909" s="799"/>
      <c r="I909" s="799"/>
      <c r="J909" s="799"/>
      <c r="K909" s="799"/>
      <c r="L909" s="799"/>
      <c r="M909" s="799"/>
      <c r="N909" s="799"/>
      <c r="O909" s="799"/>
      <c r="P909" s="799"/>
      <c r="Q909" s="799"/>
      <c r="R909" s="799"/>
      <c r="S909" s="799"/>
      <c r="T909" s="799"/>
      <c r="U909" s="799"/>
      <c r="V909" s="799"/>
      <c r="W909" s="799"/>
      <c r="X909" s="799"/>
      <c r="Y909" s="799"/>
      <c r="Z909" s="799"/>
    </row>
    <row r="910" spans="1:26" ht="15.75">
      <c r="A910" s="799"/>
      <c r="B910" s="2920"/>
      <c r="C910" s="799"/>
      <c r="D910" s="799"/>
      <c r="E910" s="799"/>
      <c r="F910" s="799"/>
      <c r="G910" s="799"/>
      <c r="H910" s="799"/>
      <c r="I910" s="799"/>
      <c r="J910" s="799"/>
      <c r="K910" s="799"/>
      <c r="L910" s="799"/>
      <c r="M910" s="799"/>
      <c r="N910" s="799"/>
      <c r="O910" s="799"/>
      <c r="P910" s="799"/>
      <c r="Q910" s="799"/>
      <c r="R910" s="799"/>
      <c r="S910" s="799"/>
      <c r="T910" s="799"/>
      <c r="U910" s="799"/>
      <c r="V910" s="799"/>
      <c r="W910" s="799"/>
      <c r="X910" s="799"/>
      <c r="Y910" s="799"/>
      <c r="Z910" s="799"/>
    </row>
    <row r="911" spans="1:26" ht="15.75">
      <c r="A911" s="799"/>
      <c r="B911" s="2920"/>
      <c r="C911" s="799"/>
      <c r="D911" s="799"/>
      <c r="E911" s="799"/>
      <c r="F911" s="799"/>
      <c r="G911" s="799"/>
      <c r="H911" s="799"/>
      <c r="I911" s="799"/>
      <c r="J911" s="799"/>
      <c r="K911" s="799"/>
      <c r="L911" s="799"/>
      <c r="M911" s="799"/>
      <c r="N911" s="799"/>
      <c r="O911" s="799"/>
      <c r="P911" s="799"/>
      <c r="Q911" s="799"/>
      <c r="R911" s="799"/>
      <c r="S911" s="799"/>
      <c r="T911" s="799"/>
      <c r="U911" s="799"/>
      <c r="V911" s="799"/>
      <c r="W911" s="799"/>
      <c r="X911" s="799"/>
      <c r="Y911" s="799"/>
      <c r="Z911" s="799"/>
    </row>
    <row r="912" spans="1:26" ht="15.75">
      <c r="A912" s="799"/>
      <c r="B912" s="2920"/>
      <c r="C912" s="799"/>
      <c r="D912" s="799"/>
      <c r="E912" s="799"/>
      <c r="F912" s="799"/>
      <c r="G912" s="799"/>
      <c r="H912" s="799"/>
      <c r="I912" s="799"/>
      <c r="J912" s="799"/>
      <c r="K912" s="799"/>
      <c r="L912" s="799"/>
      <c r="M912" s="799"/>
      <c r="N912" s="799"/>
      <c r="O912" s="799"/>
      <c r="P912" s="799"/>
      <c r="Q912" s="799"/>
      <c r="R912" s="799"/>
      <c r="S912" s="799"/>
      <c r="T912" s="799"/>
      <c r="U912" s="799"/>
      <c r="V912" s="799"/>
      <c r="W912" s="799"/>
      <c r="X912" s="799"/>
      <c r="Y912" s="799"/>
      <c r="Z912" s="799"/>
    </row>
    <row r="913" spans="1:26" ht="15.75">
      <c r="A913" s="799"/>
      <c r="B913" s="2920"/>
      <c r="C913" s="799"/>
      <c r="D913" s="799"/>
      <c r="E913" s="799"/>
      <c r="F913" s="799"/>
      <c r="G913" s="799"/>
      <c r="H913" s="799"/>
      <c r="I913" s="799"/>
      <c r="J913" s="799"/>
      <c r="K913" s="799"/>
      <c r="L913" s="799"/>
      <c r="M913" s="799"/>
      <c r="N913" s="799"/>
      <c r="O913" s="799"/>
      <c r="P913" s="799"/>
      <c r="Q913" s="799"/>
      <c r="R913" s="799"/>
      <c r="S913" s="799"/>
      <c r="T913" s="799"/>
      <c r="U913" s="799"/>
      <c r="V913" s="799"/>
      <c r="W913" s="799"/>
      <c r="X913" s="799"/>
      <c r="Y913" s="799"/>
      <c r="Z913" s="799"/>
    </row>
    <row r="914" spans="1:26" ht="15.75">
      <c r="A914" s="799"/>
      <c r="B914" s="2920"/>
      <c r="C914" s="799"/>
      <c r="D914" s="799"/>
      <c r="E914" s="799"/>
      <c r="F914" s="799"/>
      <c r="G914" s="799"/>
      <c r="H914" s="799"/>
      <c r="I914" s="799"/>
      <c r="J914" s="799"/>
      <c r="K914" s="799"/>
      <c r="L914" s="799"/>
      <c r="M914" s="799"/>
      <c r="N914" s="799"/>
      <c r="O914" s="799"/>
      <c r="P914" s="799"/>
      <c r="Q914" s="799"/>
      <c r="R914" s="799"/>
      <c r="S914" s="799"/>
      <c r="T914" s="799"/>
      <c r="U914" s="799"/>
      <c r="V914" s="799"/>
      <c r="W914" s="799"/>
      <c r="X914" s="799"/>
      <c r="Y914" s="799"/>
      <c r="Z914" s="799"/>
    </row>
    <row r="915" spans="1:26" ht="15.75">
      <c r="A915" s="799"/>
      <c r="B915" s="2920"/>
      <c r="C915" s="799"/>
      <c r="D915" s="799"/>
      <c r="E915" s="799"/>
      <c r="F915" s="799"/>
      <c r="G915" s="799"/>
      <c r="H915" s="799"/>
      <c r="I915" s="799"/>
      <c r="J915" s="799"/>
      <c r="K915" s="799"/>
      <c r="L915" s="799"/>
      <c r="M915" s="799"/>
      <c r="N915" s="799"/>
      <c r="O915" s="799"/>
      <c r="P915" s="799"/>
      <c r="Q915" s="799"/>
      <c r="R915" s="799"/>
      <c r="S915" s="799"/>
      <c r="T915" s="799"/>
      <c r="U915" s="799"/>
      <c r="V915" s="799"/>
      <c r="W915" s="799"/>
      <c r="X915" s="799"/>
      <c r="Y915" s="799"/>
      <c r="Z915" s="799"/>
    </row>
    <row r="916" spans="1:26" ht="15.75">
      <c r="A916" s="799"/>
      <c r="B916" s="2920"/>
      <c r="C916" s="799"/>
      <c r="D916" s="799"/>
      <c r="E916" s="799"/>
      <c r="F916" s="799"/>
      <c r="G916" s="799"/>
      <c r="H916" s="799"/>
      <c r="I916" s="799"/>
      <c r="J916" s="799"/>
      <c r="K916" s="799"/>
      <c r="L916" s="799"/>
      <c r="M916" s="799"/>
      <c r="N916" s="799"/>
      <c r="O916" s="799"/>
      <c r="P916" s="799"/>
      <c r="Q916" s="799"/>
      <c r="R916" s="799"/>
      <c r="S916" s="799"/>
      <c r="T916" s="799"/>
      <c r="U916" s="799"/>
      <c r="V916" s="799"/>
      <c r="W916" s="799"/>
      <c r="X916" s="799"/>
      <c r="Y916" s="799"/>
      <c r="Z916" s="799"/>
    </row>
    <row r="917" spans="1:26" ht="15.75">
      <c r="A917" s="799"/>
      <c r="B917" s="2920"/>
      <c r="C917" s="799"/>
      <c r="D917" s="799"/>
      <c r="E917" s="799"/>
      <c r="F917" s="799"/>
      <c r="G917" s="799"/>
      <c r="H917" s="799"/>
      <c r="I917" s="799"/>
      <c r="J917" s="799"/>
      <c r="K917" s="799"/>
      <c r="L917" s="799"/>
      <c r="M917" s="799"/>
      <c r="N917" s="799"/>
      <c r="O917" s="799"/>
      <c r="P917" s="799"/>
      <c r="Q917" s="799"/>
      <c r="R917" s="799"/>
      <c r="S917" s="799"/>
      <c r="T917" s="799"/>
      <c r="U917" s="799"/>
      <c r="V917" s="799"/>
      <c r="W917" s="799"/>
      <c r="X917" s="799"/>
      <c r="Y917" s="799"/>
      <c r="Z917" s="799"/>
    </row>
    <row r="918" spans="1:26" ht="15.75">
      <c r="A918" s="799"/>
      <c r="B918" s="2920"/>
      <c r="C918" s="799"/>
      <c r="D918" s="799"/>
      <c r="E918" s="799"/>
      <c r="F918" s="799"/>
      <c r="G918" s="799"/>
      <c r="H918" s="799"/>
      <c r="I918" s="799"/>
      <c r="J918" s="799"/>
      <c r="K918" s="799"/>
      <c r="L918" s="799"/>
      <c r="M918" s="799"/>
      <c r="N918" s="799"/>
      <c r="O918" s="799"/>
      <c r="P918" s="799"/>
      <c r="Q918" s="799"/>
      <c r="R918" s="799"/>
      <c r="S918" s="799"/>
      <c r="T918" s="799"/>
      <c r="U918" s="799"/>
      <c r="V918" s="799"/>
      <c r="W918" s="799"/>
      <c r="X918" s="799"/>
      <c r="Y918" s="799"/>
      <c r="Z918" s="799"/>
    </row>
    <row r="919" spans="1:26" ht="15.75">
      <c r="A919" s="799"/>
      <c r="B919" s="2920"/>
      <c r="C919" s="799"/>
      <c r="D919" s="799"/>
      <c r="E919" s="799"/>
      <c r="F919" s="799"/>
      <c r="G919" s="799"/>
      <c r="H919" s="799"/>
      <c r="I919" s="799"/>
      <c r="J919" s="799"/>
      <c r="K919" s="799"/>
      <c r="L919" s="799"/>
      <c r="M919" s="799"/>
      <c r="N919" s="799"/>
      <c r="O919" s="799"/>
      <c r="P919" s="799"/>
      <c r="Q919" s="799"/>
      <c r="R919" s="799"/>
      <c r="S919" s="799"/>
      <c r="T919" s="799"/>
      <c r="U919" s="799"/>
      <c r="V919" s="799"/>
      <c r="W919" s="799"/>
      <c r="X919" s="799"/>
      <c r="Y919" s="799"/>
      <c r="Z919" s="799"/>
    </row>
    <row r="920" spans="1:26" ht="15.75">
      <c r="A920" s="799"/>
      <c r="B920" s="2920"/>
      <c r="C920" s="799"/>
      <c r="D920" s="799"/>
      <c r="E920" s="799"/>
      <c r="F920" s="799"/>
      <c r="G920" s="799"/>
      <c r="H920" s="799"/>
      <c r="I920" s="799"/>
      <c r="J920" s="799"/>
      <c r="K920" s="799"/>
      <c r="L920" s="799"/>
      <c r="M920" s="799"/>
      <c r="N920" s="799"/>
      <c r="O920" s="799"/>
      <c r="P920" s="799"/>
      <c r="Q920" s="799"/>
      <c r="R920" s="799"/>
      <c r="S920" s="799"/>
      <c r="T920" s="799"/>
      <c r="U920" s="799"/>
      <c r="V920" s="799"/>
      <c r="W920" s="799"/>
      <c r="X920" s="799"/>
      <c r="Y920" s="799"/>
      <c r="Z920" s="799"/>
    </row>
    <row r="921" spans="1:26" ht="15.75">
      <c r="A921" s="799"/>
      <c r="B921" s="2920"/>
      <c r="C921" s="799"/>
      <c r="D921" s="799"/>
      <c r="E921" s="799"/>
      <c r="F921" s="799"/>
      <c r="G921" s="799"/>
      <c r="H921" s="799"/>
      <c r="I921" s="799"/>
      <c r="J921" s="799"/>
      <c r="K921" s="799"/>
      <c r="L921" s="799"/>
      <c r="M921" s="799"/>
      <c r="N921" s="799"/>
      <c r="O921" s="799"/>
      <c r="P921" s="799"/>
      <c r="Q921" s="799"/>
      <c r="R921" s="799"/>
      <c r="S921" s="799"/>
      <c r="T921" s="799"/>
      <c r="U921" s="799"/>
      <c r="V921" s="799"/>
      <c r="W921" s="799"/>
      <c r="X921" s="799"/>
      <c r="Y921" s="799"/>
      <c r="Z921" s="799"/>
    </row>
    <row r="922" spans="1:26" ht="15.75">
      <c r="A922" s="799"/>
      <c r="B922" s="2920"/>
      <c r="C922" s="799"/>
      <c r="D922" s="799"/>
      <c r="E922" s="799"/>
      <c r="F922" s="799"/>
      <c r="G922" s="799"/>
      <c r="H922" s="799"/>
      <c r="I922" s="799"/>
      <c r="J922" s="799"/>
      <c r="K922" s="799"/>
      <c r="L922" s="799"/>
      <c r="M922" s="799"/>
      <c r="N922" s="799"/>
      <c r="O922" s="799"/>
      <c r="P922" s="799"/>
      <c r="Q922" s="799"/>
      <c r="R922" s="799"/>
      <c r="S922" s="799"/>
      <c r="T922" s="799"/>
      <c r="U922" s="799"/>
      <c r="V922" s="799"/>
      <c r="W922" s="799"/>
      <c r="X922" s="799"/>
      <c r="Y922" s="799"/>
      <c r="Z922" s="799"/>
    </row>
    <row r="923" spans="1:26" ht="15.75">
      <c r="A923" s="799"/>
      <c r="B923" s="2920"/>
      <c r="C923" s="799"/>
      <c r="D923" s="799"/>
      <c r="E923" s="799"/>
      <c r="F923" s="799"/>
      <c r="G923" s="799"/>
      <c r="H923" s="799"/>
      <c r="I923" s="799"/>
      <c r="J923" s="799"/>
      <c r="K923" s="799"/>
      <c r="L923" s="799"/>
      <c r="M923" s="799"/>
      <c r="N923" s="799"/>
      <c r="O923" s="799"/>
      <c r="P923" s="799"/>
      <c r="Q923" s="799"/>
      <c r="R923" s="799"/>
      <c r="S923" s="799"/>
      <c r="T923" s="799"/>
      <c r="U923" s="799"/>
      <c r="V923" s="799"/>
      <c r="W923" s="799"/>
      <c r="X923" s="799"/>
      <c r="Y923" s="799"/>
      <c r="Z923" s="799"/>
    </row>
    <row r="924" spans="1:26" ht="15.75">
      <c r="A924" s="799"/>
      <c r="B924" s="2920"/>
      <c r="C924" s="799"/>
      <c r="D924" s="799"/>
      <c r="E924" s="799"/>
      <c r="F924" s="799"/>
      <c r="G924" s="799"/>
      <c r="H924" s="799"/>
      <c r="I924" s="799"/>
      <c r="J924" s="799"/>
      <c r="K924" s="799"/>
      <c r="L924" s="799"/>
      <c r="M924" s="799"/>
      <c r="N924" s="799"/>
      <c r="O924" s="799"/>
      <c r="P924" s="799"/>
      <c r="Q924" s="799"/>
      <c r="R924" s="799"/>
      <c r="S924" s="799"/>
      <c r="T924" s="799"/>
      <c r="U924" s="799"/>
      <c r="V924" s="799"/>
      <c r="W924" s="799"/>
      <c r="X924" s="799"/>
      <c r="Y924" s="799"/>
      <c r="Z924" s="799"/>
    </row>
    <row r="925" spans="1:26" ht="15.75">
      <c r="A925" s="799"/>
      <c r="B925" s="2920"/>
      <c r="C925" s="799"/>
      <c r="D925" s="799"/>
      <c r="E925" s="799"/>
      <c r="F925" s="799"/>
      <c r="G925" s="799"/>
      <c r="H925" s="799"/>
      <c r="I925" s="799"/>
      <c r="J925" s="799"/>
      <c r="K925" s="799"/>
      <c r="L925" s="799"/>
      <c r="M925" s="799"/>
      <c r="N925" s="799"/>
      <c r="O925" s="799"/>
      <c r="P925" s="799"/>
      <c r="Q925" s="799"/>
      <c r="R925" s="799"/>
      <c r="S925" s="799"/>
      <c r="T925" s="799"/>
      <c r="U925" s="799"/>
      <c r="V925" s="799"/>
      <c r="W925" s="799"/>
      <c r="X925" s="799"/>
      <c r="Y925" s="799"/>
      <c r="Z925" s="799"/>
    </row>
    <row r="926" spans="1:26" ht="15.75">
      <c r="A926" s="799"/>
      <c r="B926" s="2920"/>
      <c r="C926" s="799"/>
      <c r="D926" s="799"/>
      <c r="E926" s="799"/>
      <c r="F926" s="799"/>
      <c r="G926" s="799"/>
      <c r="H926" s="799"/>
      <c r="I926" s="799"/>
      <c r="J926" s="799"/>
      <c r="K926" s="799"/>
      <c r="L926" s="799"/>
      <c r="M926" s="799"/>
      <c r="N926" s="799"/>
      <c r="O926" s="799"/>
      <c r="P926" s="799"/>
      <c r="Q926" s="799"/>
      <c r="R926" s="799"/>
      <c r="S926" s="799"/>
      <c r="T926" s="799"/>
      <c r="U926" s="799"/>
      <c r="V926" s="799"/>
      <c r="W926" s="799"/>
      <c r="X926" s="799"/>
      <c r="Y926" s="799"/>
      <c r="Z926" s="799"/>
    </row>
    <row r="927" spans="1:26" ht="15.75">
      <c r="A927" s="799"/>
      <c r="B927" s="2920"/>
      <c r="C927" s="799"/>
      <c r="D927" s="799"/>
      <c r="E927" s="799"/>
      <c r="F927" s="799"/>
      <c r="G927" s="799"/>
      <c r="H927" s="799"/>
      <c r="I927" s="799"/>
      <c r="J927" s="799"/>
      <c r="K927" s="799"/>
      <c r="L927" s="799"/>
      <c r="M927" s="799"/>
      <c r="N927" s="799"/>
      <c r="O927" s="799"/>
      <c r="P927" s="799"/>
      <c r="Q927" s="799"/>
      <c r="R927" s="799"/>
      <c r="S927" s="799"/>
      <c r="T927" s="799"/>
      <c r="U927" s="799"/>
      <c r="V927" s="799"/>
      <c r="W927" s="799"/>
      <c r="X927" s="799"/>
      <c r="Y927" s="799"/>
      <c r="Z927" s="799"/>
    </row>
    <row r="928" spans="1:26" ht="15.75">
      <c r="A928" s="799"/>
      <c r="B928" s="2920"/>
      <c r="C928" s="799"/>
      <c r="D928" s="799"/>
      <c r="E928" s="799"/>
      <c r="F928" s="799"/>
      <c r="G928" s="799"/>
      <c r="H928" s="799"/>
      <c r="I928" s="799"/>
      <c r="J928" s="799"/>
      <c r="K928" s="799"/>
      <c r="L928" s="799"/>
      <c r="M928" s="799"/>
      <c r="N928" s="799"/>
      <c r="O928" s="799"/>
      <c r="P928" s="799"/>
      <c r="Q928" s="799"/>
      <c r="R928" s="799"/>
      <c r="S928" s="799"/>
      <c r="T928" s="799"/>
      <c r="U928" s="799"/>
      <c r="V928" s="799"/>
      <c r="W928" s="799"/>
      <c r="X928" s="799"/>
      <c r="Y928" s="799"/>
      <c r="Z928" s="799"/>
    </row>
    <row r="929" spans="1:26" ht="15.75">
      <c r="A929" s="799"/>
      <c r="B929" s="2920"/>
      <c r="C929" s="799"/>
      <c r="D929" s="799"/>
      <c r="E929" s="799"/>
      <c r="F929" s="799"/>
      <c r="G929" s="799"/>
      <c r="H929" s="799"/>
      <c r="I929" s="799"/>
      <c r="J929" s="799"/>
      <c r="K929" s="799"/>
      <c r="L929" s="799"/>
      <c r="M929" s="799"/>
      <c r="N929" s="799"/>
      <c r="O929" s="799"/>
      <c r="P929" s="799"/>
      <c r="Q929" s="799"/>
      <c r="R929" s="799"/>
      <c r="S929" s="799"/>
      <c r="T929" s="799"/>
      <c r="U929" s="799"/>
      <c r="V929" s="799"/>
      <c r="W929" s="799"/>
      <c r="X929" s="799"/>
      <c r="Y929" s="799"/>
      <c r="Z929" s="799"/>
    </row>
    <row r="930" spans="1:26" ht="15.75">
      <c r="A930" s="799"/>
      <c r="B930" s="2920"/>
      <c r="C930" s="799"/>
      <c r="D930" s="799"/>
      <c r="E930" s="799"/>
      <c r="F930" s="799"/>
      <c r="G930" s="799"/>
      <c r="H930" s="799"/>
      <c r="I930" s="799"/>
      <c r="J930" s="799"/>
      <c r="K930" s="799"/>
      <c r="L930" s="799"/>
      <c r="M930" s="799"/>
      <c r="N930" s="799"/>
      <c r="O930" s="799"/>
      <c r="P930" s="799"/>
      <c r="Q930" s="799"/>
      <c r="R930" s="799"/>
      <c r="S930" s="799"/>
      <c r="T930" s="799"/>
      <c r="U930" s="799"/>
      <c r="V930" s="799"/>
      <c r="W930" s="799"/>
      <c r="X930" s="799"/>
      <c r="Y930" s="799"/>
      <c r="Z930" s="799"/>
    </row>
    <row r="931" spans="1:26" ht="15.75">
      <c r="A931" s="799"/>
      <c r="B931" s="2920"/>
      <c r="C931" s="799"/>
      <c r="D931" s="799"/>
      <c r="E931" s="799"/>
      <c r="F931" s="799"/>
      <c r="G931" s="799"/>
      <c r="H931" s="799"/>
      <c r="I931" s="799"/>
      <c r="J931" s="799"/>
      <c r="K931" s="799"/>
      <c r="L931" s="799"/>
      <c r="M931" s="799"/>
      <c r="N931" s="799"/>
      <c r="O931" s="799"/>
      <c r="P931" s="799"/>
      <c r="Q931" s="799"/>
      <c r="R931" s="799"/>
      <c r="S931" s="799"/>
      <c r="T931" s="799"/>
      <c r="U931" s="799"/>
      <c r="V931" s="799"/>
      <c r="W931" s="799"/>
      <c r="X931" s="799"/>
      <c r="Y931" s="799"/>
      <c r="Z931" s="799"/>
    </row>
    <row r="932" spans="1:26" ht="15.75">
      <c r="A932" s="799"/>
      <c r="B932" s="2920"/>
      <c r="C932" s="799"/>
      <c r="D932" s="799"/>
      <c r="E932" s="799"/>
      <c r="F932" s="799"/>
      <c r="G932" s="799"/>
      <c r="H932" s="799"/>
      <c r="I932" s="799"/>
      <c r="J932" s="799"/>
      <c r="K932" s="799"/>
      <c r="L932" s="799"/>
      <c r="M932" s="799"/>
      <c r="N932" s="799"/>
      <c r="O932" s="799"/>
      <c r="P932" s="799"/>
      <c r="Q932" s="799"/>
      <c r="R932" s="799"/>
      <c r="S932" s="799"/>
      <c r="T932" s="799"/>
      <c r="U932" s="799"/>
      <c r="V932" s="799"/>
      <c r="W932" s="799"/>
      <c r="X932" s="799"/>
      <c r="Y932" s="799"/>
      <c r="Z932" s="799"/>
    </row>
    <row r="933" spans="1:26" ht="15.75">
      <c r="A933" s="799"/>
      <c r="B933" s="2920"/>
      <c r="C933" s="799"/>
      <c r="D933" s="799"/>
      <c r="E933" s="799"/>
      <c r="F933" s="799"/>
      <c r="G933" s="799"/>
      <c r="H933" s="799"/>
      <c r="I933" s="799"/>
      <c r="J933" s="799"/>
      <c r="K933" s="799"/>
      <c r="L933" s="799"/>
      <c r="M933" s="799"/>
      <c r="N933" s="799"/>
      <c r="O933" s="799"/>
      <c r="P933" s="799"/>
      <c r="Q933" s="799"/>
      <c r="R933" s="799"/>
      <c r="S933" s="799"/>
      <c r="T933" s="799"/>
      <c r="U933" s="799"/>
      <c r="V933" s="799"/>
      <c r="W933" s="799"/>
      <c r="X933" s="799"/>
      <c r="Y933" s="799"/>
      <c r="Z933" s="799"/>
    </row>
    <row r="934" spans="1:26" ht="15.75">
      <c r="A934" s="799"/>
      <c r="B934" s="2920"/>
      <c r="C934" s="799"/>
      <c r="D934" s="799"/>
      <c r="E934" s="799"/>
      <c r="F934" s="799"/>
      <c r="G934" s="799"/>
      <c r="H934" s="799"/>
      <c r="I934" s="799"/>
      <c r="J934" s="799"/>
      <c r="K934" s="799"/>
      <c r="L934" s="799"/>
      <c r="M934" s="799"/>
      <c r="N934" s="799"/>
      <c r="O934" s="799"/>
      <c r="P934" s="799"/>
      <c r="Q934" s="799"/>
      <c r="R934" s="799"/>
      <c r="S934" s="799"/>
      <c r="T934" s="799"/>
      <c r="U934" s="799"/>
      <c r="V934" s="799"/>
      <c r="W934" s="799"/>
      <c r="X934" s="799"/>
      <c r="Y934" s="799"/>
      <c r="Z934" s="799"/>
    </row>
    <row r="935" spans="1:26" ht="15.75">
      <c r="A935" s="799"/>
      <c r="B935" s="2920"/>
      <c r="C935" s="799"/>
      <c r="D935" s="799"/>
      <c r="E935" s="799"/>
      <c r="F935" s="799"/>
      <c r="G935" s="799"/>
      <c r="H935" s="799"/>
      <c r="I935" s="799"/>
      <c r="J935" s="799"/>
      <c r="K935" s="799"/>
      <c r="L935" s="799"/>
      <c r="M935" s="799"/>
      <c r="N935" s="799"/>
      <c r="O935" s="799"/>
      <c r="P935" s="799"/>
      <c r="Q935" s="799"/>
      <c r="R935" s="799"/>
      <c r="S935" s="799"/>
      <c r="T935" s="799"/>
      <c r="U935" s="799"/>
      <c r="V935" s="799"/>
      <c r="W935" s="799"/>
      <c r="X935" s="799"/>
      <c r="Y935" s="799"/>
      <c r="Z935" s="799"/>
    </row>
    <row r="936" spans="1:26" ht="15.75">
      <c r="A936" s="799"/>
      <c r="B936" s="2920"/>
      <c r="C936" s="799"/>
      <c r="D936" s="799"/>
      <c r="E936" s="799"/>
      <c r="F936" s="799"/>
      <c r="G936" s="799"/>
      <c r="H936" s="799"/>
      <c r="I936" s="799"/>
      <c r="J936" s="799"/>
      <c r="K936" s="799"/>
      <c r="L936" s="799"/>
      <c r="M936" s="799"/>
      <c r="N936" s="799"/>
      <c r="O936" s="799"/>
      <c r="P936" s="799"/>
      <c r="Q936" s="799"/>
      <c r="R936" s="799"/>
      <c r="S936" s="799"/>
      <c r="T936" s="799"/>
      <c r="U936" s="799"/>
      <c r="V936" s="799"/>
      <c r="W936" s="799"/>
      <c r="X936" s="799"/>
      <c r="Y936" s="799"/>
      <c r="Z936" s="799"/>
    </row>
    <row r="937" spans="1:26" ht="15.75">
      <c r="A937" s="799"/>
      <c r="B937" s="2920"/>
      <c r="C937" s="799"/>
      <c r="D937" s="799"/>
      <c r="E937" s="799"/>
      <c r="F937" s="799"/>
      <c r="G937" s="799"/>
      <c r="H937" s="799"/>
      <c r="I937" s="799"/>
      <c r="J937" s="799"/>
      <c r="K937" s="799"/>
      <c r="L937" s="799"/>
      <c r="M937" s="799"/>
      <c r="N937" s="799"/>
      <c r="O937" s="799"/>
      <c r="P937" s="799"/>
      <c r="Q937" s="799"/>
      <c r="R937" s="799"/>
      <c r="S937" s="799"/>
      <c r="T937" s="799"/>
      <c r="U937" s="799"/>
      <c r="V937" s="799"/>
      <c r="W937" s="799"/>
      <c r="X937" s="799"/>
      <c r="Y937" s="799"/>
      <c r="Z937" s="799"/>
    </row>
    <row r="938" spans="1:26" ht="15.75">
      <c r="A938" s="799"/>
      <c r="B938" s="2920"/>
      <c r="C938" s="799"/>
      <c r="D938" s="799"/>
      <c r="E938" s="799"/>
      <c r="F938" s="799"/>
      <c r="G938" s="799"/>
      <c r="H938" s="799"/>
      <c r="I938" s="799"/>
      <c r="J938" s="799"/>
      <c r="K938" s="799"/>
      <c r="L938" s="799"/>
      <c r="M938" s="799"/>
      <c r="N938" s="799"/>
      <c r="O938" s="799"/>
      <c r="P938" s="799"/>
      <c r="Q938" s="799"/>
      <c r="R938" s="799"/>
      <c r="S938" s="799"/>
      <c r="T938" s="799"/>
      <c r="U938" s="799"/>
      <c r="V938" s="799"/>
      <c r="W938" s="799"/>
      <c r="X938" s="799"/>
      <c r="Y938" s="799"/>
      <c r="Z938" s="799"/>
    </row>
    <row r="939" spans="1:26" ht="15.75">
      <c r="A939" s="799"/>
      <c r="B939" s="2920"/>
      <c r="C939" s="799"/>
      <c r="D939" s="799"/>
      <c r="E939" s="799"/>
      <c r="F939" s="799"/>
      <c r="G939" s="799"/>
      <c r="H939" s="799"/>
      <c r="I939" s="799"/>
      <c r="J939" s="799"/>
      <c r="K939" s="799"/>
      <c r="L939" s="799"/>
      <c r="M939" s="799"/>
      <c r="N939" s="799"/>
      <c r="O939" s="799"/>
      <c r="P939" s="799"/>
      <c r="Q939" s="799"/>
      <c r="R939" s="799"/>
      <c r="S939" s="799"/>
      <c r="T939" s="799"/>
      <c r="U939" s="799"/>
      <c r="V939" s="799"/>
      <c r="W939" s="799"/>
      <c r="X939" s="799"/>
      <c r="Y939" s="799"/>
      <c r="Z939" s="799"/>
    </row>
    <row r="940" spans="1:26" ht="15.75">
      <c r="A940" s="799"/>
      <c r="B940" s="2920"/>
      <c r="C940" s="799"/>
      <c r="D940" s="799"/>
      <c r="E940" s="799"/>
      <c r="F940" s="799"/>
      <c r="G940" s="799"/>
      <c r="H940" s="799"/>
      <c r="I940" s="799"/>
      <c r="J940" s="799"/>
      <c r="K940" s="799"/>
      <c r="L940" s="799"/>
      <c r="M940" s="799"/>
      <c r="N940" s="799"/>
      <c r="O940" s="799"/>
      <c r="P940" s="799"/>
      <c r="Q940" s="799"/>
      <c r="R940" s="799"/>
      <c r="S940" s="799"/>
      <c r="T940" s="799"/>
      <c r="U940" s="799"/>
      <c r="V940" s="799"/>
      <c r="W940" s="799"/>
      <c r="X940" s="799"/>
      <c r="Y940" s="799"/>
      <c r="Z940" s="799"/>
    </row>
    <row r="941" spans="1:26" ht="15.75">
      <c r="A941" s="799"/>
      <c r="B941" s="2920"/>
      <c r="C941" s="799"/>
      <c r="D941" s="799"/>
      <c r="E941" s="799"/>
      <c r="F941" s="799"/>
      <c r="G941" s="799"/>
      <c r="H941" s="799"/>
      <c r="I941" s="799"/>
      <c r="J941" s="799"/>
      <c r="K941" s="799"/>
      <c r="L941" s="799"/>
      <c r="M941" s="799"/>
      <c r="N941" s="799"/>
      <c r="O941" s="799"/>
      <c r="P941" s="799"/>
      <c r="Q941" s="799"/>
      <c r="R941" s="799"/>
      <c r="S941" s="799"/>
      <c r="T941" s="799"/>
      <c r="U941" s="799"/>
      <c r="V941" s="799"/>
      <c r="W941" s="799"/>
      <c r="X941" s="799"/>
      <c r="Y941" s="799"/>
      <c r="Z941" s="799"/>
    </row>
    <row r="942" spans="1:26" ht="15.75">
      <c r="A942" s="799"/>
      <c r="B942" s="2920"/>
      <c r="C942" s="799"/>
      <c r="D942" s="799"/>
      <c r="E942" s="799"/>
      <c r="F942" s="799"/>
      <c r="G942" s="799"/>
      <c r="H942" s="799"/>
      <c r="I942" s="799"/>
      <c r="J942" s="799"/>
      <c r="K942" s="799"/>
      <c r="L942" s="799"/>
      <c r="M942" s="799"/>
      <c r="N942" s="799"/>
      <c r="O942" s="799"/>
      <c r="P942" s="799"/>
      <c r="Q942" s="799"/>
      <c r="R942" s="799"/>
      <c r="S942" s="799"/>
      <c r="T942" s="799"/>
      <c r="U942" s="799"/>
      <c r="V942" s="799"/>
      <c r="W942" s="799"/>
      <c r="X942" s="799"/>
      <c r="Y942" s="799"/>
      <c r="Z942" s="799"/>
    </row>
    <row r="943" spans="1:26" ht="15.75">
      <c r="A943" s="799"/>
      <c r="B943" s="2920"/>
      <c r="C943" s="799"/>
      <c r="D943" s="799"/>
      <c r="E943" s="799"/>
      <c r="F943" s="799"/>
      <c r="G943" s="799"/>
      <c r="H943" s="799"/>
      <c r="I943" s="799"/>
      <c r="J943" s="799"/>
      <c r="K943" s="799"/>
      <c r="L943" s="799"/>
      <c r="M943" s="799"/>
      <c r="N943" s="799"/>
      <c r="O943" s="799"/>
      <c r="P943" s="799"/>
      <c r="Q943" s="799"/>
      <c r="R943" s="799"/>
      <c r="S943" s="799"/>
      <c r="T943" s="799"/>
      <c r="U943" s="799"/>
      <c r="V943" s="799"/>
      <c r="W943" s="799"/>
      <c r="X943" s="799"/>
      <c r="Y943" s="799"/>
      <c r="Z943" s="799"/>
    </row>
    <row r="944" spans="1:26" ht="15.75">
      <c r="A944" s="799"/>
      <c r="B944" s="2920"/>
      <c r="C944" s="799"/>
      <c r="D944" s="799"/>
      <c r="E944" s="799"/>
      <c r="F944" s="799"/>
      <c r="G944" s="799"/>
      <c r="H944" s="799"/>
      <c r="I944" s="799"/>
      <c r="J944" s="799"/>
      <c r="K944" s="799"/>
      <c r="L944" s="799"/>
      <c r="M944" s="799"/>
      <c r="N944" s="799"/>
      <c r="O944" s="799"/>
      <c r="P944" s="799"/>
      <c r="Q944" s="799"/>
      <c r="R944" s="799"/>
      <c r="S944" s="799"/>
      <c r="T944" s="799"/>
      <c r="U944" s="799"/>
      <c r="V944" s="799"/>
      <c r="W944" s="799"/>
      <c r="X944" s="799"/>
      <c r="Y944" s="799"/>
      <c r="Z944" s="799"/>
    </row>
    <row r="945" spans="1:26" ht="15.75">
      <c r="A945" s="799"/>
      <c r="B945" s="2920"/>
      <c r="C945" s="799"/>
      <c r="D945" s="799"/>
      <c r="E945" s="799"/>
      <c r="F945" s="799"/>
      <c r="G945" s="799"/>
      <c r="H945" s="799"/>
      <c r="I945" s="799"/>
      <c r="J945" s="799"/>
      <c r="K945" s="799"/>
      <c r="L945" s="799"/>
      <c r="M945" s="799"/>
      <c r="N945" s="799"/>
      <c r="O945" s="799"/>
      <c r="P945" s="799"/>
      <c r="Q945" s="799"/>
      <c r="R945" s="799"/>
      <c r="S945" s="799"/>
      <c r="T945" s="799"/>
      <c r="U945" s="799"/>
      <c r="V945" s="799"/>
      <c r="W945" s="799"/>
      <c r="X945" s="799"/>
      <c r="Y945" s="799"/>
      <c r="Z945" s="799"/>
    </row>
    <row r="946" spans="1:26" ht="15.75">
      <c r="A946" s="799"/>
      <c r="B946" s="2920"/>
      <c r="C946" s="799"/>
      <c r="D946" s="799"/>
      <c r="E946" s="799"/>
      <c r="F946" s="799"/>
      <c r="G946" s="799"/>
      <c r="H946" s="799"/>
      <c r="I946" s="799"/>
      <c r="J946" s="799"/>
      <c r="K946" s="799"/>
      <c r="L946" s="799"/>
      <c r="M946" s="799"/>
      <c r="N946" s="799"/>
      <c r="O946" s="799"/>
      <c r="P946" s="799"/>
      <c r="Q946" s="799"/>
      <c r="R946" s="799"/>
      <c r="S946" s="799"/>
      <c r="T946" s="799"/>
      <c r="U946" s="799"/>
      <c r="V946" s="799"/>
      <c r="W946" s="799"/>
      <c r="X946" s="799"/>
      <c r="Y946" s="799"/>
      <c r="Z946" s="799"/>
    </row>
    <row r="947" spans="1:26" ht="15.75">
      <c r="A947" s="799"/>
      <c r="B947" s="2920"/>
      <c r="C947" s="799"/>
      <c r="D947" s="799"/>
      <c r="E947" s="799"/>
      <c r="F947" s="799"/>
      <c r="G947" s="799"/>
      <c r="H947" s="799"/>
      <c r="I947" s="799"/>
      <c r="J947" s="799"/>
      <c r="K947" s="799"/>
      <c r="L947" s="799"/>
      <c r="M947" s="799"/>
      <c r="N947" s="799"/>
      <c r="O947" s="799"/>
      <c r="P947" s="799"/>
      <c r="Q947" s="799"/>
      <c r="R947" s="799"/>
      <c r="S947" s="799"/>
      <c r="T947" s="799"/>
      <c r="U947" s="799"/>
      <c r="V947" s="799"/>
      <c r="W947" s="799"/>
      <c r="X947" s="799"/>
      <c r="Y947" s="799"/>
      <c r="Z947" s="799"/>
    </row>
    <row r="948" spans="1:26" ht="15.75">
      <c r="A948" s="799"/>
      <c r="B948" s="2920"/>
      <c r="C948" s="799"/>
      <c r="D948" s="799"/>
      <c r="E948" s="799"/>
      <c r="F948" s="799"/>
      <c r="G948" s="799"/>
      <c r="H948" s="799"/>
      <c r="I948" s="799"/>
      <c r="J948" s="799"/>
      <c r="K948" s="799"/>
      <c r="L948" s="799"/>
      <c r="M948" s="799"/>
      <c r="N948" s="799"/>
      <c r="O948" s="799"/>
      <c r="P948" s="799"/>
      <c r="Q948" s="799"/>
      <c r="R948" s="799"/>
      <c r="S948" s="799"/>
      <c r="T948" s="799"/>
      <c r="U948" s="799"/>
      <c r="V948" s="799"/>
      <c r="W948" s="799"/>
      <c r="X948" s="799"/>
      <c r="Y948" s="799"/>
      <c r="Z948" s="799"/>
    </row>
    <row r="949" spans="1:26" ht="15.75">
      <c r="A949" s="799"/>
      <c r="B949" s="2920"/>
      <c r="C949" s="799"/>
      <c r="D949" s="799"/>
      <c r="E949" s="799"/>
      <c r="F949" s="799"/>
      <c r="G949" s="799"/>
      <c r="H949" s="799"/>
      <c r="I949" s="799"/>
      <c r="J949" s="799"/>
      <c r="K949" s="799"/>
      <c r="L949" s="799"/>
      <c r="M949" s="799"/>
      <c r="N949" s="799"/>
      <c r="O949" s="799"/>
      <c r="P949" s="799"/>
      <c r="Q949" s="799"/>
      <c r="R949" s="799"/>
      <c r="S949" s="799"/>
      <c r="T949" s="799"/>
      <c r="U949" s="799"/>
      <c r="V949" s="799"/>
      <c r="W949" s="799"/>
      <c r="X949" s="799"/>
      <c r="Y949" s="799"/>
      <c r="Z949" s="799"/>
    </row>
    <row r="950" spans="1:26" ht="15.75">
      <c r="A950" s="799"/>
      <c r="B950" s="2920"/>
      <c r="C950" s="799"/>
      <c r="D950" s="799"/>
      <c r="E950" s="799"/>
      <c r="F950" s="799"/>
      <c r="G950" s="799"/>
      <c r="H950" s="799"/>
      <c r="I950" s="799"/>
      <c r="J950" s="799"/>
      <c r="K950" s="799"/>
      <c r="L950" s="799"/>
      <c r="M950" s="799"/>
      <c r="N950" s="799"/>
      <c r="O950" s="799"/>
      <c r="P950" s="799"/>
      <c r="Q950" s="799"/>
      <c r="R950" s="799"/>
      <c r="S950" s="799"/>
      <c r="T950" s="799"/>
      <c r="U950" s="799"/>
      <c r="V950" s="799"/>
      <c r="W950" s="799"/>
      <c r="X950" s="799"/>
      <c r="Y950" s="799"/>
      <c r="Z950" s="799"/>
    </row>
    <row r="951" spans="1:26" ht="15.75">
      <c r="A951" s="799"/>
      <c r="B951" s="2920"/>
      <c r="C951" s="799"/>
      <c r="D951" s="799"/>
      <c r="E951" s="799"/>
      <c r="F951" s="799"/>
      <c r="G951" s="799"/>
      <c r="H951" s="799"/>
      <c r="I951" s="799"/>
      <c r="J951" s="799"/>
      <c r="K951" s="799"/>
      <c r="L951" s="799"/>
      <c r="M951" s="799"/>
      <c r="N951" s="799"/>
      <c r="O951" s="799"/>
      <c r="P951" s="799"/>
      <c r="Q951" s="799"/>
      <c r="R951" s="799"/>
      <c r="S951" s="799"/>
      <c r="T951" s="799"/>
      <c r="U951" s="799"/>
      <c r="V951" s="799"/>
      <c r="W951" s="799"/>
      <c r="X951" s="799"/>
      <c r="Y951" s="799"/>
      <c r="Z951" s="799"/>
    </row>
    <row r="952" spans="1:26" ht="15.75">
      <c r="A952" s="799"/>
      <c r="B952" s="2920"/>
      <c r="C952" s="799"/>
      <c r="D952" s="799"/>
      <c r="E952" s="799"/>
      <c r="F952" s="799"/>
      <c r="G952" s="799"/>
      <c r="H952" s="799"/>
      <c r="I952" s="799"/>
      <c r="J952" s="799"/>
      <c r="K952" s="799"/>
      <c r="L952" s="799"/>
      <c r="M952" s="799"/>
      <c r="N952" s="799"/>
      <c r="O952" s="799"/>
      <c r="P952" s="799"/>
      <c r="Q952" s="799"/>
      <c r="R952" s="799"/>
      <c r="S952" s="799"/>
      <c r="T952" s="799"/>
      <c r="U952" s="799"/>
      <c r="V952" s="799"/>
      <c r="W952" s="799"/>
      <c r="X952" s="799"/>
      <c r="Y952" s="799"/>
      <c r="Z952" s="799"/>
    </row>
    <row r="953" spans="1:26" ht="15.75">
      <c r="A953" s="799"/>
      <c r="B953" s="2920"/>
      <c r="C953" s="799"/>
      <c r="D953" s="799"/>
      <c r="E953" s="799"/>
      <c r="F953" s="799"/>
      <c r="G953" s="799"/>
      <c r="H953" s="799"/>
      <c r="I953" s="799"/>
      <c r="J953" s="799"/>
      <c r="K953" s="799"/>
      <c r="L953" s="799"/>
      <c r="M953" s="799"/>
      <c r="N953" s="799"/>
      <c r="O953" s="799"/>
      <c r="P953" s="799"/>
      <c r="Q953" s="799"/>
      <c r="R953" s="799"/>
      <c r="S953" s="799"/>
      <c r="T953" s="799"/>
      <c r="U953" s="799"/>
      <c r="V953" s="799"/>
      <c r="W953" s="799"/>
      <c r="X953" s="799"/>
      <c r="Y953" s="799"/>
      <c r="Z953" s="799"/>
    </row>
    <row r="954" spans="1:26" ht="15.75">
      <c r="A954" s="799"/>
      <c r="B954" s="2920"/>
      <c r="C954" s="799"/>
      <c r="D954" s="799"/>
      <c r="E954" s="799"/>
      <c r="F954" s="799"/>
      <c r="G954" s="799"/>
      <c r="H954" s="799"/>
      <c r="I954" s="799"/>
      <c r="J954" s="799"/>
      <c r="K954" s="799"/>
      <c r="L954" s="799"/>
      <c r="M954" s="799"/>
      <c r="N954" s="799"/>
      <c r="O954" s="799"/>
      <c r="P954" s="799"/>
      <c r="Q954" s="799"/>
      <c r="R954" s="799"/>
      <c r="S954" s="799"/>
      <c r="T954" s="799"/>
      <c r="U954" s="799"/>
      <c r="V954" s="799"/>
      <c r="W954" s="799"/>
      <c r="X954" s="799"/>
      <c r="Y954" s="799"/>
      <c r="Z954" s="799"/>
    </row>
    <row r="955" spans="1:26" ht="15.75">
      <c r="A955" s="799"/>
      <c r="B955" s="2920"/>
      <c r="C955" s="799"/>
      <c r="D955" s="799"/>
      <c r="E955" s="799"/>
      <c r="F955" s="799"/>
      <c r="G955" s="799"/>
      <c r="H955" s="799"/>
      <c r="I955" s="799"/>
      <c r="J955" s="799"/>
      <c r="K955" s="799"/>
      <c r="L955" s="799"/>
      <c r="M955" s="799"/>
      <c r="N955" s="799"/>
      <c r="O955" s="799"/>
      <c r="P955" s="799"/>
      <c r="Q955" s="799"/>
      <c r="R955" s="799"/>
      <c r="S955" s="799"/>
      <c r="T955" s="799"/>
      <c r="U955" s="799"/>
      <c r="V955" s="799"/>
      <c r="W955" s="799"/>
      <c r="X955" s="799"/>
      <c r="Y955" s="799"/>
      <c r="Z955" s="799"/>
    </row>
    <row r="956" spans="1:26" ht="15.75">
      <c r="A956" s="799"/>
      <c r="B956" s="2920"/>
      <c r="C956" s="799"/>
      <c r="D956" s="799"/>
      <c r="E956" s="799"/>
      <c r="F956" s="799"/>
      <c r="G956" s="799"/>
      <c r="H956" s="799"/>
      <c r="I956" s="799"/>
      <c r="J956" s="799"/>
      <c r="K956" s="799"/>
      <c r="L956" s="799"/>
      <c r="M956" s="799"/>
      <c r="N956" s="799"/>
      <c r="O956" s="799"/>
      <c r="P956" s="799"/>
      <c r="Q956" s="799"/>
      <c r="R956" s="799"/>
      <c r="S956" s="799"/>
      <c r="T956" s="799"/>
      <c r="U956" s="799"/>
      <c r="V956" s="799"/>
      <c r="W956" s="799"/>
      <c r="X956" s="799"/>
      <c r="Y956" s="799"/>
      <c r="Z956" s="799"/>
    </row>
    <row r="957" spans="1:26" ht="15.75">
      <c r="A957" s="799"/>
      <c r="B957" s="2920"/>
      <c r="C957" s="799"/>
      <c r="D957" s="799"/>
      <c r="E957" s="799"/>
      <c r="F957" s="799"/>
      <c r="G957" s="799"/>
      <c r="H957" s="799"/>
      <c r="I957" s="799"/>
      <c r="J957" s="799"/>
      <c r="K957" s="799"/>
      <c r="L957" s="799"/>
      <c r="M957" s="799"/>
      <c r="N957" s="799"/>
      <c r="O957" s="799"/>
      <c r="P957" s="799"/>
      <c r="Q957" s="799"/>
      <c r="R957" s="799"/>
      <c r="S957" s="799"/>
      <c r="T957" s="799"/>
      <c r="U957" s="799"/>
      <c r="V957" s="799"/>
      <c r="W957" s="799"/>
      <c r="X957" s="799"/>
      <c r="Y957" s="799"/>
      <c r="Z957" s="799"/>
    </row>
    <row r="958" spans="1:26" ht="15.75">
      <c r="A958" s="799"/>
      <c r="B958" s="2920"/>
      <c r="C958" s="799"/>
      <c r="D958" s="799"/>
      <c r="E958" s="799"/>
      <c r="F958" s="799"/>
      <c r="G958" s="799"/>
      <c r="H958" s="799"/>
      <c r="I958" s="799"/>
      <c r="J958" s="799"/>
      <c r="K958" s="799"/>
      <c r="L958" s="799"/>
      <c r="M958" s="799"/>
      <c r="N958" s="799"/>
      <c r="O958" s="799"/>
      <c r="P958" s="799"/>
      <c r="Q958" s="799"/>
      <c r="R958" s="799"/>
      <c r="S958" s="799"/>
      <c r="T958" s="799"/>
      <c r="U958" s="799"/>
      <c r="V958" s="799"/>
      <c r="W958" s="799"/>
      <c r="X958" s="799"/>
      <c r="Y958" s="799"/>
      <c r="Z958" s="799"/>
    </row>
    <row r="959" spans="1:26" ht="15.75">
      <c r="A959" s="799"/>
      <c r="B959" s="2920"/>
      <c r="C959" s="799"/>
      <c r="D959" s="799"/>
      <c r="E959" s="799"/>
      <c r="F959" s="799"/>
      <c r="G959" s="799"/>
      <c r="H959" s="799"/>
      <c r="I959" s="799"/>
      <c r="J959" s="799"/>
      <c r="K959" s="799"/>
      <c r="L959" s="799"/>
      <c r="M959" s="799"/>
      <c r="N959" s="799"/>
      <c r="O959" s="799"/>
      <c r="P959" s="799"/>
      <c r="Q959" s="799"/>
      <c r="R959" s="799"/>
      <c r="S959" s="799"/>
      <c r="T959" s="799"/>
      <c r="U959" s="799"/>
      <c r="V959" s="799"/>
      <c r="W959" s="799"/>
      <c r="X959" s="799"/>
      <c r="Y959" s="799"/>
      <c r="Z959" s="799"/>
    </row>
    <row r="960" spans="1:26" ht="15.75">
      <c r="A960" s="799"/>
      <c r="B960" s="2920"/>
      <c r="C960" s="799"/>
      <c r="D960" s="799"/>
      <c r="E960" s="799"/>
      <c r="F960" s="799"/>
      <c r="G960" s="799"/>
      <c r="H960" s="799"/>
      <c r="I960" s="799"/>
      <c r="J960" s="799"/>
      <c r="K960" s="799"/>
      <c r="L960" s="799"/>
      <c r="M960" s="799"/>
      <c r="N960" s="799"/>
      <c r="O960" s="799"/>
      <c r="P960" s="799"/>
      <c r="Q960" s="799"/>
      <c r="R960" s="799"/>
      <c r="S960" s="799"/>
      <c r="T960" s="799"/>
      <c r="U960" s="799"/>
      <c r="V960" s="799"/>
      <c r="W960" s="799"/>
      <c r="X960" s="799"/>
      <c r="Y960" s="799"/>
      <c r="Z960" s="799"/>
    </row>
    <row r="961" spans="1:26" ht="15.75">
      <c r="A961" s="799"/>
      <c r="B961" s="2920"/>
      <c r="C961" s="799"/>
      <c r="D961" s="799"/>
      <c r="E961" s="799"/>
      <c r="F961" s="799"/>
      <c r="G961" s="799"/>
      <c r="H961" s="799"/>
      <c r="I961" s="799"/>
      <c r="J961" s="799"/>
      <c r="K961" s="799"/>
      <c r="L961" s="799"/>
      <c r="M961" s="799"/>
      <c r="N961" s="799"/>
      <c r="O961" s="799"/>
      <c r="P961" s="799"/>
      <c r="Q961" s="799"/>
      <c r="R961" s="799"/>
      <c r="S961" s="799"/>
      <c r="T961" s="799"/>
      <c r="U961" s="799"/>
      <c r="V961" s="799"/>
      <c r="W961" s="799"/>
      <c r="X961" s="799"/>
      <c r="Y961" s="799"/>
      <c r="Z961" s="799"/>
    </row>
    <row r="962" spans="1:26" ht="15.75">
      <c r="A962" s="799"/>
      <c r="B962" s="2920"/>
      <c r="C962" s="799"/>
      <c r="D962" s="799"/>
      <c r="E962" s="799"/>
      <c r="F962" s="799"/>
      <c r="G962" s="799"/>
      <c r="H962" s="799"/>
      <c r="I962" s="799"/>
      <c r="J962" s="799"/>
      <c r="K962" s="799"/>
      <c r="L962" s="799"/>
      <c r="M962" s="799"/>
      <c r="N962" s="799"/>
      <c r="O962" s="799"/>
      <c r="P962" s="799"/>
      <c r="Q962" s="799"/>
      <c r="R962" s="799"/>
      <c r="S962" s="799"/>
      <c r="T962" s="799"/>
      <c r="U962" s="799"/>
      <c r="V962" s="799"/>
      <c r="W962" s="799"/>
      <c r="X962" s="799"/>
      <c r="Y962" s="799"/>
      <c r="Z962" s="799"/>
    </row>
    <row r="963" spans="1:26" ht="15.75">
      <c r="A963" s="799"/>
      <c r="B963" s="2920"/>
      <c r="C963" s="799"/>
      <c r="D963" s="799"/>
      <c r="E963" s="799"/>
      <c r="F963" s="799"/>
      <c r="G963" s="799"/>
      <c r="H963" s="799"/>
      <c r="I963" s="799"/>
      <c r="J963" s="799"/>
      <c r="K963" s="799"/>
      <c r="L963" s="799"/>
      <c r="M963" s="799"/>
      <c r="N963" s="799"/>
      <c r="O963" s="799"/>
      <c r="P963" s="799"/>
      <c r="Q963" s="799"/>
      <c r="R963" s="799"/>
      <c r="S963" s="799"/>
      <c r="T963" s="799"/>
      <c r="U963" s="799"/>
      <c r="V963" s="799"/>
      <c r="W963" s="799"/>
      <c r="X963" s="799"/>
      <c r="Y963" s="799"/>
      <c r="Z963" s="799"/>
    </row>
    <row r="964" spans="1:26" ht="15.75">
      <c r="A964" s="799"/>
      <c r="B964" s="2920"/>
      <c r="C964" s="799"/>
      <c r="D964" s="799"/>
      <c r="E964" s="799"/>
      <c r="F964" s="799"/>
      <c r="G964" s="799"/>
      <c r="H964" s="799"/>
      <c r="I964" s="799"/>
      <c r="J964" s="799"/>
      <c r="K964" s="799"/>
      <c r="L964" s="799"/>
      <c r="M964" s="799"/>
      <c r="N964" s="799"/>
      <c r="O964" s="799"/>
      <c r="P964" s="799"/>
      <c r="Q964" s="799"/>
      <c r="R964" s="799"/>
      <c r="S964" s="799"/>
      <c r="T964" s="799"/>
      <c r="U964" s="799"/>
      <c r="V964" s="799"/>
      <c r="W964" s="799"/>
      <c r="X964" s="799"/>
      <c r="Y964" s="799"/>
      <c r="Z964" s="799"/>
    </row>
    <row r="965" spans="1:26" ht="15.75">
      <c r="A965" s="799"/>
      <c r="B965" s="2920"/>
      <c r="C965" s="799"/>
      <c r="D965" s="799"/>
      <c r="E965" s="799"/>
      <c r="F965" s="799"/>
      <c r="G965" s="799"/>
      <c r="H965" s="799"/>
      <c r="I965" s="799"/>
      <c r="J965" s="799"/>
      <c r="K965" s="799"/>
      <c r="L965" s="799"/>
      <c r="M965" s="799"/>
      <c r="N965" s="799"/>
      <c r="O965" s="799"/>
      <c r="P965" s="799"/>
      <c r="Q965" s="799"/>
      <c r="R965" s="799"/>
      <c r="S965" s="799"/>
      <c r="T965" s="799"/>
      <c r="U965" s="799"/>
      <c r="V965" s="799"/>
      <c r="W965" s="799"/>
      <c r="X965" s="799"/>
      <c r="Y965" s="799"/>
      <c r="Z965" s="799"/>
    </row>
    <row r="966" spans="1:26" ht="15.75">
      <c r="A966" s="799"/>
      <c r="B966" s="2920"/>
      <c r="C966" s="799"/>
      <c r="D966" s="799"/>
      <c r="E966" s="799"/>
      <c r="F966" s="799"/>
      <c r="G966" s="799"/>
      <c r="H966" s="799"/>
      <c r="I966" s="799"/>
      <c r="J966" s="799"/>
      <c r="K966" s="799"/>
      <c r="L966" s="799"/>
      <c r="M966" s="799"/>
      <c r="N966" s="799"/>
      <c r="O966" s="799"/>
      <c r="P966" s="799"/>
      <c r="Q966" s="799"/>
      <c r="R966" s="799"/>
      <c r="S966" s="799"/>
      <c r="T966" s="799"/>
      <c r="U966" s="799"/>
      <c r="V966" s="799"/>
      <c r="W966" s="799"/>
      <c r="X966" s="799"/>
      <c r="Y966" s="799"/>
      <c r="Z966" s="799"/>
    </row>
    <row r="967" spans="1:26" ht="15.75">
      <c r="A967" s="799"/>
      <c r="B967" s="2920"/>
      <c r="C967" s="799"/>
      <c r="D967" s="799"/>
      <c r="E967" s="799"/>
      <c r="F967" s="799"/>
      <c r="G967" s="799"/>
      <c r="H967" s="799"/>
      <c r="I967" s="799"/>
      <c r="J967" s="799"/>
      <c r="K967" s="799"/>
      <c r="L967" s="799"/>
      <c r="M967" s="799"/>
      <c r="N967" s="799"/>
      <c r="O967" s="799"/>
      <c r="P967" s="799"/>
      <c r="Q967" s="799"/>
      <c r="R967" s="799"/>
      <c r="S967" s="799"/>
      <c r="T967" s="799"/>
      <c r="U967" s="799"/>
      <c r="V967" s="799"/>
      <c r="W967" s="799"/>
      <c r="X967" s="799"/>
      <c r="Y967" s="799"/>
      <c r="Z967" s="799"/>
    </row>
    <row r="968" spans="1:26" ht="15.75">
      <c r="A968" s="799"/>
      <c r="B968" s="2920"/>
      <c r="C968" s="799"/>
      <c r="D968" s="799"/>
      <c r="E968" s="799"/>
      <c r="F968" s="799"/>
      <c r="G968" s="799"/>
      <c r="H968" s="799"/>
      <c r="I968" s="799"/>
      <c r="J968" s="799"/>
      <c r="K968" s="799"/>
      <c r="L968" s="799"/>
      <c r="M968" s="799"/>
      <c r="N968" s="799"/>
      <c r="O968" s="799"/>
      <c r="P968" s="799"/>
      <c r="Q968" s="799"/>
      <c r="R968" s="799"/>
      <c r="S968" s="799"/>
      <c r="T968" s="799"/>
      <c r="U968" s="799"/>
      <c r="V968" s="799"/>
      <c r="W968" s="799"/>
      <c r="X968" s="799"/>
      <c r="Y968" s="799"/>
      <c r="Z968" s="799"/>
    </row>
    <row r="969" spans="1:26" ht="15.75">
      <c r="A969" s="799"/>
      <c r="B969" s="2920"/>
      <c r="C969" s="799"/>
      <c r="D969" s="799"/>
      <c r="E969" s="799"/>
      <c r="F969" s="799"/>
      <c r="G969" s="799"/>
      <c r="H969" s="799"/>
      <c r="I969" s="799"/>
      <c r="J969" s="799"/>
      <c r="K969" s="799"/>
      <c r="L969" s="799"/>
      <c r="M969" s="799"/>
      <c r="N969" s="799"/>
      <c r="O969" s="799"/>
      <c r="P969" s="799"/>
      <c r="Q969" s="799"/>
      <c r="R969" s="799"/>
      <c r="S969" s="799"/>
      <c r="T969" s="799"/>
      <c r="U969" s="799"/>
      <c r="V969" s="799"/>
      <c r="W969" s="799"/>
      <c r="X969" s="799"/>
      <c r="Y969" s="799"/>
      <c r="Z969" s="799"/>
    </row>
    <row r="970" spans="1:26" ht="15.75">
      <c r="A970" s="799"/>
      <c r="B970" s="2920"/>
      <c r="C970" s="799"/>
      <c r="D970" s="799"/>
      <c r="E970" s="799"/>
      <c r="F970" s="799"/>
      <c r="G970" s="799"/>
      <c r="H970" s="799"/>
      <c r="I970" s="799"/>
      <c r="J970" s="799"/>
      <c r="K970" s="799"/>
      <c r="L970" s="799"/>
      <c r="M970" s="799"/>
      <c r="N970" s="799"/>
      <c r="O970" s="799"/>
      <c r="P970" s="799"/>
      <c r="Q970" s="799"/>
      <c r="R970" s="799"/>
      <c r="S970" s="799"/>
      <c r="T970" s="799"/>
      <c r="U970" s="799"/>
      <c r="V970" s="799"/>
      <c r="W970" s="799"/>
      <c r="X970" s="799"/>
      <c r="Y970" s="799"/>
      <c r="Z970" s="799"/>
    </row>
    <row r="971" spans="1:26" ht="15.75">
      <c r="A971" s="799"/>
      <c r="B971" s="2920"/>
      <c r="C971" s="799"/>
      <c r="D971" s="799"/>
      <c r="E971" s="799"/>
      <c r="F971" s="799"/>
      <c r="G971" s="799"/>
      <c r="H971" s="799"/>
      <c r="I971" s="799"/>
      <c r="J971" s="799"/>
      <c r="K971" s="799"/>
      <c r="L971" s="799"/>
      <c r="M971" s="799"/>
      <c r="N971" s="799"/>
      <c r="O971" s="799"/>
      <c r="P971" s="799"/>
      <c r="Q971" s="799"/>
      <c r="R971" s="799"/>
      <c r="S971" s="799"/>
      <c r="T971" s="799"/>
      <c r="U971" s="799"/>
      <c r="V971" s="799"/>
      <c r="W971" s="799"/>
      <c r="X971" s="799"/>
      <c r="Y971" s="799"/>
      <c r="Z971" s="799"/>
    </row>
    <row r="972" spans="1:26" ht="15.75">
      <c r="A972" s="799"/>
      <c r="B972" s="2920"/>
      <c r="C972" s="799"/>
      <c r="D972" s="799"/>
      <c r="E972" s="799"/>
      <c r="F972" s="799"/>
      <c r="G972" s="799"/>
      <c r="H972" s="799"/>
      <c r="I972" s="799"/>
      <c r="J972" s="799"/>
      <c r="K972" s="799"/>
      <c r="L972" s="799"/>
      <c r="M972" s="799"/>
      <c r="N972" s="799"/>
      <c r="O972" s="799"/>
      <c r="P972" s="799"/>
      <c r="Q972" s="799"/>
      <c r="R972" s="799"/>
      <c r="S972" s="799"/>
      <c r="T972" s="799"/>
      <c r="U972" s="799"/>
      <c r="V972" s="799"/>
      <c r="W972" s="799"/>
      <c r="X972" s="799"/>
      <c r="Y972" s="799"/>
      <c r="Z972" s="799"/>
    </row>
    <row r="973" spans="1:26" ht="15.75">
      <c r="A973" s="799"/>
      <c r="B973" s="2920"/>
      <c r="C973" s="799"/>
      <c r="D973" s="799"/>
      <c r="E973" s="799"/>
      <c r="F973" s="799"/>
      <c r="G973" s="799"/>
      <c r="H973" s="799"/>
      <c r="I973" s="799"/>
      <c r="J973" s="799"/>
      <c r="K973" s="799"/>
      <c r="L973" s="799"/>
      <c r="M973" s="799"/>
      <c r="N973" s="799"/>
      <c r="O973" s="799"/>
      <c r="P973" s="799"/>
      <c r="Q973" s="799"/>
      <c r="R973" s="799"/>
      <c r="S973" s="799"/>
      <c r="T973" s="799"/>
      <c r="U973" s="799"/>
      <c r="V973" s="799"/>
      <c r="W973" s="799"/>
      <c r="X973" s="799"/>
      <c r="Y973" s="799"/>
      <c r="Z973" s="799"/>
    </row>
    <row r="974" spans="1:26" ht="15.75">
      <c r="A974" s="799"/>
      <c r="B974" s="2920"/>
      <c r="C974" s="799"/>
      <c r="D974" s="799"/>
      <c r="E974" s="799"/>
      <c r="F974" s="799"/>
      <c r="G974" s="799"/>
      <c r="H974" s="799"/>
      <c r="I974" s="799"/>
      <c r="J974" s="799"/>
      <c r="K974" s="799"/>
      <c r="L974" s="799"/>
      <c r="M974" s="799"/>
      <c r="N974" s="799"/>
      <c r="O974" s="799"/>
      <c r="P974" s="799"/>
      <c r="Q974" s="799"/>
      <c r="R974" s="799"/>
      <c r="S974" s="799"/>
      <c r="T974" s="799"/>
      <c r="U974" s="799"/>
      <c r="V974" s="799"/>
      <c r="W974" s="799"/>
      <c r="X974" s="799"/>
      <c r="Y974" s="799"/>
      <c r="Z974" s="799"/>
    </row>
    <row r="975" spans="1:26" ht="15.75">
      <c r="A975" s="799"/>
      <c r="B975" s="2920"/>
      <c r="C975" s="799"/>
      <c r="D975" s="799"/>
      <c r="E975" s="799"/>
      <c r="F975" s="799"/>
      <c r="G975" s="799"/>
      <c r="H975" s="799"/>
      <c r="I975" s="799"/>
      <c r="J975" s="799"/>
      <c r="K975" s="799"/>
      <c r="L975" s="799"/>
      <c r="M975" s="799"/>
      <c r="N975" s="799"/>
      <c r="O975" s="799"/>
      <c r="P975" s="799"/>
      <c r="Q975" s="799"/>
      <c r="R975" s="799"/>
      <c r="S975" s="799"/>
      <c r="T975" s="799"/>
      <c r="U975" s="799"/>
      <c r="V975" s="799"/>
      <c r="W975" s="799"/>
      <c r="X975" s="799"/>
      <c r="Y975" s="799"/>
      <c r="Z975" s="799"/>
    </row>
    <row r="976" spans="1:26" ht="15.75">
      <c r="A976" s="799"/>
      <c r="B976" s="2920"/>
      <c r="C976" s="799"/>
      <c r="D976" s="799"/>
      <c r="E976" s="799"/>
      <c r="F976" s="799"/>
      <c r="G976" s="799"/>
      <c r="H976" s="799"/>
      <c r="I976" s="799"/>
      <c r="J976" s="799"/>
      <c r="K976" s="799"/>
      <c r="L976" s="799"/>
      <c r="M976" s="799"/>
      <c r="N976" s="799"/>
      <c r="O976" s="799"/>
      <c r="P976" s="799"/>
      <c r="Q976" s="799"/>
      <c r="R976" s="799"/>
      <c r="S976" s="799"/>
      <c r="T976" s="799"/>
      <c r="U976" s="799"/>
      <c r="V976" s="799"/>
      <c r="W976" s="799"/>
      <c r="X976" s="799"/>
      <c r="Y976" s="799"/>
      <c r="Z976" s="799"/>
    </row>
    <row r="977" spans="1:26" ht="15.75">
      <c r="A977" s="799"/>
      <c r="B977" s="2920"/>
      <c r="C977" s="799"/>
      <c r="D977" s="799"/>
      <c r="E977" s="799"/>
      <c r="F977" s="799"/>
      <c r="G977" s="799"/>
      <c r="H977" s="799"/>
      <c r="I977" s="799"/>
      <c r="J977" s="799"/>
      <c r="K977" s="799"/>
      <c r="L977" s="799"/>
      <c r="M977" s="799"/>
      <c r="N977" s="799"/>
      <c r="O977" s="799"/>
      <c r="P977" s="799"/>
      <c r="Q977" s="799"/>
      <c r="R977" s="799"/>
      <c r="S977" s="799"/>
      <c r="T977" s="799"/>
      <c r="U977" s="799"/>
      <c r="V977" s="799"/>
      <c r="W977" s="799"/>
      <c r="X977" s="799"/>
      <c r="Y977" s="799"/>
      <c r="Z977" s="799"/>
    </row>
    <row r="978" spans="1:26" ht="15.75">
      <c r="A978" s="799"/>
      <c r="B978" s="2920"/>
      <c r="C978" s="799"/>
      <c r="D978" s="799"/>
      <c r="E978" s="799"/>
      <c r="F978" s="799"/>
      <c r="G978" s="799"/>
      <c r="H978" s="799"/>
      <c r="I978" s="799"/>
      <c r="J978" s="799"/>
      <c r="K978" s="799"/>
      <c r="L978" s="799"/>
      <c r="M978" s="799"/>
      <c r="N978" s="799"/>
      <c r="O978" s="799"/>
      <c r="P978" s="799"/>
      <c r="Q978" s="799"/>
      <c r="R978" s="799"/>
      <c r="S978" s="799"/>
      <c r="T978" s="799"/>
      <c r="U978" s="799"/>
      <c r="V978" s="799"/>
      <c r="W978" s="799"/>
      <c r="X978" s="799"/>
      <c r="Y978" s="799"/>
      <c r="Z978" s="799"/>
    </row>
    <row r="979" spans="1:26" ht="15.75">
      <c r="A979" s="799"/>
      <c r="B979" s="2920"/>
      <c r="C979" s="799"/>
      <c r="D979" s="799"/>
      <c r="E979" s="799"/>
      <c r="F979" s="799"/>
      <c r="G979" s="799"/>
      <c r="H979" s="799"/>
      <c r="I979" s="799"/>
      <c r="J979" s="799"/>
      <c r="K979" s="799"/>
      <c r="L979" s="799"/>
      <c r="M979" s="799"/>
      <c r="N979" s="799"/>
      <c r="O979" s="799"/>
      <c r="P979" s="799"/>
      <c r="Q979" s="799"/>
      <c r="R979" s="799"/>
      <c r="S979" s="799"/>
      <c r="T979" s="799"/>
      <c r="U979" s="799"/>
      <c r="V979" s="799"/>
      <c r="W979" s="799"/>
      <c r="X979" s="799"/>
      <c r="Y979" s="799"/>
      <c r="Z979" s="799"/>
    </row>
    <row r="980" spans="1:26" ht="15.75">
      <c r="A980" s="799"/>
      <c r="B980" s="2920"/>
      <c r="C980" s="799"/>
      <c r="D980" s="799"/>
      <c r="E980" s="799"/>
      <c r="F980" s="799"/>
      <c r="G980" s="799"/>
      <c r="H980" s="799"/>
      <c r="I980" s="799"/>
      <c r="J980" s="799"/>
      <c r="K980" s="799"/>
      <c r="L980" s="799"/>
      <c r="M980" s="799"/>
      <c r="N980" s="799"/>
      <c r="O980" s="799"/>
      <c r="P980" s="799"/>
      <c r="Q980" s="799"/>
      <c r="R980" s="799"/>
      <c r="S980" s="799"/>
      <c r="T980" s="799"/>
      <c r="U980" s="799"/>
      <c r="V980" s="799"/>
      <c r="W980" s="799"/>
      <c r="X980" s="799"/>
      <c r="Y980" s="799"/>
      <c r="Z980" s="799"/>
    </row>
    <row r="981" spans="1:26" ht="15.75">
      <c r="A981" s="799"/>
      <c r="B981" s="2920"/>
      <c r="C981" s="799"/>
      <c r="D981" s="799"/>
      <c r="E981" s="799"/>
      <c r="F981" s="799"/>
      <c r="G981" s="799"/>
      <c r="H981" s="799"/>
      <c r="I981" s="799"/>
      <c r="J981" s="799"/>
      <c r="K981" s="799"/>
      <c r="L981" s="799"/>
      <c r="M981" s="799"/>
      <c r="N981" s="799"/>
      <c r="O981" s="799"/>
      <c r="P981" s="799"/>
      <c r="Q981" s="799"/>
      <c r="R981" s="799"/>
      <c r="S981" s="799"/>
      <c r="T981" s="799"/>
      <c r="U981" s="799"/>
      <c r="V981" s="799"/>
      <c r="W981" s="799"/>
      <c r="X981" s="799"/>
      <c r="Y981" s="799"/>
      <c r="Z981" s="799"/>
    </row>
    <row r="982" spans="1:26" ht="15.75">
      <c r="A982" s="799"/>
      <c r="B982" s="2920"/>
      <c r="C982" s="799"/>
      <c r="D982" s="799"/>
      <c r="E982" s="799"/>
      <c r="F982" s="799"/>
      <c r="G982" s="799"/>
      <c r="H982" s="799"/>
      <c r="I982" s="799"/>
      <c r="J982" s="799"/>
      <c r="K982" s="799"/>
      <c r="L982" s="799"/>
      <c r="M982" s="799"/>
      <c r="N982" s="799"/>
      <c r="O982" s="799"/>
      <c r="P982" s="799"/>
      <c r="Q982" s="799"/>
      <c r="R982" s="799"/>
      <c r="S982" s="799"/>
      <c r="T982" s="799"/>
      <c r="U982" s="799"/>
      <c r="V982" s="799"/>
      <c r="W982" s="799"/>
      <c r="X982" s="799"/>
      <c r="Y982" s="799"/>
      <c r="Z982" s="799"/>
    </row>
    <row r="983" spans="1:26" ht="15.75">
      <c r="A983" s="799"/>
      <c r="B983" s="2920"/>
      <c r="C983" s="799"/>
      <c r="D983" s="799"/>
      <c r="E983" s="799"/>
      <c r="F983" s="799"/>
      <c r="G983" s="799"/>
      <c r="H983" s="799"/>
      <c r="I983" s="799"/>
      <c r="J983" s="799"/>
      <c r="K983" s="799"/>
      <c r="L983" s="799"/>
      <c r="M983" s="799"/>
      <c r="N983" s="799"/>
      <c r="O983" s="799"/>
      <c r="P983" s="799"/>
      <c r="Q983" s="799"/>
      <c r="R983" s="799"/>
      <c r="S983" s="799"/>
      <c r="T983" s="799"/>
      <c r="U983" s="799"/>
      <c r="V983" s="799"/>
      <c r="W983" s="799"/>
      <c r="X983" s="799"/>
      <c r="Y983" s="799"/>
      <c r="Z983" s="799"/>
    </row>
    <row r="984" spans="1:26" ht="15.75">
      <c r="A984" s="799"/>
      <c r="B984" s="2920"/>
      <c r="C984" s="799"/>
      <c r="D984" s="799"/>
      <c r="E984" s="799"/>
      <c r="F984" s="799"/>
      <c r="G984" s="799"/>
      <c r="H984" s="799"/>
      <c r="I984" s="799"/>
      <c r="J984" s="799"/>
      <c r="K984" s="799"/>
      <c r="L984" s="799"/>
      <c r="M984" s="799"/>
      <c r="N984" s="799"/>
      <c r="O984" s="799"/>
      <c r="P984" s="799"/>
      <c r="Q984" s="799"/>
      <c r="R984" s="799"/>
      <c r="S984" s="799"/>
      <c r="T984" s="799"/>
      <c r="U984" s="799"/>
      <c r="V984" s="799"/>
      <c r="W984" s="799"/>
      <c r="X984" s="799"/>
      <c r="Y984" s="799"/>
      <c r="Z984" s="799"/>
    </row>
    <row r="985" spans="1:26" ht="15.75">
      <c r="A985" s="799"/>
      <c r="B985" s="2920"/>
      <c r="C985" s="799"/>
      <c r="D985" s="799"/>
      <c r="E985" s="799"/>
      <c r="F985" s="799"/>
      <c r="G985" s="799"/>
      <c r="H985" s="799"/>
      <c r="I985" s="799"/>
      <c r="J985" s="799"/>
      <c r="K985" s="799"/>
      <c r="L985" s="799"/>
      <c r="M985" s="799"/>
      <c r="N985" s="799"/>
      <c r="O985" s="799"/>
      <c r="P985" s="799"/>
      <c r="Q985" s="799"/>
      <c r="R985" s="799"/>
      <c r="S985" s="799"/>
      <c r="T985" s="799"/>
      <c r="U985" s="799"/>
      <c r="V985" s="799"/>
      <c r="W985" s="799"/>
      <c r="X985" s="799"/>
      <c r="Y985" s="799"/>
      <c r="Z985" s="799"/>
    </row>
    <row r="986" spans="1:26" ht="15.75">
      <c r="A986" s="799"/>
      <c r="B986" s="2920"/>
      <c r="C986" s="799"/>
      <c r="D986" s="799"/>
      <c r="E986" s="799"/>
      <c r="F986" s="799"/>
      <c r="G986" s="799"/>
      <c r="H986" s="799"/>
      <c r="I986" s="799"/>
      <c r="J986" s="799"/>
      <c r="K986" s="799"/>
      <c r="L986" s="799"/>
      <c r="M986" s="799"/>
      <c r="N986" s="799"/>
      <c r="O986" s="799"/>
      <c r="P986" s="799"/>
      <c r="Q986" s="799"/>
      <c r="R986" s="799"/>
      <c r="S986" s="799"/>
      <c r="T986" s="799"/>
      <c r="U986" s="799"/>
      <c r="V986" s="799"/>
      <c r="W986" s="799"/>
      <c r="X986" s="799"/>
      <c r="Y986" s="799"/>
      <c r="Z986" s="799"/>
    </row>
    <row r="987" spans="1:26" ht="15.75">
      <c r="A987" s="799"/>
      <c r="B987" s="2920"/>
      <c r="C987" s="799"/>
      <c r="D987" s="799"/>
      <c r="E987" s="799"/>
      <c r="F987" s="799"/>
      <c r="G987" s="799"/>
      <c r="H987" s="799"/>
      <c r="I987" s="799"/>
      <c r="J987" s="799"/>
      <c r="K987" s="799"/>
      <c r="L987" s="799"/>
      <c r="M987" s="799"/>
      <c r="N987" s="799"/>
      <c r="O987" s="799"/>
      <c r="P987" s="799"/>
      <c r="Q987" s="799"/>
      <c r="R987" s="799"/>
      <c r="S987" s="799"/>
      <c r="T987" s="799"/>
      <c r="U987" s="799"/>
      <c r="V987" s="799"/>
      <c r="W987" s="799"/>
      <c r="X987" s="799"/>
      <c r="Y987" s="799"/>
      <c r="Z987" s="799"/>
    </row>
    <row r="988" spans="1:26" ht="15.75">
      <c r="A988" s="799"/>
      <c r="B988" s="2920"/>
      <c r="C988" s="799"/>
      <c r="D988" s="799"/>
      <c r="E988" s="799"/>
      <c r="F988" s="799"/>
      <c r="G988" s="799"/>
      <c r="H988" s="799"/>
      <c r="I988" s="799"/>
      <c r="J988" s="799"/>
      <c r="K988" s="799"/>
      <c r="L988" s="799"/>
      <c r="M988" s="799"/>
      <c r="N988" s="799"/>
      <c r="O988" s="799"/>
      <c r="P988" s="799"/>
      <c r="Q988" s="799"/>
      <c r="R988" s="799"/>
      <c r="S988" s="799"/>
      <c r="T988" s="799"/>
      <c r="U988" s="799"/>
      <c r="V988" s="799"/>
      <c r="W988" s="799"/>
      <c r="X988" s="799"/>
      <c r="Y988" s="799"/>
      <c r="Z988" s="799"/>
    </row>
    <row r="989" spans="1:26" ht="15.75">
      <c r="A989" s="799"/>
      <c r="B989" s="2920"/>
      <c r="C989" s="799"/>
      <c r="D989" s="799"/>
      <c r="E989" s="799"/>
      <c r="F989" s="799"/>
      <c r="G989" s="799"/>
      <c r="H989" s="799"/>
      <c r="I989" s="799"/>
      <c r="J989" s="799"/>
      <c r="K989" s="799"/>
      <c r="L989" s="799"/>
      <c r="M989" s="799"/>
      <c r="N989" s="799"/>
      <c r="O989" s="799"/>
      <c r="P989" s="799"/>
      <c r="Q989" s="799"/>
      <c r="R989" s="799"/>
      <c r="S989" s="799"/>
      <c r="T989" s="799"/>
      <c r="U989" s="799"/>
      <c r="V989" s="799"/>
      <c r="W989" s="799"/>
      <c r="X989" s="799"/>
      <c r="Y989" s="799"/>
      <c r="Z989" s="799"/>
    </row>
    <row r="990" spans="1:26" ht="15.75">
      <c r="A990" s="799"/>
      <c r="B990" s="2920"/>
      <c r="C990" s="799"/>
      <c r="D990" s="799"/>
      <c r="E990" s="799"/>
      <c r="F990" s="799"/>
      <c r="G990" s="799"/>
      <c r="H990" s="799"/>
      <c r="I990" s="799"/>
      <c r="J990" s="799"/>
      <c r="K990" s="799"/>
      <c r="L990" s="799"/>
      <c r="M990" s="799"/>
      <c r="N990" s="799"/>
      <c r="O990" s="799"/>
      <c r="P990" s="799"/>
      <c r="Q990" s="799"/>
      <c r="R990" s="799"/>
      <c r="S990" s="799"/>
      <c r="T990" s="799"/>
      <c r="U990" s="799"/>
      <c r="V990" s="799"/>
      <c r="W990" s="799"/>
      <c r="X990" s="799"/>
      <c r="Y990" s="799"/>
      <c r="Z990" s="799"/>
    </row>
    <row r="991" spans="1:26" ht="15.75">
      <c r="A991" s="799"/>
      <c r="B991" s="2920"/>
      <c r="C991" s="799"/>
      <c r="D991" s="799"/>
      <c r="E991" s="799"/>
      <c r="F991" s="799"/>
      <c r="G991" s="799"/>
      <c r="H991" s="799"/>
      <c r="I991" s="799"/>
      <c r="J991" s="799"/>
      <c r="K991" s="799"/>
      <c r="L991" s="799"/>
      <c r="M991" s="799"/>
      <c r="N991" s="799"/>
      <c r="O991" s="799"/>
      <c r="P991" s="799"/>
      <c r="Q991" s="799"/>
      <c r="R991" s="799"/>
      <c r="S991" s="799"/>
      <c r="T991" s="799"/>
      <c r="U991" s="799"/>
      <c r="V991" s="799"/>
      <c r="W991" s="799"/>
      <c r="X991" s="799"/>
      <c r="Y991" s="799"/>
      <c r="Z991" s="799"/>
    </row>
    <row r="992" spans="1:26" ht="15.75">
      <c r="A992" s="799"/>
      <c r="B992" s="2920"/>
      <c r="C992" s="799"/>
      <c r="D992" s="799"/>
      <c r="E992" s="799"/>
      <c r="F992" s="799"/>
      <c r="G992" s="799"/>
      <c r="H992" s="799"/>
      <c r="I992" s="799"/>
      <c r="J992" s="799"/>
      <c r="K992" s="799"/>
      <c r="L992" s="799"/>
      <c r="M992" s="799"/>
      <c r="N992" s="799"/>
      <c r="O992" s="799"/>
      <c r="P992" s="799"/>
      <c r="Q992" s="799"/>
      <c r="R992" s="799"/>
      <c r="S992" s="799"/>
      <c r="T992" s="799"/>
      <c r="U992" s="799"/>
      <c r="V992" s="799"/>
      <c r="W992" s="799"/>
      <c r="X992" s="799"/>
      <c r="Y992" s="799"/>
      <c r="Z992" s="799"/>
    </row>
    <row r="993" spans="1:26" ht="15.75">
      <c r="A993" s="799"/>
      <c r="B993" s="2920"/>
      <c r="C993" s="799"/>
      <c r="D993" s="799"/>
      <c r="E993" s="799"/>
      <c r="F993" s="799"/>
      <c r="G993" s="799"/>
      <c r="H993" s="799"/>
      <c r="I993" s="799"/>
      <c r="J993" s="799"/>
      <c r="K993" s="799"/>
      <c r="L993" s="799"/>
      <c r="M993" s="799"/>
      <c r="N993" s="799"/>
      <c r="O993" s="799"/>
      <c r="P993" s="799"/>
      <c r="Q993" s="799"/>
      <c r="R993" s="799"/>
      <c r="S993" s="799"/>
      <c r="T993" s="799"/>
      <c r="U993" s="799"/>
      <c r="V993" s="799"/>
      <c r="W993" s="799"/>
      <c r="X993" s="799"/>
      <c r="Y993" s="799"/>
      <c r="Z993" s="799"/>
    </row>
    <row r="994" spans="1:26" ht="15.75">
      <c r="A994" s="799"/>
      <c r="B994" s="2920"/>
      <c r="C994" s="799"/>
      <c r="D994" s="799"/>
      <c r="E994" s="799"/>
      <c r="F994" s="799"/>
      <c r="G994" s="799"/>
      <c r="H994" s="799"/>
      <c r="I994" s="799"/>
      <c r="J994" s="799"/>
      <c r="K994" s="799"/>
      <c r="L994" s="799"/>
      <c r="M994" s="799"/>
      <c r="N994" s="799"/>
      <c r="O994" s="799"/>
      <c r="P994" s="799"/>
      <c r="Q994" s="799"/>
      <c r="R994" s="799"/>
      <c r="S994" s="799"/>
      <c r="T994" s="799"/>
      <c r="U994" s="799"/>
      <c r="V994" s="799"/>
      <c r="W994" s="799"/>
      <c r="X994" s="799"/>
      <c r="Y994" s="799"/>
      <c r="Z994" s="799"/>
    </row>
    <row r="995" spans="1:26" ht="15.75">
      <c r="A995" s="799"/>
      <c r="B995" s="2920"/>
      <c r="C995" s="799"/>
      <c r="D995" s="799"/>
      <c r="E995" s="799"/>
      <c r="F995" s="799"/>
      <c r="G995" s="799"/>
      <c r="H995" s="799"/>
      <c r="I995" s="799"/>
      <c r="J995" s="799"/>
      <c r="K995" s="799"/>
      <c r="L995" s="799"/>
      <c r="M995" s="799"/>
      <c r="N995" s="799"/>
      <c r="O995" s="799"/>
      <c r="P995" s="799"/>
      <c r="Q995" s="799"/>
      <c r="R995" s="799"/>
      <c r="S995" s="799"/>
      <c r="T995" s="799"/>
      <c r="U995" s="799"/>
      <c r="V995" s="799"/>
      <c r="W995" s="799"/>
      <c r="X995" s="799"/>
      <c r="Y995" s="799"/>
      <c r="Z995" s="799"/>
    </row>
    <row r="996" spans="1:26" ht="15.75">
      <c r="A996" s="799"/>
      <c r="B996" s="2920"/>
      <c r="C996" s="799"/>
      <c r="D996" s="799"/>
      <c r="E996" s="799"/>
      <c r="F996" s="799"/>
      <c r="G996" s="799"/>
      <c r="H996" s="799"/>
      <c r="I996" s="799"/>
      <c r="J996" s="799"/>
      <c r="K996" s="799"/>
      <c r="L996" s="799"/>
      <c r="M996" s="799"/>
      <c r="N996" s="799"/>
      <c r="O996" s="799"/>
      <c r="P996" s="799"/>
      <c r="Q996" s="799"/>
      <c r="R996" s="799"/>
      <c r="S996" s="799"/>
      <c r="T996" s="799"/>
      <c r="U996" s="799"/>
      <c r="V996" s="799"/>
      <c r="W996" s="799"/>
      <c r="X996" s="799"/>
      <c r="Y996" s="799"/>
      <c r="Z996" s="799"/>
    </row>
    <row r="997" spans="1:26" ht="15.75">
      <c r="A997" s="799"/>
      <c r="B997" s="2920"/>
      <c r="C997" s="799"/>
      <c r="D997" s="799"/>
      <c r="E997" s="799"/>
      <c r="F997" s="799"/>
      <c r="G997" s="799"/>
      <c r="H997" s="799"/>
      <c r="I997" s="799"/>
      <c r="J997" s="799"/>
      <c r="K997" s="799"/>
      <c r="L997" s="799"/>
      <c r="M997" s="799"/>
      <c r="N997" s="799"/>
      <c r="O997" s="799"/>
      <c r="P997" s="799"/>
      <c r="Q997" s="799"/>
      <c r="R997" s="799"/>
      <c r="S997" s="799"/>
      <c r="T997" s="799"/>
      <c r="U997" s="799"/>
      <c r="V997" s="799"/>
      <c r="W997" s="799"/>
      <c r="X997" s="799"/>
      <c r="Y997" s="799"/>
      <c r="Z997" s="799"/>
    </row>
    <row r="998" spans="1:26" ht="15.75">
      <c r="A998" s="799"/>
      <c r="B998" s="2920"/>
      <c r="C998" s="799"/>
      <c r="D998" s="799"/>
      <c r="E998" s="799"/>
      <c r="F998" s="799"/>
      <c r="G998" s="799"/>
      <c r="H998" s="799"/>
      <c r="I998" s="799"/>
      <c r="J998" s="799"/>
      <c r="K998" s="799"/>
      <c r="L998" s="799"/>
      <c r="M998" s="799"/>
      <c r="N998" s="799"/>
      <c r="O998" s="799"/>
      <c r="P998" s="799"/>
      <c r="Q998" s="799"/>
      <c r="R998" s="799"/>
      <c r="S998" s="799"/>
      <c r="T998" s="799"/>
      <c r="U998" s="799"/>
      <c r="V998" s="799"/>
      <c r="W998" s="799"/>
      <c r="X998" s="799"/>
      <c r="Y998" s="799"/>
      <c r="Z998" s="799"/>
    </row>
    <row r="999" spans="1:26" ht="15.75">
      <c r="A999" s="799"/>
      <c r="B999" s="2920"/>
      <c r="C999" s="799"/>
      <c r="D999" s="799"/>
      <c r="E999" s="799"/>
      <c r="F999" s="799"/>
      <c r="G999" s="799"/>
      <c r="H999" s="799"/>
      <c r="I999" s="799"/>
      <c r="J999" s="799"/>
      <c r="K999" s="799"/>
      <c r="L999" s="799"/>
      <c r="M999" s="799"/>
      <c r="N999" s="799"/>
      <c r="O999" s="799"/>
      <c r="P999" s="799"/>
      <c r="Q999" s="799"/>
      <c r="R999" s="799"/>
      <c r="S999" s="799"/>
      <c r="T999" s="799"/>
      <c r="U999" s="799"/>
      <c r="V999" s="799"/>
      <c r="W999" s="799"/>
      <c r="X999" s="799"/>
      <c r="Y999" s="799"/>
      <c r="Z999" s="799"/>
    </row>
    <row r="1000" spans="1:26" ht="15.75">
      <c r="A1000" s="799"/>
      <c r="B1000" s="2920"/>
      <c r="C1000" s="799"/>
      <c r="D1000" s="799"/>
      <c r="E1000" s="799"/>
      <c r="F1000" s="799"/>
      <c r="G1000" s="799"/>
      <c r="H1000" s="799"/>
      <c r="I1000" s="799"/>
      <c r="J1000" s="799"/>
      <c r="K1000" s="799"/>
      <c r="L1000" s="799"/>
      <c r="M1000" s="799"/>
      <c r="N1000" s="799"/>
      <c r="O1000" s="799"/>
      <c r="P1000" s="799"/>
      <c r="Q1000" s="799"/>
      <c r="R1000" s="799"/>
      <c r="S1000" s="799"/>
      <c r="T1000" s="799"/>
      <c r="U1000" s="799"/>
      <c r="V1000" s="799"/>
      <c r="W1000" s="799"/>
      <c r="X1000" s="799"/>
      <c r="Y1000" s="799"/>
      <c r="Z1000" s="799"/>
    </row>
  </sheetData>
  <mergeCells count="62">
    <mergeCell ref="A56:A58"/>
    <mergeCell ref="C56:M56"/>
    <mergeCell ref="C57:M57"/>
    <mergeCell ref="C58:M58"/>
    <mergeCell ref="C59:M59"/>
    <mergeCell ref="C48:M48"/>
    <mergeCell ref="C49:M49"/>
    <mergeCell ref="A50:A55"/>
    <mergeCell ref="C50:M50"/>
    <mergeCell ref="C51:M51"/>
    <mergeCell ref="C52:M52"/>
    <mergeCell ref="C53:M53"/>
    <mergeCell ref="C54:M54"/>
    <mergeCell ref="C55:M55"/>
    <mergeCell ref="B42:B45"/>
    <mergeCell ref="F43:F44"/>
    <mergeCell ref="G43:G44"/>
    <mergeCell ref="I44:J44"/>
    <mergeCell ref="C46:M46"/>
    <mergeCell ref="C47:M47"/>
    <mergeCell ref="L34:M34"/>
    <mergeCell ref="D36:E36"/>
    <mergeCell ref="F36:G36"/>
    <mergeCell ref="J36:K36"/>
    <mergeCell ref="D38:E38"/>
    <mergeCell ref="F38:G38"/>
    <mergeCell ref="H38:I38"/>
    <mergeCell ref="L38:M38"/>
    <mergeCell ref="J34:K34"/>
    <mergeCell ref="B29:B31"/>
    <mergeCell ref="B32:B41"/>
    <mergeCell ref="D34:E34"/>
    <mergeCell ref="F34:G34"/>
    <mergeCell ref="H34:I34"/>
    <mergeCell ref="F40:G40"/>
    <mergeCell ref="H40:I40"/>
    <mergeCell ref="C11:M11"/>
    <mergeCell ref="C12:M12"/>
    <mergeCell ref="C13:G13"/>
    <mergeCell ref="I13:M13"/>
    <mergeCell ref="A14:A49"/>
    <mergeCell ref="C14:M14"/>
    <mergeCell ref="C15:M15"/>
    <mergeCell ref="B16:B21"/>
    <mergeCell ref="B22:B25"/>
    <mergeCell ref="J27:L27"/>
    <mergeCell ref="A2:A12"/>
    <mergeCell ref="C2:M2"/>
    <mergeCell ref="C3:M3"/>
    <mergeCell ref="D4:M4"/>
    <mergeCell ref="C5:M5"/>
    <mergeCell ref="C6:M6"/>
    <mergeCell ref="C7:G7"/>
    <mergeCell ref="I7:M7"/>
    <mergeCell ref="B8:B10"/>
    <mergeCell ref="C9:E9"/>
    <mergeCell ref="F9:G9"/>
    <mergeCell ref="I9:J9"/>
    <mergeCell ref="K9:L9"/>
    <mergeCell ref="F10:G10"/>
    <mergeCell ref="I10:J10"/>
    <mergeCell ref="K10:L10"/>
  </mergeCells>
  <hyperlinks>
    <hyperlink ref="C54" r:id="rId1" xr:uid="{00000000-0004-0000-30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N61"/>
  <sheetViews>
    <sheetView zoomScale="70" zoomScaleNormal="70" workbookViewId="0">
      <selection activeCell="C3" sqref="C3"/>
    </sheetView>
  </sheetViews>
  <sheetFormatPr baseColWidth="10" defaultColWidth="11.42578125" defaultRowHeight="15.75"/>
  <cols>
    <col min="1" max="1" width="25.140625" style="4" customWidth="1"/>
    <col min="2" max="2" width="39.140625" style="57" customWidth="1"/>
    <col min="3" max="6" width="11.42578125" style="4"/>
    <col min="7" max="7" width="17.140625" style="4" customWidth="1"/>
    <col min="8" max="8" width="11.42578125" style="4"/>
    <col min="9" max="9" width="13.7109375" style="4" customWidth="1"/>
    <col min="10" max="16384" width="11.42578125" style="4"/>
  </cols>
  <sheetData>
    <row r="1" spans="1:13" ht="16.5" thickBot="1">
      <c r="A1" s="3184" t="s">
        <v>1231</v>
      </c>
      <c r="B1" s="3185"/>
      <c r="C1" s="3185"/>
      <c r="D1" s="3185"/>
      <c r="E1" s="3185"/>
      <c r="F1" s="3185"/>
      <c r="G1" s="3185"/>
      <c r="H1" s="3185"/>
      <c r="I1" s="3185"/>
      <c r="J1" s="3185"/>
      <c r="K1" s="3185"/>
      <c r="L1" s="3185"/>
      <c r="M1" s="3186"/>
    </row>
    <row r="2" spans="1:13" ht="21.75" customHeight="1">
      <c r="A2" s="3170" t="s">
        <v>1134</v>
      </c>
      <c r="B2" s="274" t="s">
        <v>1135</v>
      </c>
      <c r="C2" s="3197" t="s">
        <v>1232</v>
      </c>
      <c r="D2" s="3198"/>
      <c r="E2" s="3198"/>
      <c r="F2" s="3198"/>
      <c r="G2" s="3198"/>
      <c r="H2" s="3198"/>
      <c r="I2" s="3198"/>
      <c r="J2" s="3198"/>
      <c r="K2" s="3198"/>
      <c r="L2" s="3198"/>
      <c r="M2" s="3199"/>
    </row>
    <row r="3" spans="1:13" ht="47.25" customHeight="1">
      <c r="A3" s="3171"/>
      <c r="B3" s="268" t="s">
        <v>1213</v>
      </c>
      <c r="C3" s="3172" t="s">
        <v>786</v>
      </c>
      <c r="D3" s="3173"/>
      <c r="E3" s="3173"/>
      <c r="F3" s="3173"/>
      <c r="G3" s="3173"/>
      <c r="H3" s="3173"/>
      <c r="I3" s="3173"/>
      <c r="J3" s="3173"/>
      <c r="K3" s="3173"/>
      <c r="L3" s="3173"/>
      <c r="M3" s="3174"/>
    </row>
    <row r="4" spans="1:13" ht="15.75" customHeight="1">
      <c r="A4" s="3171"/>
      <c r="B4" s="1832" t="s">
        <v>1139</v>
      </c>
      <c r="C4" s="1834" t="s">
        <v>482</v>
      </c>
      <c r="D4" s="3103"/>
      <c r="E4" s="3103"/>
      <c r="F4" s="3103"/>
      <c r="G4" s="3103"/>
      <c r="H4" s="3103"/>
      <c r="I4" s="3103"/>
      <c r="J4" s="3103"/>
      <c r="K4" s="3103"/>
      <c r="L4" s="3103"/>
      <c r="M4" s="3104"/>
    </row>
    <row r="5" spans="1:13" ht="15.75" customHeight="1">
      <c r="A5" s="3171"/>
      <c r="B5" s="1833" t="s">
        <v>1140</v>
      </c>
      <c r="C5" s="3202" t="s">
        <v>1214</v>
      </c>
      <c r="D5" s="3103"/>
      <c r="E5" s="3103"/>
      <c r="F5" s="3103"/>
      <c r="G5" s="3103"/>
      <c r="H5" s="3103"/>
      <c r="I5" s="3103"/>
      <c r="J5" s="3103"/>
      <c r="K5" s="3103"/>
      <c r="L5" s="3103"/>
      <c r="M5" s="3104"/>
    </row>
    <row r="6" spans="1:13" ht="15.75" customHeight="1">
      <c r="A6" s="3171"/>
      <c r="B6" s="1832" t="s">
        <v>1142</v>
      </c>
      <c r="C6" s="3202" t="s">
        <v>1215</v>
      </c>
      <c r="D6" s="3103"/>
      <c r="E6" s="3103"/>
      <c r="F6" s="3103"/>
      <c r="G6" s="3103"/>
      <c r="H6" s="3103"/>
      <c r="I6" s="3103"/>
      <c r="J6" s="3103"/>
      <c r="K6" s="3103"/>
      <c r="L6" s="3103"/>
      <c r="M6" s="3104"/>
    </row>
    <row r="7" spans="1:13" ht="33" customHeight="1">
      <c r="A7" s="3171"/>
      <c r="B7" s="268" t="s">
        <v>1143</v>
      </c>
      <c r="C7" s="1247" t="s">
        <v>71</v>
      </c>
      <c r="D7" s="275"/>
      <c r="E7" s="275"/>
      <c r="F7" s="275"/>
      <c r="G7" s="276"/>
      <c r="H7" s="277" t="s">
        <v>28</v>
      </c>
      <c r="I7" s="290"/>
      <c r="J7" s="275" t="s">
        <v>72</v>
      </c>
      <c r="K7" s="275"/>
      <c r="L7" s="275"/>
      <c r="M7" s="278"/>
    </row>
    <row r="8" spans="1:13" ht="15.75" customHeight="1">
      <c r="A8" s="3171"/>
      <c r="B8" s="3149" t="s">
        <v>1144</v>
      </c>
      <c r="C8" s="1901"/>
      <c r="D8" s="1902"/>
      <c r="E8" s="1902"/>
      <c r="F8" s="1902"/>
      <c r="G8" s="1902"/>
      <c r="H8" s="1902"/>
      <c r="I8" s="1902"/>
      <c r="J8" s="1902"/>
      <c r="K8" s="1902"/>
      <c r="L8" s="279"/>
      <c r="M8" s="280"/>
    </row>
    <row r="9" spans="1:13" ht="42" customHeight="1">
      <c r="A9" s="3171"/>
      <c r="B9" s="3150"/>
      <c r="C9" s="3191" t="s">
        <v>238</v>
      </c>
      <c r="D9" s="3191"/>
      <c r="E9" s="1845"/>
      <c r="F9" s="3191" t="s">
        <v>101</v>
      </c>
      <c r="G9" s="3191"/>
      <c r="H9" s="1845"/>
      <c r="I9" s="3191" t="s">
        <v>1233</v>
      </c>
      <c r="J9" s="3191"/>
      <c r="K9" s="1845"/>
      <c r="L9" s="3192" t="s">
        <v>1234</v>
      </c>
      <c r="M9" s="3193"/>
    </row>
    <row r="10" spans="1:13" ht="16.5" thickBot="1">
      <c r="A10" s="3171"/>
      <c r="B10" s="3190"/>
      <c r="C10" s="3194" t="s">
        <v>1147</v>
      </c>
      <c r="D10" s="3194"/>
      <c r="E10" s="1845"/>
      <c r="F10" s="3194" t="s">
        <v>1147</v>
      </c>
      <c r="G10" s="3194"/>
      <c r="H10" s="1845"/>
      <c r="I10" s="3194" t="s">
        <v>1147</v>
      </c>
      <c r="J10" s="3194"/>
      <c r="K10" s="1845"/>
      <c r="L10" s="3195" t="s">
        <v>1147</v>
      </c>
      <c r="M10" s="3196"/>
    </row>
    <row r="11" spans="1:13" ht="63" customHeight="1" thickBot="1">
      <c r="A11" s="3171"/>
      <c r="B11" s="291" t="s">
        <v>1217</v>
      </c>
      <c r="C11" s="3203" t="s">
        <v>1235</v>
      </c>
      <c r="D11" s="3204"/>
      <c r="E11" s="3204"/>
      <c r="F11" s="3204"/>
      <c r="G11" s="3204"/>
      <c r="H11" s="3204"/>
      <c r="I11" s="3204"/>
      <c r="J11" s="3204"/>
      <c r="K11" s="3204"/>
      <c r="L11" s="3204"/>
      <c r="M11" s="3205"/>
    </row>
    <row r="12" spans="1:13" ht="132.75" customHeight="1">
      <c r="A12" s="3171"/>
      <c r="B12" s="292" t="s">
        <v>1219</v>
      </c>
      <c r="C12" s="3209" t="s">
        <v>1236</v>
      </c>
      <c r="D12" s="3209"/>
      <c r="E12" s="3209"/>
      <c r="F12" s="3209"/>
      <c r="G12" s="3209"/>
      <c r="H12" s="3209"/>
      <c r="I12" s="3209"/>
      <c r="J12" s="3209"/>
      <c r="K12" s="3209"/>
      <c r="L12" s="3209"/>
      <c r="M12" s="3209"/>
    </row>
    <row r="13" spans="1:13" ht="35.25" customHeight="1">
      <c r="A13" s="3171"/>
      <c r="B13" s="268" t="s">
        <v>1221</v>
      </c>
      <c r="C13" s="3187" t="s">
        <v>1222</v>
      </c>
      <c r="D13" s="3188"/>
      <c r="E13" s="3188"/>
      <c r="F13" s="3188"/>
      <c r="G13" s="3188"/>
      <c r="H13" s="3188"/>
      <c r="I13" s="3188"/>
      <c r="J13" s="3188"/>
      <c r="K13" s="3188"/>
      <c r="L13" s="3188"/>
      <c r="M13" s="3189"/>
    </row>
    <row r="14" spans="1:13" ht="33.75" customHeight="1">
      <c r="A14" s="3171"/>
      <c r="B14" s="293" t="s">
        <v>1223</v>
      </c>
      <c r="C14" s="3210" t="s">
        <v>796</v>
      </c>
      <c r="D14" s="3211"/>
      <c r="E14" s="294" t="s">
        <v>1224</v>
      </c>
      <c r="F14" s="3206" t="s">
        <v>1237</v>
      </c>
      <c r="G14" s="3207"/>
      <c r="H14" s="3207"/>
      <c r="I14" s="3207"/>
      <c r="J14" s="3207"/>
      <c r="K14" s="3207"/>
      <c r="L14" s="3207"/>
      <c r="M14" s="3208"/>
    </row>
    <row r="15" spans="1:13" ht="28.5">
      <c r="A15" s="3144" t="s">
        <v>1150</v>
      </c>
      <c r="B15" s="295" t="s">
        <v>12</v>
      </c>
      <c r="C15" s="296" t="s">
        <v>58</v>
      </c>
      <c r="D15" s="239"/>
      <c r="E15" s="239"/>
      <c r="F15" s="239"/>
      <c r="G15" s="239"/>
      <c r="H15" s="239"/>
      <c r="I15" s="239"/>
      <c r="J15" s="239"/>
      <c r="K15" s="239"/>
      <c r="L15" s="214"/>
      <c r="M15" s="215"/>
    </row>
    <row r="16" spans="1:13" ht="15.75" customHeight="1">
      <c r="A16" s="3145"/>
      <c r="B16" s="268" t="s">
        <v>1151</v>
      </c>
      <c r="C16" s="3197" t="s">
        <v>81</v>
      </c>
      <c r="D16" s="3198"/>
      <c r="E16" s="3198"/>
      <c r="F16" s="3198"/>
      <c r="G16" s="3198"/>
      <c r="H16" s="3198"/>
      <c r="I16" s="3198"/>
      <c r="J16" s="3198"/>
      <c r="K16" s="3198"/>
      <c r="L16" s="3198"/>
      <c r="M16" s="3199"/>
    </row>
    <row r="17" spans="1:13" ht="8.25" customHeight="1">
      <c r="A17" s="3145"/>
      <c r="B17" s="3149" t="s">
        <v>1153</v>
      </c>
      <c r="C17" s="221"/>
      <c r="D17" s="222"/>
      <c r="E17" s="222"/>
      <c r="F17" s="222"/>
      <c r="G17" s="222"/>
      <c r="H17" s="222"/>
      <c r="I17" s="222"/>
      <c r="J17" s="222"/>
      <c r="K17" s="222"/>
      <c r="L17" s="222"/>
      <c r="M17" s="223"/>
    </row>
    <row r="18" spans="1:13" ht="9" customHeight="1">
      <c r="A18" s="3145"/>
      <c r="B18" s="3150"/>
      <c r="C18" s="224"/>
      <c r="D18" s="225"/>
      <c r="E18" s="226"/>
      <c r="F18" s="225"/>
      <c r="G18" s="226"/>
      <c r="H18" s="225"/>
      <c r="I18" s="226"/>
      <c r="J18" s="225"/>
      <c r="K18" s="226"/>
      <c r="L18" s="226"/>
      <c r="M18" s="227"/>
    </row>
    <row r="19" spans="1:13">
      <c r="A19" s="3145"/>
      <c r="B19" s="3150"/>
      <c r="C19" s="228" t="s">
        <v>1154</v>
      </c>
      <c r="D19" s="229"/>
      <c r="E19" s="228" t="s">
        <v>1155</v>
      </c>
      <c r="F19" s="229"/>
      <c r="G19" s="228" t="s">
        <v>1156</v>
      </c>
      <c r="H19" s="229"/>
      <c r="I19" s="228" t="s">
        <v>1157</v>
      </c>
      <c r="J19" s="229"/>
      <c r="K19" s="228" t="s">
        <v>1158</v>
      </c>
      <c r="L19" s="230"/>
      <c r="M19" s="231"/>
    </row>
    <row r="20" spans="1:13">
      <c r="A20" s="3145"/>
      <c r="B20" s="3150"/>
      <c r="C20" s="228" t="s">
        <v>1159</v>
      </c>
      <c r="D20" s="1846"/>
      <c r="E20" s="228" t="s">
        <v>1160</v>
      </c>
      <c r="F20" s="311"/>
      <c r="G20" s="228" t="s">
        <v>1161</v>
      </c>
      <c r="H20" s="311"/>
      <c r="I20" s="228" t="s">
        <v>1162</v>
      </c>
      <c r="J20" s="1846"/>
      <c r="K20" s="228" t="s">
        <v>1163</v>
      </c>
      <c r="L20" s="230"/>
      <c r="M20" s="231"/>
    </row>
    <row r="21" spans="1:13" ht="28.5">
      <c r="A21" s="3145"/>
      <c r="B21" s="3150"/>
      <c r="C21" s="228" t="s">
        <v>1164</v>
      </c>
      <c r="D21" s="1846" t="s">
        <v>1167</v>
      </c>
      <c r="E21" s="228" t="s">
        <v>1165</v>
      </c>
      <c r="F21" s="1846"/>
      <c r="G21" s="228"/>
      <c r="H21" s="232"/>
      <c r="I21" s="228"/>
      <c r="J21" s="232"/>
      <c r="K21" s="228"/>
      <c r="L21" s="233"/>
      <c r="M21" s="234"/>
    </row>
    <row r="22" spans="1:13">
      <c r="A22" s="3145"/>
      <c r="B22" s="3150"/>
      <c r="C22" s="228" t="s">
        <v>1166</v>
      </c>
      <c r="D22" s="311"/>
      <c r="E22" s="228" t="s">
        <v>1168</v>
      </c>
      <c r="F22" s="1925"/>
      <c r="G22" s="1925"/>
      <c r="H22" s="1925"/>
      <c r="I22" s="1925"/>
      <c r="J22" s="1925"/>
      <c r="K22" s="1925"/>
      <c r="L22" s="1925"/>
      <c r="M22" s="235"/>
    </row>
    <row r="23" spans="1:13" ht="9.75" customHeight="1">
      <c r="A23" s="3145"/>
      <c r="B23" s="3151"/>
      <c r="C23" s="236"/>
      <c r="D23" s="236"/>
      <c r="E23" s="236"/>
      <c r="F23" s="236"/>
      <c r="G23" s="236"/>
      <c r="H23" s="236"/>
      <c r="I23" s="236"/>
      <c r="J23" s="236"/>
      <c r="K23" s="236"/>
      <c r="L23" s="236"/>
      <c r="M23" s="237"/>
    </row>
    <row r="24" spans="1:13">
      <c r="A24" s="3145"/>
      <c r="B24" s="3149" t="s">
        <v>1170</v>
      </c>
      <c r="C24" s="238"/>
      <c r="D24" s="238"/>
      <c r="E24" s="238"/>
      <c r="F24" s="238"/>
      <c r="G24" s="238"/>
      <c r="H24" s="238"/>
      <c r="I24" s="238"/>
      <c r="J24" s="238"/>
      <c r="K24" s="238"/>
      <c r="L24" s="214"/>
      <c r="M24" s="215"/>
    </row>
    <row r="25" spans="1:13">
      <c r="A25" s="3145"/>
      <c r="B25" s="3150"/>
      <c r="C25" s="228" t="s">
        <v>1171</v>
      </c>
      <c r="D25" s="311"/>
      <c r="E25" s="239"/>
      <c r="F25" s="228" t="s">
        <v>1172</v>
      </c>
      <c r="G25" s="1846"/>
      <c r="H25" s="239"/>
      <c r="I25" s="228" t="s">
        <v>1173</v>
      </c>
      <c r="J25" s="1846" t="s">
        <v>1167</v>
      </c>
      <c r="K25" s="239"/>
      <c r="L25" s="214"/>
      <c r="M25" s="215"/>
    </row>
    <row r="26" spans="1:13">
      <c r="A26" s="3145"/>
      <c r="B26" s="3150"/>
      <c r="C26" s="228" t="s">
        <v>1174</v>
      </c>
      <c r="D26" s="240"/>
      <c r="E26" s="241"/>
      <c r="F26" s="228" t="s">
        <v>1175</v>
      </c>
      <c r="G26" s="311"/>
      <c r="H26" s="214"/>
      <c r="I26" s="242"/>
      <c r="J26" s="214"/>
      <c r="K26" s="1845"/>
      <c r="L26" s="214"/>
      <c r="M26" s="215"/>
    </row>
    <row r="27" spans="1:13">
      <c r="A27" s="3145"/>
      <c r="B27" s="3150"/>
      <c r="C27" s="232"/>
      <c r="D27" s="232"/>
      <c r="E27" s="232"/>
      <c r="F27" s="232"/>
      <c r="G27" s="232"/>
      <c r="H27" s="232"/>
      <c r="I27" s="232"/>
      <c r="J27" s="232"/>
      <c r="K27" s="232"/>
      <c r="L27" s="214"/>
      <c r="M27" s="215"/>
    </row>
    <row r="28" spans="1:13">
      <c r="A28" s="3145"/>
      <c r="B28" s="1831" t="s">
        <v>1176</v>
      </c>
      <c r="C28" s="239"/>
      <c r="D28" s="239"/>
      <c r="E28" s="239"/>
      <c r="F28" s="239"/>
      <c r="G28" s="239"/>
      <c r="H28" s="239"/>
      <c r="I28" s="239"/>
      <c r="J28" s="239"/>
      <c r="K28" s="239"/>
      <c r="L28" s="239"/>
      <c r="M28" s="243"/>
    </row>
    <row r="29" spans="1:13">
      <c r="A29" s="3145"/>
      <c r="B29" s="1831"/>
      <c r="C29" s="244" t="s">
        <v>1177</v>
      </c>
      <c r="D29" s="245" t="s">
        <v>61</v>
      </c>
      <c r="E29" s="239"/>
      <c r="F29" s="246" t="s">
        <v>1178</v>
      </c>
      <c r="G29" s="311" t="s">
        <v>61</v>
      </c>
      <c r="H29" s="239"/>
      <c r="I29" s="246" t="s">
        <v>1179</v>
      </c>
      <c r="J29" s="1873"/>
      <c r="K29" s="1874" t="s">
        <v>61</v>
      </c>
      <c r="L29" s="1875"/>
      <c r="M29" s="243"/>
    </row>
    <row r="30" spans="1:13">
      <c r="A30" s="3145"/>
      <c r="B30" s="1832"/>
      <c r="C30" s="236"/>
      <c r="D30" s="236"/>
      <c r="E30" s="236"/>
      <c r="F30" s="236"/>
      <c r="G30" s="236"/>
      <c r="H30" s="236"/>
      <c r="I30" s="236"/>
      <c r="J30" s="236"/>
      <c r="K30" s="236"/>
      <c r="L30" s="236"/>
      <c r="M30" s="237"/>
    </row>
    <row r="31" spans="1:13">
      <c r="A31" s="3145"/>
      <c r="B31" s="3149" t="s">
        <v>1181</v>
      </c>
      <c r="C31" s="247"/>
      <c r="D31" s="247"/>
      <c r="E31" s="247"/>
      <c r="F31" s="247"/>
      <c r="G31" s="247"/>
      <c r="H31" s="247"/>
      <c r="I31" s="247"/>
      <c r="J31" s="247"/>
      <c r="K31" s="247"/>
      <c r="L31" s="214"/>
      <c r="M31" s="215"/>
    </row>
    <row r="32" spans="1:13">
      <c r="A32" s="3145"/>
      <c r="B32" s="3150"/>
      <c r="C32" s="239" t="s">
        <v>1182</v>
      </c>
      <c r="D32" s="248">
        <v>2019</v>
      </c>
      <c r="E32" s="249"/>
      <c r="F32" s="239" t="s">
        <v>1183</v>
      </c>
      <c r="G32" s="250" t="s">
        <v>1238</v>
      </c>
      <c r="H32" s="249"/>
      <c r="I32" s="246"/>
      <c r="J32" s="249"/>
      <c r="K32" s="249"/>
      <c r="L32" s="214"/>
      <c r="M32" s="215"/>
    </row>
    <row r="33" spans="1:13">
      <c r="A33" s="3145"/>
      <c r="B33" s="3151"/>
      <c r="C33" s="236"/>
      <c r="D33" s="251"/>
      <c r="E33" s="252"/>
      <c r="F33" s="236"/>
      <c r="G33" s="252"/>
      <c r="H33" s="252"/>
      <c r="I33" s="253"/>
      <c r="J33" s="252"/>
      <c r="K33" s="252"/>
      <c r="L33" s="214"/>
      <c r="M33" s="215"/>
    </row>
    <row r="34" spans="1:13">
      <c r="A34" s="3145"/>
      <c r="B34" s="3149" t="s">
        <v>1185</v>
      </c>
      <c r="C34" s="254"/>
      <c r="D34" s="254"/>
      <c r="E34" s="254"/>
      <c r="F34" s="254"/>
      <c r="G34" s="254"/>
      <c r="H34" s="254"/>
      <c r="I34" s="254"/>
      <c r="J34" s="254"/>
      <c r="K34" s="254"/>
      <c r="L34" s="254"/>
      <c r="M34" s="255"/>
    </row>
    <row r="35" spans="1:13">
      <c r="A35" s="3145"/>
      <c r="B35" s="3150"/>
      <c r="C35" s="256"/>
      <c r="D35" s="257">
        <v>2019</v>
      </c>
      <c r="E35" s="257"/>
      <c r="F35" s="257">
        <v>2020</v>
      </c>
      <c r="G35" s="257"/>
      <c r="H35" s="258">
        <v>2021</v>
      </c>
      <c r="I35" s="258"/>
      <c r="J35" s="258">
        <v>2022</v>
      </c>
      <c r="K35" s="257"/>
      <c r="L35" s="257">
        <v>2023</v>
      </c>
      <c r="M35" s="255"/>
    </row>
    <row r="36" spans="1:13">
      <c r="A36" s="3145"/>
      <c r="B36" s="3150"/>
      <c r="C36" s="256"/>
      <c r="D36" s="3181">
        <v>1</v>
      </c>
      <c r="E36" s="3182"/>
      <c r="F36" s="3181">
        <v>1</v>
      </c>
      <c r="G36" s="3182"/>
      <c r="H36" s="3181"/>
      <c r="I36" s="3182"/>
      <c r="J36" s="3181"/>
      <c r="K36" s="3182"/>
      <c r="L36" s="1841"/>
      <c r="M36" s="1859"/>
    </row>
    <row r="37" spans="1:13">
      <c r="A37" s="3145"/>
      <c r="B37" s="3150"/>
      <c r="C37" s="256"/>
      <c r="D37" s="257">
        <v>2024</v>
      </c>
      <c r="E37" s="257"/>
      <c r="F37" s="257">
        <v>2025</v>
      </c>
      <c r="G37" s="257"/>
      <c r="H37" s="258">
        <v>2026</v>
      </c>
      <c r="I37" s="258"/>
      <c r="J37" s="258">
        <v>2027</v>
      </c>
      <c r="K37" s="257"/>
      <c r="L37" s="257">
        <v>2028</v>
      </c>
      <c r="M37" s="227"/>
    </row>
    <row r="38" spans="1:13">
      <c r="A38" s="3145"/>
      <c r="B38" s="3150"/>
      <c r="C38" s="256"/>
      <c r="D38" s="1841"/>
      <c r="E38" s="1926"/>
      <c r="F38" s="1841"/>
      <c r="G38" s="1926"/>
      <c r="H38" s="1841"/>
      <c r="I38" s="1926"/>
      <c r="J38" s="1841"/>
      <c r="K38" s="1926"/>
      <c r="L38" s="1841"/>
      <c r="M38" s="1859"/>
    </row>
    <row r="39" spans="1:13">
      <c r="A39" s="3145"/>
      <c r="B39" s="3150"/>
      <c r="C39" s="256"/>
      <c r="D39" s="257">
        <v>2029</v>
      </c>
      <c r="E39" s="257"/>
      <c r="F39" s="257">
        <v>2030</v>
      </c>
      <c r="G39" s="257"/>
      <c r="H39" s="258">
        <v>2031</v>
      </c>
      <c r="I39" s="258"/>
      <c r="J39" s="258">
        <v>2032</v>
      </c>
      <c r="K39" s="257"/>
      <c r="L39" s="257">
        <v>2033</v>
      </c>
      <c r="M39" s="227"/>
    </row>
    <row r="40" spans="1:13">
      <c r="A40" s="3145"/>
      <c r="B40" s="3150"/>
      <c r="C40" s="256"/>
      <c r="D40" s="1841"/>
      <c r="E40" s="1926"/>
      <c r="F40" s="1841"/>
      <c r="G40" s="1926"/>
      <c r="H40" s="1841"/>
      <c r="I40" s="1926"/>
      <c r="J40" s="1841"/>
      <c r="K40" s="1926"/>
      <c r="L40" s="1841"/>
      <c r="M40" s="1859"/>
    </row>
    <row r="41" spans="1:13">
      <c r="A41" s="3145"/>
      <c r="B41" s="3150"/>
      <c r="C41" s="256"/>
      <c r="D41" s="261">
        <v>2034</v>
      </c>
      <c r="E41" s="261"/>
      <c r="F41" s="263" t="s">
        <v>1186</v>
      </c>
      <c r="G41" s="261"/>
      <c r="H41" s="263"/>
      <c r="I41" s="261"/>
      <c r="J41" s="263"/>
      <c r="K41" s="261"/>
      <c r="L41" s="263"/>
      <c r="M41" s="1859"/>
    </row>
    <row r="42" spans="1:13">
      <c r="A42" s="3145"/>
      <c r="B42" s="3150"/>
      <c r="C42" s="256"/>
      <c r="D42" s="1841"/>
      <c r="E42" s="1926"/>
      <c r="F42" s="3181">
        <v>2</v>
      </c>
      <c r="G42" s="3182"/>
      <c r="H42" s="3183"/>
      <c r="I42" s="3183"/>
      <c r="J42" s="263"/>
      <c r="K42" s="261"/>
      <c r="L42" s="263"/>
      <c r="M42" s="1859"/>
    </row>
    <row r="43" spans="1:13">
      <c r="A43" s="3145"/>
      <c r="B43" s="3151"/>
      <c r="C43" s="256"/>
      <c r="D43" s="263"/>
      <c r="E43" s="261"/>
      <c r="F43" s="263"/>
      <c r="G43" s="261"/>
      <c r="H43" s="263"/>
      <c r="I43" s="261"/>
      <c r="J43" s="263"/>
      <c r="K43" s="261"/>
      <c r="L43" s="263"/>
      <c r="M43" s="1859"/>
    </row>
    <row r="44" spans="1:13" ht="18" customHeight="1">
      <c r="A44" s="3145"/>
      <c r="B44" s="3149" t="s">
        <v>1187</v>
      </c>
      <c r="C44" s="238"/>
      <c r="D44" s="238"/>
      <c r="E44" s="238"/>
      <c r="F44" s="238"/>
      <c r="G44" s="238"/>
      <c r="H44" s="238"/>
      <c r="I44" s="238"/>
      <c r="J44" s="238"/>
      <c r="K44" s="238"/>
      <c r="L44" s="214"/>
      <c r="M44" s="215"/>
    </row>
    <row r="45" spans="1:13">
      <c r="A45" s="3145"/>
      <c r="B45" s="3150"/>
      <c r="C45" s="214"/>
      <c r="D45" s="264" t="s">
        <v>482</v>
      </c>
      <c r="E45" s="265" t="s">
        <v>60</v>
      </c>
      <c r="F45" s="3155" t="s">
        <v>1188</v>
      </c>
      <c r="G45" s="3169"/>
      <c r="H45" s="3169"/>
      <c r="I45" s="3169"/>
      <c r="J45" s="3169"/>
      <c r="K45" s="266"/>
      <c r="L45" s="214"/>
      <c r="M45" s="215"/>
    </row>
    <row r="46" spans="1:13">
      <c r="A46" s="3145"/>
      <c r="B46" s="3150"/>
      <c r="C46" s="214"/>
      <c r="D46" s="1858"/>
      <c r="E46" s="1846" t="s">
        <v>1167</v>
      </c>
      <c r="F46" s="3155"/>
      <c r="G46" s="3169"/>
      <c r="H46" s="3169"/>
      <c r="I46" s="3169"/>
      <c r="J46" s="3169"/>
      <c r="K46" s="241"/>
      <c r="L46" s="214"/>
      <c r="M46" s="215"/>
    </row>
    <row r="47" spans="1:13">
      <c r="A47" s="3145"/>
      <c r="B47" s="3151"/>
      <c r="C47" s="267"/>
      <c r="D47" s="267"/>
      <c r="E47" s="267"/>
      <c r="F47" s="267"/>
      <c r="G47" s="267"/>
      <c r="H47" s="267"/>
      <c r="I47" s="267"/>
      <c r="J47" s="267"/>
      <c r="K47" s="267"/>
      <c r="L47" s="214"/>
      <c r="M47" s="215"/>
    </row>
    <row r="48" spans="1:13" ht="78" customHeight="1">
      <c r="A48" s="3145"/>
      <c r="B48" s="281" t="s">
        <v>1189</v>
      </c>
      <c r="C48" s="3197" t="s">
        <v>1239</v>
      </c>
      <c r="D48" s="3198"/>
      <c r="E48" s="3198"/>
      <c r="F48" s="3198"/>
      <c r="G48" s="3198"/>
      <c r="H48" s="3198"/>
      <c r="I48" s="3198"/>
      <c r="J48" s="3198"/>
      <c r="K48" s="3198"/>
      <c r="L48" s="3198"/>
      <c r="M48" s="3199"/>
    </row>
    <row r="49" spans="1:14" ht="30.75" customHeight="1">
      <c r="A49" s="3145"/>
      <c r="B49" s="292" t="s">
        <v>1191</v>
      </c>
      <c r="C49" s="3212" t="s">
        <v>1240</v>
      </c>
      <c r="D49" s="3212"/>
      <c r="E49" s="3212"/>
      <c r="F49" s="3212"/>
      <c r="G49" s="3212"/>
      <c r="H49" s="3212"/>
      <c r="I49" s="3212"/>
      <c r="J49" s="3212"/>
      <c r="K49" s="3212"/>
      <c r="L49" s="3212"/>
      <c r="M49" s="3212"/>
      <c r="N49" s="161"/>
    </row>
    <row r="50" spans="1:14">
      <c r="A50" s="3145"/>
      <c r="B50" s="268" t="s">
        <v>1193</v>
      </c>
      <c r="C50" s="1829" t="s">
        <v>1194</v>
      </c>
      <c r="D50" s="1829"/>
      <c r="E50" s="1829"/>
      <c r="F50" s="1829"/>
      <c r="G50" s="1829"/>
      <c r="H50" s="1829"/>
      <c r="I50" s="1829"/>
      <c r="J50" s="1829"/>
      <c r="K50" s="1829"/>
      <c r="L50" s="1829"/>
      <c r="M50" s="1830"/>
    </row>
    <row r="51" spans="1:14">
      <c r="A51" s="3145"/>
      <c r="B51" s="268" t="s">
        <v>1195</v>
      </c>
      <c r="C51" s="1829">
        <v>2020</v>
      </c>
      <c r="D51" s="1829"/>
      <c r="E51" s="1829"/>
      <c r="F51" s="1829"/>
      <c r="G51" s="1829"/>
      <c r="H51" s="1829"/>
      <c r="I51" s="1829"/>
      <c r="J51" s="1829"/>
      <c r="K51" s="1829"/>
      <c r="L51" s="1829"/>
      <c r="M51" s="1830"/>
    </row>
    <row r="52" spans="1:14" ht="15.75" customHeight="1">
      <c r="A52" s="3135" t="s">
        <v>1197</v>
      </c>
      <c r="B52" s="269" t="s">
        <v>1198</v>
      </c>
      <c r="C52" s="3103" t="s">
        <v>790</v>
      </c>
      <c r="D52" s="3103"/>
      <c r="E52" s="3103"/>
      <c r="F52" s="3103"/>
      <c r="G52" s="3103"/>
      <c r="H52" s="3103"/>
      <c r="I52" s="3103"/>
      <c r="J52" s="3103"/>
      <c r="K52" s="3103"/>
      <c r="L52" s="3103"/>
      <c r="M52" s="3104"/>
    </row>
    <row r="53" spans="1:14" ht="15.75" customHeight="1">
      <c r="A53" s="3136"/>
      <c r="B53" s="269" t="s">
        <v>1199</v>
      </c>
      <c r="C53" s="3103" t="s">
        <v>1229</v>
      </c>
      <c r="D53" s="3103"/>
      <c r="E53" s="3103"/>
      <c r="F53" s="3103"/>
      <c r="G53" s="3103"/>
      <c r="H53" s="3103"/>
      <c r="I53" s="3103"/>
      <c r="J53" s="3103"/>
      <c r="K53" s="3103"/>
      <c r="L53" s="3103"/>
      <c r="M53" s="3104"/>
    </row>
    <row r="54" spans="1:14" ht="15.75" customHeight="1">
      <c r="A54" s="3136"/>
      <c r="B54" s="269" t="s">
        <v>1201</v>
      </c>
      <c r="C54" s="3103" t="s">
        <v>677</v>
      </c>
      <c r="D54" s="3103"/>
      <c r="E54" s="3103"/>
      <c r="F54" s="3103"/>
      <c r="G54" s="3103"/>
      <c r="H54" s="3103"/>
      <c r="I54" s="3103"/>
      <c r="J54" s="3103"/>
      <c r="K54" s="3103"/>
      <c r="L54" s="3103"/>
      <c r="M54" s="3104"/>
    </row>
    <row r="55" spans="1:14" ht="15.75" customHeight="1">
      <c r="A55" s="3136"/>
      <c r="B55" s="270" t="s">
        <v>1202</v>
      </c>
      <c r="C55" s="3103" t="s">
        <v>73</v>
      </c>
      <c r="D55" s="3103"/>
      <c r="E55" s="3103"/>
      <c r="F55" s="3103"/>
      <c r="G55" s="3103"/>
      <c r="H55" s="3103"/>
      <c r="I55" s="3103"/>
      <c r="J55" s="3103"/>
      <c r="K55" s="3103"/>
      <c r="L55" s="3103"/>
      <c r="M55" s="3104"/>
    </row>
    <row r="56" spans="1:14" ht="15.75" customHeight="1">
      <c r="A56" s="3136"/>
      <c r="B56" s="269" t="s">
        <v>1204</v>
      </c>
      <c r="C56" s="3102" t="s">
        <v>791</v>
      </c>
      <c r="D56" s="3103"/>
      <c r="E56" s="3103"/>
      <c r="F56" s="3103"/>
      <c r="G56" s="3103"/>
      <c r="H56" s="3103"/>
      <c r="I56" s="3103"/>
      <c r="J56" s="3103"/>
      <c r="K56" s="3103"/>
      <c r="L56" s="3103"/>
      <c r="M56" s="3104"/>
    </row>
    <row r="57" spans="1:14" ht="16.5" thickBot="1">
      <c r="A57" s="3143"/>
      <c r="B57" s="269" t="s">
        <v>1205</v>
      </c>
      <c r="C57" s="3103" t="s">
        <v>490</v>
      </c>
      <c r="D57" s="3103"/>
      <c r="E57" s="3103"/>
      <c r="F57" s="3103"/>
      <c r="G57" s="3103"/>
      <c r="H57" s="3103"/>
      <c r="I57" s="3103"/>
      <c r="J57" s="3103"/>
      <c r="K57" s="3103"/>
      <c r="L57" s="3103"/>
      <c r="M57" s="3104"/>
    </row>
    <row r="58" spans="1:14" ht="15.75" customHeight="1">
      <c r="A58" s="3135" t="s">
        <v>1206</v>
      </c>
      <c r="B58" s="271" t="s">
        <v>1207</v>
      </c>
      <c r="C58" s="3103" t="s">
        <v>1208</v>
      </c>
      <c r="D58" s="3103"/>
      <c r="E58" s="3103"/>
      <c r="F58" s="3103"/>
      <c r="G58" s="3103"/>
      <c r="H58" s="3103"/>
      <c r="I58" s="3103"/>
      <c r="J58" s="3103"/>
      <c r="K58" s="3103"/>
      <c r="L58" s="3103"/>
      <c r="M58" s="3104"/>
    </row>
    <row r="59" spans="1:14" ht="30" customHeight="1">
      <c r="A59" s="3136"/>
      <c r="B59" s="271" t="s">
        <v>1209</v>
      </c>
      <c r="C59" s="3103" t="s">
        <v>1210</v>
      </c>
      <c r="D59" s="3103"/>
      <c r="E59" s="3103"/>
      <c r="F59" s="3103"/>
      <c r="G59" s="3103"/>
      <c r="H59" s="3103"/>
      <c r="I59" s="3103"/>
      <c r="J59" s="3103"/>
      <c r="K59" s="3103"/>
      <c r="L59" s="3103"/>
      <c r="M59" s="3104"/>
    </row>
    <row r="60" spans="1:14" ht="30" customHeight="1" thickBot="1">
      <c r="A60" s="3136"/>
      <c r="B60" s="272" t="s">
        <v>28</v>
      </c>
      <c r="C60" s="3103" t="s">
        <v>72</v>
      </c>
      <c r="D60" s="3103"/>
      <c r="E60" s="3103"/>
      <c r="F60" s="3103"/>
      <c r="G60" s="3103"/>
      <c r="H60" s="3103"/>
      <c r="I60" s="3103"/>
      <c r="J60" s="3103"/>
      <c r="K60" s="3103"/>
      <c r="L60" s="3103"/>
      <c r="M60" s="3104"/>
    </row>
    <row r="61" spans="1:14" ht="16.5" thickBot="1">
      <c r="A61" s="273" t="s">
        <v>1211</v>
      </c>
      <c r="B61" s="289"/>
      <c r="C61" s="3137"/>
      <c r="D61" s="3200"/>
      <c r="E61" s="3200"/>
      <c r="F61" s="3200"/>
      <c r="G61" s="3200"/>
      <c r="H61" s="3200"/>
      <c r="I61" s="3200"/>
      <c r="J61" s="3200"/>
      <c r="K61" s="3200"/>
      <c r="L61" s="3200"/>
      <c r="M61" s="3201"/>
    </row>
  </sheetData>
  <mergeCells count="50">
    <mergeCell ref="A58:A60"/>
    <mergeCell ref="C58:M58"/>
    <mergeCell ref="C59:M59"/>
    <mergeCell ref="C60:M60"/>
    <mergeCell ref="C49:M49"/>
    <mergeCell ref="A52:A57"/>
    <mergeCell ref="C52:M52"/>
    <mergeCell ref="C53:M53"/>
    <mergeCell ref="C54:M54"/>
    <mergeCell ref="C55:M55"/>
    <mergeCell ref="C56:M56"/>
    <mergeCell ref="C57:M57"/>
    <mergeCell ref="A15:A51"/>
    <mergeCell ref="B17:B23"/>
    <mergeCell ref="B24:B27"/>
    <mergeCell ref="B31:B33"/>
    <mergeCell ref="C61:M61"/>
    <mergeCell ref="C48:M48"/>
    <mergeCell ref="C5:M5"/>
    <mergeCell ref="C6:M6"/>
    <mergeCell ref="C11:M11"/>
    <mergeCell ref="F14:M14"/>
    <mergeCell ref="C12:M12"/>
    <mergeCell ref="G45:J46"/>
    <mergeCell ref="C14:D14"/>
    <mergeCell ref="C16:M16"/>
    <mergeCell ref="A1:M1"/>
    <mergeCell ref="C13:M13"/>
    <mergeCell ref="B8:B10"/>
    <mergeCell ref="C9:D9"/>
    <mergeCell ref="F9:G9"/>
    <mergeCell ref="I9:J9"/>
    <mergeCell ref="L9:M9"/>
    <mergeCell ref="C10:D10"/>
    <mergeCell ref="F10:G10"/>
    <mergeCell ref="I10:J10"/>
    <mergeCell ref="L10:M10"/>
    <mergeCell ref="C2:M2"/>
    <mergeCell ref="C3:M3"/>
    <mergeCell ref="D4:M4"/>
    <mergeCell ref="A2:A14"/>
    <mergeCell ref="B44:B47"/>
    <mergeCell ref="F45:F46"/>
    <mergeCell ref="H36:I36"/>
    <mergeCell ref="J36:K36"/>
    <mergeCell ref="B34:B43"/>
    <mergeCell ref="D36:E36"/>
    <mergeCell ref="F36:G36"/>
    <mergeCell ref="F42:G42"/>
    <mergeCell ref="H42:I42"/>
  </mergeCells>
  <dataValidations count="8">
    <dataValidation allowBlank="1" showInputMessage="1" showErrorMessage="1" prompt="Incluir una ficha por cada indicador, ya sea de producto o de resultado" sqref="A1" xr:uid="{00000000-0002-0000-0400-000000000000}"/>
    <dataValidation allowBlank="1" showInputMessage="1" showErrorMessage="1" prompt="Seleccione de la lista desplegable" sqref="B4 B7 H7" xr:uid="{00000000-0002-0000-0400-000001000000}"/>
    <dataValidation type="list" allowBlank="1" showInputMessage="1" showErrorMessage="1" sqref="I7" xr:uid="{00000000-0002-0000-0400-000002000000}">
      <formula1>INDIRECT(C7)</formula1>
    </dataValidation>
    <dataValidation allowBlank="1" showInputMessage="1" showErrorMessage="1" prompt="Identifique la meta ODS a que le apunta el indicador de producto. Seleccione de la lista desplegable." sqref="E14" xr:uid="{00000000-0002-0000-0400-000003000000}"/>
    <dataValidation allowBlank="1" showInputMessage="1" showErrorMessage="1" prompt="Identifique el ODS a que le apunta el indicador de producto. Seleccione de la lista desplegable._x000a_" sqref="B14" xr:uid="{00000000-0002-0000-04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0400-000005000000}"/>
    <dataValidation type="list" allowBlank="1" showInputMessage="1" showErrorMessage="1" sqref="C4 C15 C7 G45:J46" xr:uid="{00000000-0002-0000-0400-000006000000}"/>
    <dataValidation type="list" allowBlank="1" showInputMessage="1" showErrorMessage="1" sqref="C14" xr:uid="{00000000-0002-0000-0400-000007000000}"/>
  </dataValidations>
  <hyperlinks>
    <hyperlink ref="C56" r:id="rId1" xr:uid="{00000000-0004-0000-0400-000000000000}"/>
  </hyperlinks>
  <pageMargins left="0.7" right="0.7" top="0.75" bottom="0.75" header="0.3" footer="0.3"/>
  <pageSetup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79998168889431442"/>
  </sheetPr>
  <dimension ref="A1:M56"/>
  <sheetViews>
    <sheetView topLeftCell="A34" zoomScale="70" zoomScaleNormal="70" workbookViewId="0">
      <selection activeCell="C43" sqref="C43:M43"/>
    </sheetView>
  </sheetViews>
  <sheetFormatPr baseColWidth="10" defaultColWidth="11.28515625" defaultRowHeight="15"/>
  <cols>
    <col min="2" max="2" width="24.140625" customWidth="1"/>
    <col min="6" max="6" width="13" customWidth="1"/>
  </cols>
  <sheetData>
    <row r="1" spans="1:13" ht="16.5" thickBot="1">
      <c r="A1" s="458"/>
      <c r="B1" s="1879" t="s">
        <v>1805</v>
      </c>
      <c r="C1" s="459"/>
      <c r="D1" s="459"/>
      <c r="E1" s="459"/>
      <c r="F1" s="459"/>
      <c r="G1" s="459"/>
      <c r="H1" s="459"/>
      <c r="I1" s="459"/>
      <c r="J1" s="459"/>
      <c r="K1" s="459"/>
      <c r="L1" s="459"/>
      <c r="M1" s="460"/>
    </row>
    <row r="2" spans="1:13" ht="35.25" customHeight="1">
      <c r="A2" s="4005" t="s">
        <v>1134</v>
      </c>
      <c r="B2" s="5" t="s">
        <v>1135</v>
      </c>
      <c r="C2" s="3793" t="s">
        <v>963</v>
      </c>
      <c r="D2" s="3794"/>
      <c r="E2" s="3794"/>
      <c r="F2" s="3794"/>
      <c r="G2" s="3794"/>
      <c r="H2" s="3794"/>
      <c r="I2" s="3794"/>
      <c r="J2" s="3794"/>
      <c r="K2" s="3794"/>
      <c r="L2" s="3794"/>
      <c r="M2" s="3795"/>
    </row>
    <row r="3" spans="1:13" ht="110.25" customHeight="1">
      <c r="A3" s="4006"/>
      <c r="B3" s="6" t="s">
        <v>1137</v>
      </c>
      <c r="C3" s="3840" t="s">
        <v>1806</v>
      </c>
      <c r="D3" s="3088"/>
      <c r="E3" s="3088"/>
      <c r="F3" s="3088"/>
      <c r="G3" s="3088"/>
      <c r="H3" s="3088"/>
      <c r="I3" s="3088"/>
      <c r="J3" s="3088"/>
      <c r="K3" s="3088"/>
      <c r="L3" s="3088"/>
      <c r="M3" s="3089"/>
    </row>
    <row r="4" spans="1:13">
      <c r="A4" s="4006"/>
      <c r="B4" s="1853" t="s">
        <v>1139</v>
      </c>
      <c r="C4" s="1985" t="s">
        <v>60</v>
      </c>
      <c r="D4" s="497"/>
      <c r="E4" s="497"/>
      <c r="F4" s="497"/>
      <c r="G4" s="497"/>
      <c r="H4" s="497"/>
      <c r="I4" s="497"/>
      <c r="J4" s="497"/>
      <c r="K4" s="497"/>
      <c r="L4" s="497"/>
      <c r="M4" s="498"/>
    </row>
    <row r="5" spans="1:13" ht="51" customHeight="1">
      <c r="A5" s="4006"/>
      <c r="B5" s="1856" t="s">
        <v>1140</v>
      </c>
      <c r="C5" s="1847" t="s">
        <v>1645</v>
      </c>
      <c r="D5" s="546"/>
      <c r="E5" s="546"/>
      <c r="F5" s="546"/>
      <c r="G5" s="546"/>
      <c r="H5" s="546"/>
      <c r="I5" s="546"/>
      <c r="J5" s="546"/>
      <c r="K5" s="546"/>
      <c r="L5" s="546"/>
      <c r="M5" s="487"/>
    </row>
    <row r="6" spans="1:13">
      <c r="A6" s="4006"/>
      <c r="B6" s="1853" t="s">
        <v>1142</v>
      </c>
      <c r="C6" s="1847" t="s">
        <v>1645</v>
      </c>
      <c r="D6" s="546"/>
      <c r="E6" s="546"/>
      <c r="F6" s="546"/>
      <c r="G6" s="546"/>
      <c r="H6" s="546"/>
      <c r="I6" s="546"/>
      <c r="J6" s="546"/>
      <c r="K6" s="546"/>
      <c r="L6" s="546"/>
      <c r="M6" s="487"/>
    </row>
    <row r="7" spans="1:13" ht="15.75" customHeight="1">
      <c r="A7" s="4006"/>
      <c r="B7" s="6" t="s">
        <v>1143</v>
      </c>
      <c r="C7" s="4172" t="s">
        <v>71</v>
      </c>
      <c r="D7" s="3912"/>
      <c r="E7" s="3912"/>
      <c r="F7" s="3912"/>
      <c r="G7" s="4173"/>
      <c r="H7" s="7" t="s">
        <v>28</v>
      </c>
      <c r="I7" s="4174" t="s">
        <v>385</v>
      </c>
      <c r="J7" s="3938"/>
      <c r="K7" s="3938"/>
      <c r="L7" s="3938"/>
      <c r="M7" s="4175"/>
    </row>
    <row r="8" spans="1:13" ht="15.75">
      <c r="A8" s="4006"/>
      <c r="B8" s="3119" t="s">
        <v>1144</v>
      </c>
      <c r="C8" s="1918"/>
      <c r="D8" s="1966"/>
      <c r="E8" s="1966"/>
      <c r="F8" s="1966"/>
      <c r="G8" s="1966"/>
      <c r="H8" s="1966"/>
      <c r="I8" s="1966"/>
      <c r="J8" s="1966"/>
      <c r="K8" s="1966"/>
      <c r="L8" s="463"/>
      <c r="M8" s="464"/>
    </row>
    <row r="9" spans="1:13" ht="90" customHeight="1">
      <c r="A9" s="4006"/>
      <c r="B9" s="3120"/>
      <c r="C9" s="3937" t="s">
        <v>385</v>
      </c>
      <c r="D9" s="3938"/>
      <c r="E9" s="1954"/>
      <c r="F9" s="3938" t="s">
        <v>1807</v>
      </c>
      <c r="G9" s="3938"/>
      <c r="H9" s="1954"/>
      <c r="I9" s="4169"/>
      <c r="J9" s="4169"/>
      <c r="K9" s="1954"/>
      <c r="L9" s="465"/>
      <c r="M9" s="466"/>
    </row>
    <row r="10" spans="1:13" ht="30" customHeight="1">
      <c r="A10" s="4006"/>
      <c r="B10" s="3121"/>
      <c r="C10" s="4170" t="s">
        <v>1147</v>
      </c>
      <c r="D10" s="4169"/>
      <c r="E10" s="1919"/>
      <c r="F10" s="4169" t="s">
        <v>1147</v>
      </c>
      <c r="G10" s="4169"/>
      <c r="H10" s="1919"/>
      <c r="I10" s="4169" t="s">
        <v>1147</v>
      </c>
      <c r="J10" s="4169"/>
      <c r="K10" s="1919"/>
      <c r="L10" s="465"/>
      <c r="M10" s="466"/>
    </row>
    <row r="11" spans="1:13" ht="80.25" customHeight="1">
      <c r="A11" s="4006"/>
      <c r="B11" s="6" t="s">
        <v>1808</v>
      </c>
      <c r="C11" s="3831" t="s">
        <v>1809</v>
      </c>
      <c r="D11" s="4171"/>
      <c r="E11" s="4171"/>
      <c r="F11" s="4171"/>
      <c r="G11" s="4171"/>
      <c r="H11" s="4171"/>
      <c r="I11" s="4171"/>
      <c r="J11" s="4171"/>
      <c r="K11" s="4171"/>
      <c r="L11" s="4171"/>
      <c r="M11" s="3833"/>
    </row>
    <row r="12" spans="1:13" ht="30">
      <c r="A12" s="4002" t="s">
        <v>1150</v>
      </c>
      <c r="B12" s="58" t="s">
        <v>1256</v>
      </c>
      <c r="C12" s="3793" t="s">
        <v>375</v>
      </c>
      <c r="D12" s="3794"/>
      <c r="E12" s="3794"/>
      <c r="F12" s="3794"/>
      <c r="G12" s="3794"/>
      <c r="H12" s="3794"/>
      <c r="I12" s="3794"/>
      <c r="J12" s="3794"/>
      <c r="K12" s="3794"/>
      <c r="L12" s="3794"/>
      <c r="M12" s="3795"/>
    </row>
    <row r="13" spans="1:13" ht="35.25" customHeight="1">
      <c r="A13" s="3928"/>
      <c r="B13" s="6" t="s">
        <v>1151</v>
      </c>
      <c r="C13" s="3693" t="s">
        <v>964</v>
      </c>
      <c r="D13" s="3694"/>
      <c r="E13" s="3694"/>
      <c r="F13" s="3694"/>
      <c r="G13" s="3694"/>
      <c r="H13" s="3694"/>
      <c r="I13" s="3694"/>
      <c r="J13" s="3694"/>
      <c r="K13" s="3694"/>
      <c r="L13" s="3694"/>
      <c r="M13" s="3695"/>
    </row>
    <row r="14" spans="1:13" ht="30">
      <c r="A14" s="3928"/>
      <c r="B14" s="4049" t="s">
        <v>1153</v>
      </c>
      <c r="C14" s="191" t="s">
        <v>1154</v>
      </c>
      <c r="D14" s="192"/>
      <c r="E14" s="191" t="s">
        <v>1155</v>
      </c>
      <c r="F14" s="192"/>
      <c r="G14" s="191" t="s">
        <v>1156</v>
      </c>
      <c r="H14" s="192"/>
      <c r="I14" s="191" t="s">
        <v>1157</v>
      </c>
      <c r="J14" s="192"/>
      <c r="K14" s="191" t="s">
        <v>1158</v>
      </c>
      <c r="L14" s="193"/>
      <c r="M14" s="194"/>
    </row>
    <row r="15" spans="1:13" ht="30">
      <c r="A15" s="3928"/>
      <c r="B15" s="4050"/>
      <c r="C15" s="191" t="s">
        <v>1159</v>
      </c>
      <c r="D15" s="1909"/>
      <c r="E15" s="191" t="s">
        <v>1160</v>
      </c>
      <c r="F15" s="195"/>
      <c r="G15" s="191" t="s">
        <v>1161</v>
      </c>
      <c r="H15" s="195"/>
      <c r="I15" s="191" t="s">
        <v>1162</v>
      </c>
      <c r="J15" s="195" t="s">
        <v>1226</v>
      </c>
      <c r="K15" s="191" t="s">
        <v>1163</v>
      </c>
      <c r="L15" s="193"/>
      <c r="M15" s="194"/>
    </row>
    <row r="16" spans="1:13" ht="30">
      <c r="A16" s="3928"/>
      <c r="B16" s="4050"/>
      <c r="C16" s="191" t="s">
        <v>1164</v>
      </c>
      <c r="D16" s="1909"/>
      <c r="E16" s="191" t="s">
        <v>1165</v>
      </c>
      <c r="F16" s="1909"/>
      <c r="G16" s="191"/>
      <c r="H16" s="196"/>
      <c r="I16" s="191"/>
      <c r="J16" s="196"/>
      <c r="K16" s="191"/>
      <c r="L16" s="197"/>
      <c r="M16" s="198"/>
    </row>
    <row r="17" spans="1:13" ht="15.75">
      <c r="A17" s="3928"/>
      <c r="B17" s="4050"/>
      <c r="C17" s="191" t="s">
        <v>1166</v>
      </c>
      <c r="D17" s="195"/>
      <c r="E17" s="191" t="s">
        <v>1168</v>
      </c>
      <c r="F17" s="468"/>
      <c r="G17" s="468"/>
      <c r="H17" s="468"/>
      <c r="I17" s="468"/>
      <c r="J17" s="468"/>
      <c r="K17" s="468"/>
      <c r="L17" s="468"/>
      <c r="M17" s="469"/>
    </row>
    <row r="18" spans="1:13">
      <c r="A18" s="3928"/>
      <c r="B18" s="4050"/>
      <c r="C18" s="1932"/>
      <c r="D18" s="1932"/>
      <c r="E18" s="1932"/>
      <c r="F18" s="1932"/>
      <c r="G18" s="1932"/>
      <c r="H18" s="1932"/>
      <c r="I18" s="1932"/>
      <c r="J18" s="1932"/>
      <c r="K18" s="1932"/>
      <c r="L18" s="1932"/>
      <c r="M18" s="1933"/>
    </row>
    <row r="19" spans="1:13" ht="15.75" customHeight="1">
      <c r="A19" s="3928"/>
      <c r="B19" s="4050" t="s">
        <v>1170</v>
      </c>
      <c r="C19" s="199"/>
      <c r="D19" s="199"/>
      <c r="E19" s="199"/>
      <c r="F19" s="199"/>
      <c r="G19" s="199"/>
      <c r="H19" s="199"/>
      <c r="I19" s="199"/>
      <c r="J19" s="199"/>
      <c r="K19" s="199"/>
      <c r="L19" s="465"/>
      <c r="M19" s="466"/>
    </row>
    <row r="20" spans="1:13" ht="15.75">
      <c r="A20" s="3928"/>
      <c r="B20" s="4050"/>
      <c r="C20" s="191" t="s">
        <v>1171</v>
      </c>
      <c r="D20" s="195"/>
      <c r="E20" s="1923"/>
      <c r="F20" s="191" t="s">
        <v>1172</v>
      </c>
      <c r="G20" s="1909"/>
      <c r="H20" s="1923"/>
      <c r="I20" s="191" t="s">
        <v>1173</v>
      </c>
      <c r="J20" s="1909" t="s">
        <v>1226</v>
      </c>
      <c r="K20" s="1923"/>
      <c r="L20" s="465"/>
      <c r="M20" s="466"/>
    </row>
    <row r="21" spans="1:13" ht="15.75" customHeight="1">
      <c r="A21" s="3928"/>
      <c r="B21" s="4050"/>
      <c r="C21" s="191" t="s">
        <v>1174</v>
      </c>
      <c r="D21" s="30"/>
      <c r="E21" s="31"/>
      <c r="F21" s="191" t="s">
        <v>1175</v>
      </c>
      <c r="G21" s="195"/>
      <c r="H21" s="484"/>
      <c r="I21" s="32"/>
      <c r="J21" s="484"/>
      <c r="K21" s="1911"/>
      <c r="L21" s="465"/>
      <c r="M21" s="466"/>
    </row>
    <row r="22" spans="1:13" ht="15.75">
      <c r="A22" s="3928"/>
      <c r="B22" s="4050"/>
      <c r="C22" s="196"/>
      <c r="D22" s="196"/>
      <c r="E22" s="196"/>
      <c r="F22" s="196"/>
      <c r="G22" s="196"/>
      <c r="H22" s="196"/>
      <c r="I22" s="196"/>
      <c r="J22" s="196"/>
      <c r="K22" s="196"/>
      <c r="L22" s="465"/>
      <c r="M22" s="466"/>
    </row>
    <row r="23" spans="1:13">
      <c r="A23" s="3928"/>
      <c r="B23" s="4050" t="s">
        <v>1176</v>
      </c>
      <c r="C23" s="1923"/>
      <c r="D23" s="1923"/>
      <c r="E23" s="1923"/>
      <c r="F23" s="1923"/>
      <c r="G23" s="1923"/>
      <c r="H23" s="1923"/>
      <c r="I23" s="1923"/>
      <c r="J23" s="1923"/>
      <c r="K23" s="1923"/>
      <c r="L23" s="1923"/>
      <c r="M23" s="1924"/>
    </row>
    <row r="24" spans="1:13">
      <c r="A24" s="3928"/>
      <c r="B24" s="4050"/>
      <c r="C24" s="200" t="s">
        <v>1177</v>
      </c>
      <c r="D24" s="2704">
        <v>0.56999999999999995</v>
      </c>
      <c r="E24" s="1923"/>
      <c r="F24" s="201" t="s">
        <v>1178</v>
      </c>
      <c r="G24" s="195">
        <v>2017</v>
      </c>
      <c r="H24" s="1923"/>
      <c r="I24" s="201" t="s">
        <v>1179</v>
      </c>
      <c r="J24" s="3919" t="s">
        <v>1397</v>
      </c>
      <c r="K24" s="3694"/>
      <c r="L24" s="3920"/>
      <c r="M24" s="1924"/>
    </row>
    <row r="25" spans="1:13">
      <c r="A25" s="3928"/>
      <c r="B25" s="4050"/>
      <c r="C25" s="1932"/>
      <c r="D25" s="1932"/>
      <c r="E25" s="1932"/>
      <c r="F25" s="1932"/>
      <c r="G25" s="1932"/>
      <c r="H25" s="1932"/>
      <c r="I25" s="1932"/>
      <c r="J25" s="1932"/>
      <c r="K25" s="1932"/>
      <c r="L25" s="1932"/>
      <c r="M25" s="1933"/>
    </row>
    <row r="26" spans="1:13" ht="15.75">
      <c r="A26" s="3928"/>
      <c r="B26" s="4050" t="s">
        <v>1181</v>
      </c>
      <c r="C26" s="1890"/>
      <c r="D26" s="1890"/>
      <c r="E26" s="1890"/>
      <c r="F26" s="1890"/>
      <c r="G26" s="1890"/>
      <c r="H26" s="1890"/>
      <c r="I26" s="1890"/>
      <c r="J26" s="1890"/>
      <c r="K26" s="1890"/>
      <c r="L26" s="465"/>
      <c r="M26" s="466"/>
    </row>
    <row r="27" spans="1:13" ht="15.75">
      <c r="A27" s="3928"/>
      <c r="B27" s="4050"/>
      <c r="C27" s="1923" t="s">
        <v>1182</v>
      </c>
      <c r="D27" s="73">
        <v>2020</v>
      </c>
      <c r="E27" s="38"/>
      <c r="F27" s="1923" t="s">
        <v>1183</v>
      </c>
      <c r="G27" s="61" t="s">
        <v>1766</v>
      </c>
      <c r="H27" s="38"/>
      <c r="I27" s="201"/>
      <c r="J27" s="38"/>
      <c r="K27" s="38"/>
      <c r="L27" s="465"/>
      <c r="M27" s="466"/>
    </row>
    <row r="28" spans="1:13" ht="15.75">
      <c r="A28" s="3928"/>
      <c r="B28" s="4050"/>
      <c r="C28" s="1932"/>
      <c r="D28" s="40"/>
      <c r="E28" s="41"/>
      <c r="F28" s="1932"/>
      <c r="G28" s="41"/>
      <c r="H28" s="41"/>
      <c r="I28" s="202"/>
      <c r="J28" s="41"/>
      <c r="K28" s="41"/>
      <c r="L28" s="465"/>
      <c r="M28" s="466"/>
    </row>
    <row r="29" spans="1:13">
      <c r="A29" s="3928"/>
      <c r="B29" s="4050" t="s">
        <v>1185</v>
      </c>
      <c r="C29" s="43"/>
      <c r="D29" s="43"/>
      <c r="E29" s="43"/>
      <c r="F29" s="43"/>
      <c r="G29" s="43"/>
      <c r="H29" s="43"/>
      <c r="I29" s="43"/>
      <c r="J29" s="43"/>
      <c r="K29" s="43"/>
      <c r="L29" s="43"/>
      <c r="M29" s="44"/>
    </row>
    <row r="30" spans="1:13" ht="15.75">
      <c r="A30" s="3928"/>
      <c r="B30" s="4050"/>
      <c r="C30" s="45"/>
      <c r="D30" s="46">
        <v>2019</v>
      </c>
      <c r="E30" s="46"/>
      <c r="F30" s="46">
        <v>2020</v>
      </c>
      <c r="G30" s="46"/>
      <c r="H30" s="47">
        <v>2021</v>
      </c>
      <c r="I30" s="47"/>
      <c r="J30" s="47">
        <v>2022</v>
      </c>
      <c r="K30" s="46"/>
      <c r="L30" s="46">
        <v>2023</v>
      </c>
      <c r="M30" s="44"/>
    </row>
    <row r="31" spans="1:13">
      <c r="A31" s="3928"/>
      <c r="B31" s="4050"/>
      <c r="C31" s="45"/>
      <c r="D31" s="1896"/>
      <c r="E31" s="1855"/>
      <c r="F31" s="2527"/>
      <c r="G31" s="2528"/>
      <c r="H31" s="2527">
        <v>0.57499999999999996</v>
      </c>
      <c r="I31" s="2528"/>
      <c r="J31" s="2527"/>
      <c r="K31" s="2528"/>
      <c r="L31" s="2527">
        <v>0.57999999999999996</v>
      </c>
      <c r="M31" s="2703"/>
    </row>
    <row r="32" spans="1:13" ht="15.75">
      <c r="A32" s="3928"/>
      <c r="B32" s="4050"/>
      <c r="C32" s="45"/>
      <c r="D32" s="46">
        <v>2024</v>
      </c>
      <c r="E32" s="46"/>
      <c r="F32" s="46">
        <v>2025</v>
      </c>
      <c r="G32" s="46"/>
      <c r="H32" s="47">
        <v>2026</v>
      </c>
      <c r="I32" s="47"/>
      <c r="J32" s="47">
        <v>2027</v>
      </c>
      <c r="K32" s="46"/>
      <c r="L32" s="46">
        <v>2028</v>
      </c>
      <c r="M32" s="19"/>
    </row>
    <row r="33" spans="1:13" ht="30">
      <c r="A33" s="3928"/>
      <c r="B33" s="4050"/>
      <c r="C33" s="45"/>
      <c r="D33" s="1896"/>
      <c r="E33" s="1855"/>
      <c r="F33" s="2527">
        <v>0.58499999999999996</v>
      </c>
      <c r="G33" s="1855"/>
      <c r="H33" s="1896"/>
      <c r="I33" s="1855"/>
      <c r="J33" s="2527">
        <v>0.59</v>
      </c>
      <c r="K33" s="1855"/>
      <c r="L33" s="1896" t="s">
        <v>1810</v>
      </c>
      <c r="M33" s="1917"/>
    </row>
    <row r="34" spans="1:13" ht="15.75">
      <c r="A34" s="3928"/>
      <c r="B34" s="4050"/>
      <c r="C34" s="45"/>
      <c r="D34" s="46">
        <v>2029</v>
      </c>
      <c r="E34" s="46"/>
      <c r="F34" s="46">
        <v>2030</v>
      </c>
      <c r="G34" s="46"/>
      <c r="H34" s="47">
        <v>2031</v>
      </c>
      <c r="I34" s="47"/>
      <c r="J34" s="47">
        <v>2032</v>
      </c>
      <c r="K34" s="46"/>
      <c r="L34" s="46">
        <v>2033</v>
      </c>
      <c r="M34" s="19"/>
    </row>
    <row r="35" spans="1:13">
      <c r="A35" s="3928"/>
      <c r="B35" s="4050"/>
      <c r="C35" s="45"/>
      <c r="D35" s="2527">
        <v>0.59499999999999997</v>
      </c>
      <c r="E35" s="1855"/>
      <c r="F35" s="1896"/>
      <c r="G35" s="1855"/>
      <c r="H35" s="2527">
        <v>0.6</v>
      </c>
      <c r="I35" s="1855"/>
      <c r="J35" s="1896"/>
      <c r="K35" s="1855"/>
      <c r="L35" s="2527">
        <v>0.60499999999999998</v>
      </c>
      <c r="M35" s="1917"/>
    </row>
    <row r="36" spans="1:13">
      <c r="A36" s="3928"/>
      <c r="B36" s="4050"/>
      <c r="C36" s="45"/>
      <c r="D36" s="46">
        <v>2034</v>
      </c>
      <c r="E36" s="1910"/>
      <c r="F36" s="62" t="s">
        <v>1186</v>
      </c>
      <c r="G36" s="1910"/>
      <c r="H36" s="62"/>
      <c r="I36" s="1910"/>
      <c r="J36" s="62"/>
      <c r="K36" s="1910"/>
      <c r="L36" s="62"/>
      <c r="M36" s="1917"/>
    </row>
    <row r="37" spans="1:13">
      <c r="A37" s="3928"/>
      <c r="B37" s="4050"/>
      <c r="C37" s="45"/>
      <c r="D37" s="1896"/>
      <c r="E37" s="1855"/>
      <c r="F37" s="4036">
        <v>0.60499999999999998</v>
      </c>
      <c r="G37" s="4038"/>
      <c r="H37" s="3531"/>
      <c r="I37" s="3532"/>
      <c r="J37" s="62"/>
      <c r="K37" s="1910"/>
      <c r="L37" s="62"/>
      <c r="M37" s="1917"/>
    </row>
    <row r="38" spans="1:13">
      <c r="A38" s="3928"/>
      <c r="B38" s="1955"/>
      <c r="C38" s="45"/>
      <c r="D38" s="625"/>
      <c r="E38" s="1908"/>
      <c r="F38" s="625"/>
      <c r="G38" s="625"/>
      <c r="H38" s="625"/>
      <c r="I38" s="625"/>
      <c r="J38" s="625"/>
      <c r="K38" s="1908"/>
      <c r="L38" s="626"/>
      <c r="M38" s="627"/>
    </row>
    <row r="39" spans="1:13" ht="15.75">
      <c r="A39" s="3928"/>
      <c r="B39" s="4050" t="s">
        <v>1187</v>
      </c>
      <c r="C39" s="199"/>
      <c r="D39" s="199"/>
      <c r="E39" s="199"/>
      <c r="F39" s="199"/>
      <c r="G39" s="199"/>
      <c r="H39" s="199"/>
      <c r="I39" s="199"/>
      <c r="J39" s="199"/>
      <c r="K39" s="199"/>
      <c r="L39" s="484"/>
      <c r="M39" s="11"/>
    </row>
    <row r="40" spans="1:13" ht="15.75">
      <c r="A40" s="3928"/>
      <c r="B40" s="4050"/>
      <c r="C40" s="484"/>
      <c r="D40" s="49" t="s">
        <v>482</v>
      </c>
      <c r="E40" s="50" t="s">
        <v>60</v>
      </c>
      <c r="F40" s="3699" t="s">
        <v>1188</v>
      </c>
      <c r="G40" s="3922"/>
      <c r="H40" s="3923"/>
      <c r="I40" s="3923"/>
      <c r="J40" s="3924"/>
      <c r="K40" s="1980"/>
      <c r="L40" s="484"/>
      <c r="M40" s="11"/>
    </row>
    <row r="41" spans="1:13" ht="15.75">
      <c r="A41" s="3928"/>
      <c r="B41" s="4050"/>
      <c r="C41" s="484"/>
      <c r="D41" s="2004"/>
      <c r="E41" s="1909" t="s">
        <v>1167</v>
      </c>
      <c r="F41" s="3699"/>
      <c r="G41" s="3925"/>
      <c r="H41" s="3926"/>
      <c r="I41" s="3926"/>
      <c r="J41" s="3927"/>
      <c r="K41" s="31"/>
      <c r="L41" s="484"/>
      <c r="M41" s="11"/>
    </row>
    <row r="42" spans="1:13" ht="15.75" customHeight="1">
      <c r="A42" s="3928"/>
      <c r="B42" s="4050"/>
      <c r="C42" s="51"/>
      <c r="D42" s="51"/>
      <c r="E42" s="51"/>
      <c r="F42" s="51"/>
      <c r="G42" s="51"/>
      <c r="H42" s="51"/>
      <c r="I42" s="51"/>
      <c r="J42" s="51"/>
      <c r="K42" s="51"/>
      <c r="L42" s="484"/>
      <c r="M42" s="11"/>
    </row>
    <row r="43" spans="1:13" ht="51" customHeight="1">
      <c r="A43" s="3928"/>
      <c r="B43" s="6" t="s">
        <v>1189</v>
      </c>
      <c r="C43" s="3793" t="s">
        <v>1811</v>
      </c>
      <c r="D43" s="3794"/>
      <c r="E43" s="3794"/>
      <c r="F43" s="3794"/>
      <c r="G43" s="3794"/>
      <c r="H43" s="3794"/>
      <c r="I43" s="3794"/>
      <c r="J43" s="3794"/>
      <c r="K43" s="3794"/>
      <c r="L43" s="3794"/>
      <c r="M43" s="3795"/>
    </row>
    <row r="44" spans="1:13" ht="30">
      <c r="A44" s="3928"/>
      <c r="B44" s="6" t="s">
        <v>1191</v>
      </c>
      <c r="C44" s="3129" t="s">
        <v>1812</v>
      </c>
      <c r="D44" s="3100"/>
      <c r="E44" s="3100"/>
      <c r="F44" s="3100"/>
      <c r="G44" s="3100"/>
      <c r="H44" s="3100"/>
      <c r="I44" s="3100"/>
      <c r="J44" s="3100"/>
      <c r="K44" s="3100"/>
      <c r="L44" s="3100"/>
      <c r="M44" s="3101"/>
    </row>
    <row r="45" spans="1:13" ht="31.5" customHeight="1">
      <c r="A45" s="3928"/>
      <c r="B45" s="6" t="s">
        <v>1193</v>
      </c>
      <c r="C45" s="3793" t="s">
        <v>1557</v>
      </c>
      <c r="D45" s="3794"/>
      <c r="E45" s="3794"/>
      <c r="F45" s="3794"/>
      <c r="G45" s="3794"/>
      <c r="H45" s="3794"/>
      <c r="I45" s="3794"/>
      <c r="J45" s="3794"/>
      <c r="K45" s="3794"/>
      <c r="L45" s="3794"/>
      <c r="M45" s="3795"/>
    </row>
    <row r="46" spans="1:13" ht="31.5" customHeight="1">
      <c r="A46" s="3928"/>
      <c r="B46" s="6" t="s">
        <v>1195</v>
      </c>
      <c r="C46" s="1920" t="s">
        <v>1645</v>
      </c>
      <c r="D46" s="1920"/>
      <c r="E46" s="1920"/>
      <c r="F46" s="1920"/>
      <c r="G46" s="1920"/>
      <c r="H46" s="1920"/>
      <c r="I46" s="1920"/>
      <c r="J46" s="1920"/>
      <c r="K46" s="1920"/>
      <c r="L46" s="1920"/>
      <c r="M46" s="1921"/>
    </row>
    <row r="47" spans="1:13" ht="31.5" customHeight="1">
      <c r="A47" s="3085" t="s">
        <v>1197</v>
      </c>
      <c r="B47" s="63" t="s">
        <v>1198</v>
      </c>
      <c r="C47" s="3100" t="s">
        <v>993</v>
      </c>
      <c r="D47" s="3100"/>
      <c r="E47" s="3100"/>
      <c r="F47" s="3100"/>
      <c r="G47" s="3100"/>
      <c r="H47" s="3100"/>
      <c r="I47" s="3100"/>
      <c r="J47" s="3100"/>
      <c r="K47" s="3100"/>
      <c r="L47" s="3100"/>
      <c r="M47" s="3101"/>
    </row>
    <row r="48" spans="1:13" ht="15.75" customHeight="1">
      <c r="A48" s="3086"/>
      <c r="B48" s="63" t="s">
        <v>1199</v>
      </c>
      <c r="C48" s="3100" t="s">
        <v>1200</v>
      </c>
      <c r="D48" s="3100"/>
      <c r="E48" s="3100"/>
      <c r="F48" s="3100"/>
      <c r="G48" s="3100"/>
      <c r="H48" s="3100"/>
      <c r="I48" s="3100"/>
      <c r="J48" s="3100"/>
      <c r="K48" s="3100"/>
      <c r="L48" s="3100"/>
      <c r="M48" s="3101"/>
    </row>
    <row r="49" spans="1:13" ht="15.75" customHeight="1">
      <c r="A49" s="3086"/>
      <c r="B49" s="63" t="s">
        <v>1201</v>
      </c>
      <c r="C49" s="3100" t="s">
        <v>72</v>
      </c>
      <c r="D49" s="3100"/>
      <c r="E49" s="3100"/>
      <c r="F49" s="3100"/>
      <c r="G49" s="3100"/>
      <c r="H49" s="3100"/>
      <c r="I49" s="3100"/>
      <c r="J49" s="3100"/>
      <c r="K49" s="3100"/>
      <c r="L49" s="3100"/>
      <c r="M49" s="3101"/>
    </row>
    <row r="50" spans="1:13" ht="15.75" customHeight="1">
      <c r="A50" s="3086"/>
      <c r="B50" s="64" t="s">
        <v>1202</v>
      </c>
      <c r="C50" s="3100" t="s">
        <v>1203</v>
      </c>
      <c r="D50" s="3100"/>
      <c r="E50" s="3100"/>
      <c r="F50" s="3100"/>
      <c r="G50" s="3100"/>
      <c r="H50" s="3100"/>
      <c r="I50" s="3100"/>
      <c r="J50" s="3100"/>
      <c r="K50" s="3100"/>
      <c r="L50" s="3100"/>
      <c r="M50" s="3101"/>
    </row>
    <row r="51" spans="1:13" ht="15.75" customHeight="1">
      <c r="A51" s="3086"/>
      <c r="B51" s="63" t="s">
        <v>1204</v>
      </c>
      <c r="C51" s="3102" t="s">
        <v>995</v>
      </c>
      <c r="D51" s="3103"/>
      <c r="E51" s="3103"/>
      <c r="F51" s="3103"/>
      <c r="G51" s="3103"/>
      <c r="H51" s="3103"/>
      <c r="I51" s="3103"/>
      <c r="J51" s="3103"/>
      <c r="K51" s="3103"/>
      <c r="L51" s="3103"/>
      <c r="M51" s="3104"/>
    </row>
    <row r="52" spans="1:13" ht="15.75" customHeight="1" thickBot="1">
      <c r="A52" s="3087"/>
      <c r="B52" s="63" t="s">
        <v>1205</v>
      </c>
      <c r="C52" s="3793" t="s">
        <v>1490</v>
      </c>
      <c r="D52" s="3794"/>
      <c r="E52" s="3794"/>
      <c r="F52" s="3794"/>
      <c r="G52" s="3794"/>
      <c r="H52" s="3794"/>
      <c r="I52" s="3794"/>
      <c r="J52" s="3794"/>
      <c r="K52" s="3794"/>
      <c r="L52" s="3794"/>
      <c r="M52" s="3795"/>
    </row>
    <row r="53" spans="1:13" ht="15" customHeight="1">
      <c r="A53" s="3085" t="s">
        <v>1206</v>
      </c>
      <c r="B53" s="65" t="s">
        <v>1207</v>
      </c>
      <c r="C53" s="3793" t="s">
        <v>1409</v>
      </c>
      <c r="D53" s="3794"/>
      <c r="E53" s="3794"/>
      <c r="F53" s="3794"/>
      <c r="G53" s="3794"/>
      <c r="H53" s="3794"/>
      <c r="I53" s="3794"/>
      <c r="J53" s="3794"/>
      <c r="K53" s="3794"/>
      <c r="L53" s="3794"/>
      <c r="M53" s="3795"/>
    </row>
    <row r="54" spans="1:13" ht="15" customHeight="1">
      <c r="A54" s="3086"/>
      <c r="B54" s="65" t="s">
        <v>1209</v>
      </c>
      <c r="C54" s="3793" t="s">
        <v>655</v>
      </c>
      <c r="D54" s="3794"/>
      <c r="E54" s="3794"/>
      <c r="F54" s="3794"/>
      <c r="G54" s="3794"/>
      <c r="H54" s="3794"/>
      <c r="I54" s="3794"/>
      <c r="J54" s="3794"/>
      <c r="K54" s="3794"/>
      <c r="L54" s="3794"/>
      <c r="M54" s="3795"/>
    </row>
    <row r="55" spans="1:13" ht="15.75" customHeight="1" thickBot="1">
      <c r="A55" s="3086"/>
      <c r="B55" s="66" t="s">
        <v>28</v>
      </c>
      <c r="C55" s="3793" t="s">
        <v>72</v>
      </c>
      <c r="D55" s="3794"/>
      <c r="E55" s="3794"/>
      <c r="F55" s="3794"/>
      <c r="G55" s="3794"/>
      <c r="H55" s="3794"/>
      <c r="I55" s="3794"/>
      <c r="J55" s="3794"/>
      <c r="K55" s="3794"/>
      <c r="L55" s="3794"/>
      <c r="M55" s="3795"/>
    </row>
    <row r="56" spans="1:13" ht="32.25" customHeight="1" thickBot="1">
      <c r="A56" s="55" t="s">
        <v>1211</v>
      </c>
      <c r="B56" s="474"/>
      <c r="C56" s="4055" t="s">
        <v>1771</v>
      </c>
      <c r="D56" s="3696"/>
      <c r="E56" s="3696"/>
      <c r="F56" s="3696"/>
      <c r="G56" s="3696"/>
      <c r="H56" s="3696"/>
      <c r="I56" s="3696"/>
      <c r="J56" s="3696"/>
      <c r="K56" s="3696"/>
      <c r="L56" s="3696"/>
      <c r="M56" s="4056"/>
    </row>
  </sheetData>
  <mergeCells count="42">
    <mergeCell ref="A53:A55"/>
    <mergeCell ref="C53:M53"/>
    <mergeCell ref="C54:M54"/>
    <mergeCell ref="C55:M55"/>
    <mergeCell ref="C56:M56"/>
    <mergeCell ref="A47:A52"/>
    <mergeCell ref="C47:M47"/>
    <mergeCell ref="C48:M48"/>
    <mergeCell ref="C49:M49"/>
    <mergeCell ref="C50:M50"/>
    <mergeCell ref="C51:M51"/>
    <mergeCell ref="C52:M52"/>
    <mergeCell ref="A2:A11"/>
    <mergeCell ref="C2:M2"/>
    <mergeCell ref="C3:M3"/>
    <mergeCell ref="C7:G7"/>
    <mergeCell ref="I7:M7"/>
    <mergeCell ref="B8:B10"/>
    <mergeCell ref="A12:A46"/>
    <mergeCell ref="C12:M12"/>
    <mergeCell ref="C13:M13"/>
    <mergeCell ref="B14:B18"/>
    <mergeCell ref="B19:B22"/>
    <mergeCell ref="B23:B25"/>
    <mergeCell ref="B26:B28"/>
    <mergeCell ref="B29:B37"/>
    <mergeCell ref="F37:G37"/>
    <mergeCell ref="H37:I37"/>
    <mergeCell ref="B39:B42"/>
    <mergeCell ref="F40:F41"/>
    <mergeCell ref="G40:J41"/>
    <mergeCell ref="C43:M43"/>
    <mergeCell ref="C44:M44"/>
    <mergeCell ref="C45:M45"/>
    <mergeCell ref="J24:L24"/>
    <mergeCell ref="C9:D9"/>
    <mergeCell ref="F9:G9"/>
    <mergeCell ref="I9:J9"/>
    <mergeCell ref="C10:D10"/>
    <mergeCell ref="F10:G10"/>
    <mergeCell ref="I10:J10"/>
    <mergeCell ref="C11:M11"/>
  </mergeCells>
  <dataValidations count="4">
    <dataValidation allowBlank="1" showInputMessage="1" showErrorMessage="1" prompt="Incluir una ficha por cada indicador, ya sea de producto o de resultado" sqref="B1" xr:uid="{00000000-0002-0000-3100-000000000000}"/>
    <dataValidation allowBlank="1" showInputMessage="1" showErrorMessage="1" prompt="Selecciones de la lista desplegable" sqref="B12" xr:uid="{00000000-0002-0000-3100-000001000000}"/>
    <dataValidation allowBlank="1" showInputMessage="1" showErrorMessage="1" prompt="Seleccione de la lista desplegable" sqref="B4 B7 H7" xr:uid="{00000000-0002-0000-3100-000002000000}"/>
    <dataValidation type="list" allowBlank="1" showInputMessage="1" showErrorMessage="1" sqref="G40:J41" xr:uid="{00000000-0002-0000-3100-000003000000}"/>
  </dataValidations>
  <hyperlinks>
    <hyperlink ref="C51" r:id="rId1"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sheetPr>
  <dimension ref="A1:M61"/>
  <sheetViews>
    <sheetView zoomScale="70" zoomScaleNormal="70" workbookViewId="0">
      <selection activeCell="N3" sqref="N3"/>
    </sheetView>
  </sheetViews>
  <sheetFormatPr baseColWidth="10" defaultColWidth="11.28515625" defaultRowHeight="15"/>
  <cols>
    <col min="2" max="2" width="23" customWidth="1"/>
  </cols>
  <sheetData>
    <row r="1" spans="1:13" ht="16.5" thickBot="1">
      <c r="A1" s="1"/>
      <c r="B1" s="1879" t="s">
        <v>1813</v>
      </c>
      <c r="C1" s="2"/>
      <c r="D1" s="2"/>
      <c r="E1" s="2"/>
      <c r="F1" s="2"/>
      <c r="G1" s="2"/>
      <c r="H1" s="2"/>
      <c r="I1" s="2"/>
      <c r="J1" s="2"/>
      <c r="K1" s="2"/>
      <c r="L1" s="2"/>
      <c r="M1" s="3"/>
    </row>
    <row r="2" spans="1:13" ht="34.5" customHeight="1">
      <c r="A2" s="3280" t="s">
        <v>1134</v>
      </c>
      <c r="B2" s="5" t="s">
        <v>1135</v>
      </c>
      <c r="C2" s="3693" t="s">
        <v>1814</v>
      </c>
      <c r="D2" s="3694"/>
      <c r="E2" s="3694"/>
      <c r="F2" s="3694"/>
      <c r="G2" s="3694"/>
      <c r="H2" s="3694"/>
      <c r="I2" s="3694"/>
      <c r="J2" s="3694"/>
      <c r="K2" s="3694"/>
      <c r="L2" s="3694"/>
      <c r="M2" s="3695"/>
    </row>
    <row r="3" spans="1:13" ht="60">
      <c r="A3" s="3281"/>
      <c r="B3" s="6" t="s">
        <v>1213</v>
      </c>
      <c r="C3" s="3897" t="s">
        <v>962</v>
      </c>
      <c r="D3" s="3709"/>
      <c r="E3" s="3709"/>
      <c r="F3" s="3709"/>
      <c r="G3" s="3709"/>
      <c r="H3" s="3709"/>
      <c r="I3" s="3709"/>
      <c r="J3" s="3709"/>
      <c r="K3" s="3709"/>
      <c r="L3" s="3709"/>
      <c r="M3" s="3898"/>
    </row>
    <row r="4" spans="1:13" ht="30">
      <c r="A4" s="3281"/>
      <c r="B4" s="1853" t="s">
        <v>1139</v>
      </c>
      <c r="C4" s="1847" t="s">
        <v>509</v>
      </c>
      <c r="D4" s="1847"/>
      <c r="E4" s="1847"/>
      <c r="F4" s="1847"/>
      <c r="G4" s="1847"/>
      <c r="H4" s="1847"/>
      <c r="I4" s="1847"/>
      <c r="J4" s="1847"/>
      <c r="K4" s="1847"/>
      <c r="L4" s="1847"/>
      <c r="M4" s="1848"/>
    </row>
    <row r="5" spans="1:13" ht="36" customHeight="1">
      <c r="A5" s="3281"/>
      <c r="B5" s="1856" t="s">
        <v>1140</v>
      </c>
      <c r="C5" s="3840" t="s">
        <v>1815</v>
      </c>
      <c r="D5" s="3088"/>
      <c r="E5" s="3088"/>
      <c r="F5" s="3088"/>
      <c r="G5" s="3088"/>
      <c r="H5" s="3088"/>
      <c r="I5" s="3088"/>
      <c r="J5" s="3088"/>
      <c r="K5" s="3088"/>
      <c r="L5" s="3088"/>
      <c r="M5" s="3089"/>
    </row>
    <row r="6" spans="1:13">
      <c r="A6" s="3281"/>
      <c r="B6" s="1853" t="s">
        <v>1142</v>
      </c>
      <c r="C6" s="3840" t="s">
        <v>1816</v>
      </c>
      <c r="D6" s="3088"/>
      <c r="E6" s="3088"/>
      <c r="F6" s="3088"/>
      <c r="G6" s="3088"/>
      <c r="H6" s="3088"/>
      <c r="I6" s="3088"/>
      <c r="J6" s="3088"/>
      <c r="K6" s="3088"/>
      <c r="L6" s="3088"/>
      <c r="M6" s="3089"/>
    </row>
    <row r="7" spans="1:13" ht="15.75">
      <c r="A7" s="3281"/>
      <c r="B7" s="6" t="s">
        <v>1143</v>
      </c>
      <c r="C7" s="1985" t="s">
        <v>384</v>
      </c>
      <c r="D7" s="1985"/>
      <c r="E7" s="1985"/>
      <c r="F7" s="1985"/>
      <c r="G7" s="2062"/>
      <c r="H7" s="7" t="s">
        <v>28</v>
      </c>
      <c r="I7" s="1985" t="s">
        <v>385</v>
      </c>
      <c r="J7" s="1985"/>
      <c r="K7" s="1985"/>
      <c r="L7" s="1986"/>
      <c r="M7" s="11"/>
    </row>
    <row r="8" spans="1:13" ht="15.75">
      <c r="A8" s="3281"/>
      <c r="B8" s="3119" t="s">
        <v>1144</v>
      </c>
      <c r="C8" s="1979"/>
      <c r="D8" s="1978"/>
      <c r="E8" s="1978"/>
      <c r="F8" s="1978"/>
      <c r="G8" s="1978"/>
      <c r="H8" s="1978"/>
      <c r="I8" s="1978"/>
      <c r="J8" s="1978"/>
      <c r="K8" s="1978"/>
      <c r="L8" s="8"/>
      <c r="M8" s="9"/>
    </row>
    <row r="9" spans="1:13" ht="49.5" customHeight="1">
      <c r="A9" s="3281"/>
      <c r="B9" s="3120"/>
      <c r="C9" s="3420" t="s">
        <v>1807</v>
      </c>
      <c r="D9" s="3132"/>
      <c r="E9" s="1911"/>
      <c r="F9" s="3132"/>
      <c r="G9" s="3132"/>
      <c r="H9" s="1911"/>
      <c r="I9" s="3134"/>
      <c r="J9" s="3134"/>
      <c r="K9" s="1911"/>
      <c r="L9" s="484"/>
      <c r="M9" s="11"/>
    </row>
    <row r="10" spans="1:13" ht="15.75">
      <c r="A10" s="3281"/>
      <c r="B10" s="3121"/>
      <c r="C10" s="3408" t="s">
        <v>1147</v>
      </c>
      <c r="D10" s="3408"/>
      <c r="E10" s="1911"/>
      <c r="F10" s="3408" t="s">
        <v>1147</v>
      </c>
      <c r="G10" s="3408"/>
      <c r="H10" s="1911"/>
      <c r="I10" s="3408" t="s">
        <v>1147</v>
      </c>
      <c r="J10" s="3408"/>
      <c r="K10" s="1911"/>
      <c r="L10" s="484"/>
      <c r="M10" s="11"/>
    </row>
    <row r="11" spans="1:13" ht="385.5" customHeight="1">
      <c r="A11" s="3281"/>
      <c r="B11" s="58" t="s">
        <v>1219</v>
      </c>
      <c r="C11" s="4176" t="s">
        <v>1817</v>
      </c>
      <c r="D11" s="4176"/>
      <c r="E11" s="4176"/>
      <c r="F11" s="4176"/>
      <c r="G11" s="4176"/>
      <c r="H11" s="4176"/>
      <c r="I11" s="4176"/>
      <c r="J11" s="4176"/>
      <c r="K11" s="4176"/>
      <c r="L11" s="4176"/>
      <c r="M11" s="4177"/>
    </row>
    <row r="12" spans="1:13" ht="55.5" customHeight="1">
      <c r="A12" s="3281"/>
      <c r="B12" s="58" t="s">
        <v>1221</v>
      </c>
      <c r="C12" s="4178" t="s">
        <v>1818</v>
      </c>
      <c r="D12" s="4179"/>
      <c r="E12" s="4179"/>
      <c r="F12" s="4179"/>
      <c r="G12" s="4179"/>
      <c r="H12" s="4179"/>
      <c r="I12" s="4179"/>
      <c r="J12" s="4179"/>
      <c r="K12" s="4179"/>
      <c r="L12" s="4179"/>
      <c r="M12" s="4180"/>
    </row>
    <row r="13" spans="1:13" ht="60">
      <c r="A13" s="3416"/>
      <c r="B13" s="58" t="s">
        <v>1495</v>
      </c>
      <c r="C13" s="3697" t="s">
        <v>1819</v>
      </c>
      <c r="D13" s="3697"/>
      <c r="E13" s="3697"/>
      <c r="F13" s="3697"/>
      <c r="G13" s="3697"/>
      <c r="H13" s="3697"/>
      <c r="I13" s="3697"/>
      <c r="J13" s="3697"/>
      <c r="K13" s="3697"/>
      <c r="L13" s="3697"/>
      <c r="M13" s="3910"/>
    </row>
    <row r="14" spans="1:13" ht="69.75" customHeight="1">
      <c r="A14" s="1882"/>
      <c r="B14" s="443" t="s">
        <v>1223</v>
      </c>
      <c r="C14" s="3697" t="s">
        <v>1820</v>
      </c>
      <c r="D14" s="3697"/>
      <c r="E14" s="3697"/>
      <c r="F14" s="3697"/>
      <c r="G14" s="3697"/>
      <c r="H14" s="444" t="s">
        <v>1224</v>
      </c>
      <c r="I14" s="3697" t="s">
        <v>966</v>
      </c>
      <c r="J14" s="3697"/>
      <c r="K14" s="3697"/>
      <c r="L14" s="3697"/>
      <c r="M14" s="3697"/>
    </row>
    <row r="15" spans="1:13" ht="30">
      <c r="A15" s="3264" t="s">
        <v>1150</v>
      </c>
      <c r="B15" s="6" t="s">
        <v>1256</v>
      </c>
      <c r="C15" s="1923" t="s">
        <v>375</v>
      </c>
      <c r="D15" s="1923"/>
      <c r="E15" s="1923"/>
      <c r="F15" s="1923"/>
      <c r="G15" s="1923"/>
      <c r="H15" s="1923"/>
      <c r="I15" s="1923"/>
      <c r="J15" s="1923"/>
      <c r="K15" s="1923"/>
      <c r="L15" s="484"/>
      <c r="M15" s="11"/>
    </row>
    <row r="16" spans="1:13" ht="33.75" customHeight="1">
      <c r="A16" s="3117"/>
      <c r="B16" s="6" t="s">
        <v>1151</v>
      </c>
      <c r="C16" s="3693" t="s">
        <v>381</v>
      </c>
      <c r="D16" s="3694"/>
      <c r="E16" s="3694"/>
      <c r="F16" s="3694"/>
      <c r="G16" s="3694"/>
      <c r="H16" s="3694"/>
      <c r="I16" s="3694"/>
      <c r="J16" s="3694"/>
      <c r="K16" s="3694"/>
      <c r="L16" s="3694"/>
      <c r="M16" s="36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t="s">
        <v>1167</v>
      </c>
      <c r="K19" s="191" t="s">
        <v>1158</v>
      </c>
      <c r="L19" s="193"/>
      <c r="M19" s="194"/>
    </row>
    <row r="20" spans="1:13" ht="30">
      <c r="A20" s="3117"/>
      <c r="B20" s="3120"/>
      <c r="C20" s="191" t="s">
        <v>1159</v>
      </c>
      <c r="D20" s="1909"/>
      <c r="E20" s="191" t="s">
        <v>1160</v>
      </c>
      <c r="F20" s="195"/>
      <c r="G20" s="191" t="s">
        <v>1161</v>
      </c>
      <c r="H20" s="195"/>
      <c r="I20" s="191" t="s">
        <v>1162</v>
      </c>
      <c r="J20" s="195"/>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1909"/>
      <c r="E22" s="191" t="s">
        <v>1168</v>
      </c>
      <c r="F22" s="4181"/>
      <c r="G22" s="4181"/>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84"/>
      <c r="M24" s="11"/>
    </row>
    <row r="25" spans="1:13" ht="15.75">
      <c r="A25" s="3117"/>
      <c r="B25" s="3120"/>
      <c r="C25" s="191" t="s">
        <v>1171</v>
      </c>
      <c r="D25" s="195"/>
      <c r="E25" s="1923"/>
      <c r="F25" s="191" t="s">
        <v>1172</v>
      </c>
      <c r="G25" s="1909"/>
      <c r="H25" s="1923"/>
      <c r="I25" s="191" t="s">
        <v>1173</v>
      </c>
      <c r="J25" s="1909" t="s">
        <v>1226</v>
      </c>
      <c r="K25" s="1923"/>
      <c r="L25" s="484"/>
      <c r="M25" s="11"/>
    </row>
    <row r="26" spans="1:13" ht="30">
      <c r="A26" s="3117"/>
      <c r="B26" s="3120"/>
      <c r="C26" s="191" t="s">
        <v>1174</v>
      </c>
      <c r="D26" s="30"/>
      <c r="E26" s="31"/>
      <c r="F26" s="191" t="s">
        <v>1175</v>
      </c>
      <c r="G26" s="195"/>
      <c r="H26" s="484"/>
      <c r="I26" s="32"/>
      <c r="J26" s="484"/>
      <c r="K26" s="1911"/>
      <c r="L26" s="484"/>
      <c r="M26" s="11"/>
    </row>
    <row r="27" spans="1:13" ht="15.75">
      <c r="A27" s="3117"/>
      <c r="B27" s="3120"/>
      <c r="C27" s="196"/>
      <c r="D27" s="196"/>
      <c r="E27" s="196"/>
      <c r="F27" s="196"/>
      <c r="G27" s="196"/>
      <c r="H27" s="196"/>
      <c r="I27" s="196"/>
      <c r="J27" s="196"/>
      <c r="K27" s="196"/>
      <c r="L27" s="484"/>
      <c r="M27" s="11"/>
    </row>
    <row r="28" spans="1:13">
      <c r="A28" s="3117"/>
      <c r="B28" s="1852" t="s">
        <v>1176</v>
      </c>
      <c r="C28" s="1923"/>
      <c r="D28" s="1923"/>
      <c r="E28" s="1923"/>
      <c r="F28" s="1923"/>
      <c r="G28" s="1923"/>
      <c r="H28" s="1923"/>
      <c r="I28" s="1923"/>
      <c r="J28" s="1923"/>
      <c r="K28" s="1923"/>
      <c r="L28" s="1923"/>
      <c r="M28" s="1924"/>
    </row>
    <row r="29" spans="1:13" ht="30.75" customHeight="1">
      <c r="A29" s="3117"/>
      <c r="B29" s="1852"/>
      <c r="C29" s="200" t="s">
        <v>1177</v>
      </c>
      <c r="D29" s="445">
        <v>80000</v>
      </c>
      <c r="E29" s="1923"/>
      <c r="F29" s="201" t="s">
        <v>1178</v>
      </c>
      <c r="G29" s="195">
        <v>2018</v>
      </c>
      <c r="H29" s="1923"/>
      <c r="I29" s="201" t="s">
        <v>1179</v>
      </c>
      <c r="J29" s="3919" t="s">
        <v>1821</v>
      </c>
      <c r="K29" s="3694"/>
      <c r="L29" s="3920"/>
      <c r="M29" s="1924"/>
    </row>
    <row r="30" spans="1:13">
      <c r="A30" s="3117"/>
      <c r="B30" s="1853"/>
      <c r="C30" s="1932"/>
      <c r="D30" s="1932"/>
      <c r="E30" s="1932"/>
      <c r="F30" s="1932"/>
      <c r="G30" s="1932"/>
      <c r="H30" s="1932"/>
      <c r="I30" s="1932"/>
      <c r="J30" s="1932"/>
      <c r="K30" s="1932"/>
      <c r="L30" s="1932"/>
      <c r="M30" s="1933"/>
    </row>
    <row r="31" spans="1:13" ht="15.75">
      <c r="A31" s="3117"/>
      <c r="B31" s="3119" t="s">
        <v>1181</v>
      </c>
      <c r="C31" s="490"/>
      <c r="D31" s="490"/>
      <c r="E31" s="490"/>
      <c r="F31" s="490"/>
      <c r="G31" s="490"/>
      <c r="H31" s="490"/>
      <c r="I31" s="490"/>
      <c r="J31" s="490"/>
      <c r="K31" s="490"/>
      <c r="L31" s="484"/>
      <c r="M31" s="11"/>
    </row>
    <row r="32" spans="1:13" ht="15.75">
      <c r="A32" s="3117"/>
      <c r="B32" s="3120"/>
      <c r="C32" s="1923" t="s">
        <v>1182</v>
      </c>
      <c r="D32" s="73">
        <v>2020</v>
      </c>
      <c r="E32" s="493"/>
      <c r="F32" s="1923" t="s">
        <v>1183</v>
      </c>
      <c r="G32" s="628" t="s">
        <v>1184</v>
      </c>
      <c r="H32" s="493"/>
      <c r="I32" s="201"/>
      <c r="J32" s="493"/>
      <c r="K32" s="493"/>
      <c r="L32" s="484"/>
      <c r="M32" s="11"/>
    </row>
    <row r="33" spans="1:13" ht="15.75">
      <c r="A33" s="3117"/>
      <c r="B33" s="3121"/>
      <c r="C33" s="1932"/>
      <c r="D33" s="495"/>
      <c r="E33" s="496"/>
      <c r="F33" s="1932"/>
      <c r="G33" s="496"/>
      <c r="H33" s="496"/>
      <c r="I33" s="202"/>
      <c r="J33" s="496"/>
      <c r="K33" s="496"/>
      <c r="L33" s="484"/>
      <c r="M33" s="11"/>
    </row>
    <row r="34" spans="1:13">
      <c r="A34" s="3117"/>
      <c r="B34" s="3119" t="s">
        <v>1185</v>
      </c>
      <c r="C34" s="43"/>
      <c r="D34" s="43"/>
      <c r="E34" s="43"/>
      <c r="F34" s="43"/>
      <c r="G34" s="43"/>
      <c r="H34" s="43"/>
      <c r="I34" s="43"/>
      <c r="J34" s="43"/>
      <c r="K34" s="43"/>
      <c r="L34" s="43"/>
      <c r="M34" s="44"/>
    </row>
    <row r="35" spans="1:13" ht="15.75">
      <c r="A35" s="3117"/>
      <c r="B35" s="3120"/>
      <c r="C35" s="45"/>
      <c r="D35" s="46">
        <v>2019</v>
      </c>
      <c r="E35" s="46"/>
      <c r="F35" s="46">
        <v>2020</v>
      </c>
      <c r="G35" s="46"/>
      <c r="H35" s="47">
        <v>2021</v>
      </c>
      <c r="I35" s="47"/>
      <c r="J35" s="47">
        <v>2022</v>
      </c>
      <c r="K35" s="46"/>
      <c r="L35" s="46">
        <v>2023</v>
      </c>
      <c r="M35" s="44"/>
    </row>
    <row r="36" spans="1:13">
      <c r="A36" s="3117"/>
      <c r="B36" s="3120"/>
      <c r="C36" s="45"/>
      <c r="D36" s="1968"/>
      <c r="E36" s="1969"/>
      <c r="F36" s="1968">
        <v>10000</v>
      </c>
      <c r="G36" s="1969"/>
      <c r="H36" s="1968">
        <v>10000</v>
      </c>
      <c r="I36" s="1969"/>
      <c r="J36" s="1968">
        <v>10000</v>
      </c>
      <c r="K36" s="1969"/>
      <c r="L36" s="1968">
        <v>11000</v>
      </c>
      <c r="M36" s="1917"/>
    </row>
    <row r="37" spans="1:13" ht="15.75">
      <c r="A37" s="3117"/>
      <c r="B37" s="3120"/>
      <c r="C37" s="45"/>
      <c r="D37" s="1540">
        <v>2024</v>
      </c>
      <c r="E37" s="1540"/>
      <c r="F37" s="1540">
        <v>2025</v>
      </c>
      <c r="G37" s="1540"/>
      <c r="H37" s="1541">
        <v>2026</v>
      </c>
      <c r="I37" s="1541"/>
      <c r="J37" s="1541">
        <v>2027</v>
      </c>
      <c r="K37" s="1540"/>
      <c r="L37" s="1540">
        <v>2028</v>
      </c>
      <c r="M37" s="19"/>
    </row>
    <row r="38" spans="1:13">
      <c r="A38" s="3117"/>
      <c r="B38" s="3120"/>
      <c r="C38" s="45"/>
      <c r="D38" s="1968">
        <v>12000</v>
      </c>
      <c r="E38" s="1969"/>
      <c r="F38" s="1968">
        <v>13000</v>
      </c>
      <c r="G38" s="1969"/>
      <c r="H38" s="1968">
        <v>14000</v>
      </c>
      <c r="I38" s="1969"/>
      <c r="J38" s="1968">
        <v>15000</v>
      </c>
      <c r="K38" s="1969"/>
      <c r="L38" s="1968">
        <v>16000</v>
      </c>
      <c r="M38" s="1917"/>
    </row>
    <row r="39" spans="1:13" ht="15.75">
      <c r="A39" s="3117"/>
      <c r="B39" s="3120"/>
      <c r="C39" s="45"/>
      <c r="D39" s="1540">
        <v>2029</v>
      </c>
      <c r="E39" s="1540"/>
      <c r="F39" s="1540">
        <v>2030</v>
      </c>
      <c r="G39" s="1540"/>
      <c r="H39" s="1541">
        <v>2031</v>
      </c>
      <c r="I39" s="1541"/>
      <c r="J39" s="1541">
        <v>2032</v>
      </c>
      <c r="K39" s="1540"/>
      <c r="L39" s="1540">
        <v>2033</v>
      </c>
      <c r="M39" s="19"/>
    </row>
    <row r="40" spans="1:13">
      <c r="A40" s="3117"/>
      <c r="B40" s="3120"/>
      <c r="C40" s="45"/>
      <c r="D40" s="1968">
        <v>17000</v>
      </c>
      <c r="E40" s="1969"/>
      <c r="F40" s="1968">
        <v>18000</v>
      </c>
      <c r="G40" s="1969"/>
      <c r="H40" s="1968">
        <v>19000</v>
      </c>
      <c r="I40" s="1969"/>
      <c r="J40" s="1968">
        <v>20000</v>
      </c>
      <c r="K40" s="1969"/>
      <c r="L40" s="1968">
        <v>21000</v>
      </c>
      <c r="M40" s="1917"/>
    </row>
    <row r="41" spans="1:13">
      <c r="A41" s="3117"/>
      <c r="B41" s="3120"/>
      <c r="C41" s="45"/>
      <c r="D41" s="1540">
        <v>2034</v>
      </c>
      <c r="E41" s="1950"/>
      <c r="F41" s="1994" t="s">
        <v>1186</v>
      </c>
      <c r="G41" s="1950"/>
      <c r="H41" s="1950"/>
      <c r="I41" s="1950"/>
      <c r="J41" s="1950"/>
      <c r="K41" s="1950"/>
      <c r="L41" s="1950"/>
      <c r="M41" s="1917"/>
    </row>
    <row r="42" spans="1:13">
      <c r="A42" s="3117"/>
      <c r="B42" s="3120"/>
      <c r="C42" s="45"/>
      <c r="D42" s="1968">
        <v>22000</v>
      </c>
      <c r="E42" s="1969"/>
      <c r="F42" s="4182">
        <v>228000</v>
      </c>
      <c r="G42" s="4183"/>
      <c r="H42" s="4184"/>
      <c r="I42" s="4184"/>
      <c r="J42" s="1950"/>
      <c r="K42" s="1950"/>
      <c r="L42" s="1950"/>
      <c r="M42" s="1917"/>
    </row>
    <row r="43" spans="1:13">
      <c r="A43" s="3117"/>
      <c r="B43" s="3120"/>
      <c r="C43" s="45"/>
      <c r="D43" s="1950"/>
      <c r="E43" s="1950"/>
      <c r="F43" s="1950"/>
      <c r="G43" s="1950"/>
      <c r="H43" s="1950"/>
      <c r="I43" s="1950"/>
      <c r="J43" s="1950"/>
      <c r="K43" s="1950"/>
      <c r="L43" s="1950"/>
      <c r="M43" s="1917"/>
    </row>
    <row r="44" spans="1:13" ht="15.75">
      <c r="A44" s="3117"/>
      <c r="B44" s="3119" t="s">
        <v>1187</v>
      </c>
      <c r="C44" s="199"/>
      <c r="D44" s="199"/>
      <c r="E44" s="199"/>
      <c r="F44" s="199"/>
      <c r="G44" s="199"/>
      <c r="H44" s="199"/>
      <c r="I44" s="199"/>
      <c r="J44" s="199"/>
      <c r="K44" s="199"/>
      <c r="L44" s="484"/>
      <c r="M44" s="11"/>
    </row>
    <row r="45" spans="1:13" ht="15.75">
      <c r="A45" s="3117"/>
      <c r="B45" s="3120"/>
      <c r="C45" s="484"/>
      <c r="D45" s="49" t="s">
        <v>482</v>
      </c>
      <c r="E45" s="50" t="s">
        <v>60</v>
      </c>
      <c r="F45" s="3699" t="s">
        <v>1188</v>
      </c>
      <c r="G45" s="3112" t="s">
        <v>1822</v>
      </c>
      <c r="H45" s="3112"/>
      <c r="I45" s="3112"/>
      <c r="J45" s="3112"/>
      <c r="K45" s="1980"/>
      <c r="L45" s="484"/>
      <c r="M45" s="11"/>
    </row>
    <row r="46" spans="1:13" ht="15.75">
      <c r="A46" s="3117"/>
      <c r="B46" s="3120"/>
      <c r="C46" s="484"/>
      <c r="D46" s="2004" t="s">
        <v>1226</v>
      </c>
      <c r="E46" s="1909"/>
      <c r="F46" s="3699"/>
      <c r="G46" s="3112"/>
      <c r="H46" s="3112"/>
      <c r="I46" s="3112"/>
      <c r="J46" s="3112"/>
      <c r="K46" s="31"/>
      <c r="L46" s="484"/>
      <c r="M46" s="11"/>
    </row>
    <row r="47" spans="1:13" ht="15.75">
      <c r="A47" s="3117"/>
      <c r="B47" s="3121"/>
      <c r="C47" s="51"/>
      <c r="D47" s="51"/>
      <c r="E47" s="51"/>
      <c r="F47" s="51"/>
      <c r="G47" s="51"/>
      <c r="H47" s="51"/>
      <c r="I47" s="51"/>
      <c r="J47" s="51"/>
      <c r="K47" s="51"/>
      <c r="L47" s="484"/>
      <c r="M47" s="11"/>
    </row>
    <row r="48" spans="1:13" ht="43.5" customHeight="1">
      <c r="A48" s="3117"/>
      <c r="B48" s="6" t="s">
        <v>1189</v>
      </c>
      <c r="C48" s="4185" t="s">
        <v>1823</v>
      </c>
      <c r="D48" s="4186"/>
      <c r="E48" s="4186"/>
      <c r="F48" s="4186"/>
      <c r="G48" s="4186"/>
      <c r="H48" s="4186"/>
      <c r="I48" s="4186"/>
      <c r="J48" s="4186"/>
      <c r="K48" s="4186"/>
      <c r="L48" s="4186"/>
      <c r="M48" s="4187"/>
    </row>
    <row r="49" spans="1:13" ht="30" customHeight="1">
      <c r="A49" s="3117"/>
      <c r="B49" s="6" t="s">
        <v>1191</v>
      </c>
      <c r="C49" s="4188" t="s">
        <v>1824</v>
      </c>
      <c r="D49" s="4189"/>
      <c r="E49" s="4189"/>
      <c r="F49" s="4189"/>
      <c r="G49" s="4189"/>
      <c r="H49" s="1920"/>
      <c r="I49" s="1920"/>
      <c r="J49" s="1920"/>
      <c r="K49" s="1920"/>
      <c r="L49" s="1920"/>
      <c r="M49" s="1921"/>
    </row>
    <row r="50" spans="1:13" ht="19.5" customHeight="1">
      <c r="A50" s="3117"/>
      <c r="B50" s="6" t="s">
        <v>1193</v>
      </c>
      <c r="C50" s="3693" t="s">
        <v>1825</v>
      </c>
      <c r="D50" s="3694"/>
      <c r="E50" s="3694"/>
      <c r="F50" s="3694"/>
      <c r="G50" s="3694"/>
      <c r="H50" s="1920"/>
      <c r="I50" s="1920"/>
      <c r="J50" s="1920"/>
      <c r="K50" s="1920"/>
      <c r="L50" s="1920"/>
      <c r="M50" s="1921"/>
    </row>
    <row r="51" spans="1:13">
      <c r="A51" s="3117"/>
      <c r="B51" s="6" t="s">
        <v>1195</v>
      </c>
      <c r="C51" s="1920" t="s">
        <v>1645</v>
      </c>
      <c r="D51" s="1920"/>
      <c r="E51" s="1920"/>
      <c r="F51" s="1920"/>
      <c r="G51" s="1920"/>
      <c r="H51" s="1920"/>
      <c r="I51" s="1920"/>
      <c r="J51" s="1920"/>
      <c r="K51" s="1920"/>
      <c r="L51" s="1920"/>
      <c r="M51" s="1921"/>
    </row>
    <row r="52" spans="1:13">
      <c r="A52" s="3085" t="s">
        <v>1197</v>
      </c>
      <c r="B52" s="63" t="s">
        <v>1198</v>
      </c>
      <c r="C52" s="3088" t="s">
        <v>387</v>
      </c>
      <c r="D52" s="3088"/>
      <c r="E52" s="3088"/>
      <c r="F52" s="3088"/>
      <c r="G52" s="3088"/>
      <c r="H52" s="3088"/>
      <c r="I52" s="3088"/>
      <c r="J52" s="3088"/>
      <c r="K52" s="3088"/>
      <c r="L52" s="3088"/>
      <c r="M52" s="3089"/>
    </row>
    <row r="53" spans="1:13">
      <c r="A53" s="3086"/>
      <c r="B53" s="63" t="s">
        <v>1199</v>
      </c>
      <c r="C53" s="3088" t="s">
        <v>1826</v>
      </c>
      <c r="D53" s="3088"/>
      <c r="E53" s="3088"/>
      <c r="F53" s="3088"/>
      <c r="G53" s="3088"/>
      <c r="H53" s="3088"/>
      <c r="I53" s="3088"/>
      <c r="J53" s="3088"/>
      <c r="K53" s="3088"/>
      <c r="L53" s="3088"/>
      <c r="M53" s="3089"/>
    </row>
    <row r="54" spans="1:13">
      <c r="A54" s="3086"/>
      <c r="B54" s="63" t="s">
        <v>1201</v>
      </c>
      <c r="C54" s="3088" t="s">
        <v>385</v>
      </c>
      <c r="D54" s="3088"/>
      <c r="E54" s="3088"/>
      <c r="F54" s="3088"/>
      <c r="G54" s="3088"/>
      <c r="H54" s="3088"/>
      <c r="I54" s="3088"/>
      <c r="J54" s="3088"/>
      <c r="K54" s="3088"/>
      <c r="L54" s="3088"/>
      <c r="M54" s="3089"/>
    </row>
    <row r="55" spans="1:13">
      <c r="A55" s="3086"/>
      <c r="B55" s="64" t="s">
        <v>1202</v>
      </c>
      <c r="C55" s="3088" t="s">
        <v>386</v>
      </c>
      <c r="D55" s="3088"/>
      <c r="E55" s="3088"/>
      <c r="F55" s="3088"/>
      <c r="G55" s="3088"/>
      <c r="H55" s="3088"/>
      <c r="I55" s="3088"/>
      <c r="J55" s="3088"/>
      <c r="K55" s="3088"/>
      <c r="L55" s="3088"/>
      <c r="M55" s="3089"/>
    </row>
    <row r="56" spans="1:13">
      <c r="A56" s="3086"/>
      <c r="B56" s="63" t="s">
        <v>1204</v>
      </c>
      <c r="C56" s="3088" t="s">
        <v>388</v>
      </c>
      <c r="D56" s="3088"/>
      <c r="E56" s="3088"/>
      <c r="F56" s="3088"/>
      <c r="G56" s="3088"/>
      <c r="H56" s="3088"/>
      <c r="I56" s="3088"/>
      <c r="J56" s="3088"/>
      <c r="K56" s="3088"/>
      <c r="L56" s="3088"/>
      <c r="M56" s="3089"/>
    </row>
    <row r="57" spans="1:13" ht="15.75" thickBot="1">
      <c r="A57" s="3087"/>
      <c r="B57" s="63" t="s">
        <v>1205</v>
      </c>
      <c r="C57" s="3088">
        <v>3778881</v>
      </c>
      <c r="D57" s="3088"/>
      <c r="E57" s="3088"/>
      <c r="F57" s="3088"/>
      <c r="G57" s="3088"/>
      <c r="H57" s="3088"/>
      <c r="I57" s="3088"/>
      <c r="J57" s="3088"/>
      <c r="K57" s="3088"/>
      <c r="L57" s="3088"/>
      <c r="M57" s="3089"/>
    </row>
    <row r="58" spans="1:13">
      <c r="A58" s="3085" t="s">
        <v>1206</v>
      </c>
      <c r="B58" s="65" t="s">
        <v>1207</v>
      </c>
      <c r="C58" s="3088" t="s">
        <v>1827</v>
      </c>
      <c r="D58" s="3088"/>
      <c r="E58" s="3088"/>
      <c r="F58" s="3088"/>
      <c r="G58" s="3088"/>
      <c r="H58" s="3088"/>
      <c r="I58" s="3088"/>
      <c r="J58" s="3088"/>
      <c r="K58" s="3088"/>
      <c r="L58" s="3088"/>
      <c r="M58" s="3089"/>
    </row>
    <row r="59" spans="1:13">
      <c r="A59" s="3086"/>
      <c r="B59" s="65" t="s">
        <v>1209</v>
      </c>
      <c r="C59" s="3100" t="s">
        <v>1828</v>
      </c>
      <c r="D59" s="3100"/>
      <c r="E59" s="3100"/>
      <c r="F59" s="3100"/>
      <c r="G59" s="3100"/>
      <c r="H59" s="3100"/>
      <c r="I59" s="3100"/>
      <c r="J59" s="3100"/>
      <c r="K59" s="3100"/>
      <c r="L59" s="3100"/>
      <c r="M59" s="3101"/>
    </row>
    <row r="60" spans="1:13" ht="15.75" thickBot="1">
      <c r="A60" s="3086"/>
      <c r="B60" s="66" t="s">
        <v>28</v>
      </c>
      <c r="C60" s="3088" t="s">
        <v>385</v>
      </c>
      <c r="D60" s="3088"/>
      <c r="E60" s="3088"/>
      <c r="F60" s="3088"/>
      <c r="G60" s="3088"/>
      <c r="H60" s="3088"/>
      <c r="I60" s="3088"/>
      <c r="J60" s="3088"/>
      <c r="K60" s="3088"/>
      <c r="L60" s="3088"/>
      <c r="M60" s="3089"/>
    </row>
    <row r="61" spans="1:13" ht="249.75" customHeight="1" thickBot="1">
      <c r="A61" s="55" t="s">
        <v>1211</v>
      </c>
      <c r="B61" s="70"/>
      <c r="C61" s="4190" t="s">
        <v>1829</v>
      </c>
      <c r="D61" s="4191"/>
      <c r="E61" s="4191"/>
      <c r="F61" s="4191"/>
      <c r="G61" s="4191"/>
      <c r="H61" s="4191"/>
      <c r="I61" s="4191"/>
      <c r="J61" s="4191"/>
      <c r="K61" s="4191"/>
      <c r="L61" s="4191"/>
      <c r="M61" s="4192"/>
    </row>
  </sheetData>
  <mergeCells count="45">
    <mergeCell ref="A58:A60"/>
    <mergeCell ref="C58:M58"/>
    <mergeCell ref="C59:M59"/>
    <mergeCell ref="C60:M60"/>
    <mergeCell ref="C61:M61"/>
    <mergeCell ref="C49:G49"/>
    <mergeCell ref="A52:A57"/>
    <mergeCell ref="C52:M52"/>
    <mergeCell ref="C53:M53"/>
    <mergeCell ref="C54:M54"/>
    <mergeCell ref="C55:M55"/>
    <mergeCell ref="C56:M56"/>
    <mergeCell ref="C57:M57"/>
    <mergeCell ref="C13:M13"/>
    <mergeCell ref="A15:A51"/>
    <mergeCell ref="C16:M16"/>
    <mergeCell ref="B17:B23"/>
    <mergeCell ref="F22:G22"/>
    <mergeCell ref="B24:B27"/>
    <mergeCell ref="J29:L29"/>
    <mergeCell ref="B31:B33"/>
    <mergeCell ref="B34:B43"/>
    <mergeCell ref="F42:G42"/>
    <mergeCell ref="H42:I42"/>
    <mergeCell ref="C50:G50"/>
    <mergeCell ref="B44:B47"/>
    <mergeCell ref="F45:F46"/>
    <mergeCell ref="G45:J46"/>
    <mergeCell ref="C48:M48"/>
    <mergeCell ref="C14:G14"/>
    <mergeCell ref="I14:M14"/>
    <mergeCell ref="A2:A13"/>
    <mergeCell ref="C2:M2"/>
    <mergeCell ref="C3:M3"/>
    <mergeCell ref="C5:M5"/>
    <mergeCell ref="C6:M6"/>
    <mergeCell ref="B8:B10"/>
    <mergeCell ref="C9:D9"/>
    <mergeCell ref="F9:G9"/>
    <mergeCell ref="I9:J9"/>
    <mergeCell ref="C10:D10"/>
    <mergeCell ref="F10:G10"/>
    <mergeCell ref="I10:J10"/>
    <mergeCell ref="C11:M11"/>
    <mergeCell ref="C12:M12"/>
  </mergeCells>
  <dataValidations count="3">
    <dataValidation allowBlank="1" showInputMessage="1" showErrorMessage="1" prompt="Seleccione de la lista desplegable" sqref="B4 H7 B7" xr:uid="{00000000-0002-0000-3200-000000000000}"/>
    <dataValidation allowBlank="1" showInputMessage="1" showErrorMessage="1" prompt="Selecciones de la lista desplegable" sqref="B15" xr:uid="{00000000-0002-0000-3200-000001000000}"/>
    <dataValidation allowBlank="1" showInputMessage="1" showErrorMessage="1" prompt="Incluir una ficha por cada indicador, ya sea de producto o de resultado" sqref="B1" xr:uid="{00000000-0002-0000-3200-000002000000}"/>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sheetPr>
  <dimension ref="A1:M61"/>
  <sheetViews>
    <sheetView zoomScale="70" zoomScaleNormal="70" workbookViewId="0">
      <selection activeCell="N3" sqref="N3"/>
    </sheetView>
  </sheetViews>
  <sheetFormatPr baseColWidth="10" defaultColWidth="11.28515625" defaultRowHeight="15"/>
  <cols>
    <col min="2" max="2" width="23" customWidth="1"/>
  </cols>
  <sheetData>
    <row r="1" spans="1:13" ht="16.5" thickBot="1">
      <c r="A1" s="1"/>
      <c r="B1" s="1879" t="s">
        <v>1830</v>
      </c>
      <c r="C1" s="2"/>
      <c r="D1" s="2"/>
      <c r="E1" s="2"/>
      <c r="F1" s="2"/>
      <c r="G1" s="2"/>
      <c r="H1" s="2"/>
      <c r="I1" s="2"/>
      <c r="J1" s="2"/>
      <c r="K1" s="2"/>
      <c r="L1" s="2"/>
      <c r="M1" s="3"/>
    </row>
    <row r="2" spans="1:13" ht="30.75" customHeight="1">
      <c r="A2" s="3280" t="s">
        <v>1134</v>
      </c>
      <c r="B2" s="5" t="s">
        <v>1135</v>
      </c>
      <c r="C2" s="3793" t="s">
        <v>1831</v>
      </c>
      <c r="D2" s="3794"/>
      <c r="E2" s="3794"/>
      <c r="F2" s="3794"/>
      <c r="G2" s="3794"/>
      <c r="H2" s="3794"/>
      <c r="I2" s="3794"/>
      <c r="J2" s="3794"/>
      <c r="K2" s="3794"/>
      <c r="L2" s="3794"/>
      <c r="M2" s="3795"/>
    </row>
    <row r="3" spans="1:13" ht="46.5" customHeight="1">
      <c r="A3" s="3281"/>
      <c r="B3" s="6" t="s">
        <v>1213</v>
      </c>
      <c r="C3" s="3840" t="s">
        <v>962</v>
      </c>
      <c r="D3" s="3088"/>
      <c r="E3" s="3088"/>
      <c r="F3" s="3088"/>
      <c r="G3" s="3088"/>
      <c r="H3" s="3088"/>
      <c r="I3" s="3088"/>
      <c r="J3" s="3088"/>
      <c r="K3" s="3088"/>
      <c r="L3" s="3088"/>
      <c r="M3" s="3089"/>
    </row>
    <row r="4" spans="1:13" ht="30">
      <c r="A4" s="3281"/>
      <c r="B4" s="1853" t="s">
        <v>1139</v>
      </c>
      <c r="C4" s="1847" t="s">
        <v>509</v>
      </c>
      <c r="D4" s="1847"/>
      <c r="E4" s="1847"/>
      <c r="F4" s="1847"/>
      <c r="G4" s="1847"/>
      <c r="H4" s="1847"/>
      <c r="I4" s="1847"/>
      <c r="J4" s="1847"/>
      <c r="K4" s="1847"/>
      <c r="L4" s="1847"/>
      <c r="M4" s="1848"/>
    </row>
    <row r="5" spans="1:13" ht="30">
      <c r="A5" s="3281"/>
      <c r="B5" s="1856" t="s">
        <v>1140</v>
      </c>
      <c r="C5" s="3840" t="s">
        <v>1815</v>
      </c>
      <c r="D5" s="3088"/>
      <c r="E5" s="3088"/>
      <c r="F5" s="3088"/>
      <c r="G5" s="3088"/>
      <c r="H5" s="3088"/>
      <c r="I5" s="3088"/>
      <c r="J5" s="3088"/>
      <c r="K5" s="3088"/>
      <c r="L5" s="3088"/>
      <c r="M5" s="3089"/>
    </row>
    <row r="6" spans="1:13">
      <c r="A6" s="3281"/>
      <c r="B6" s="1853" t="s">
        <v>1142</v>
      </c>
      <c r="C6" s="3897" t="s">
        <v>1816</v>
      </c>
      <c r="D6" s="3709"/>
      <c r="E6" s="3709"/>
      <c r="F6" s="3709"/>
      <c r="G6" s="3709"/>
      <c r="H6" s="3709"/>
      <c r="I6" s="3709"/>
      <c r="J6" s="3709"/>
      <c r="K6" s="3709"/>
      <c r="L6" s="3709"/>
      <c r="M6" s="3898"/>
    </row>
    <row r="7" spans="1:13" ht="15.75" customHeight="1">
      <c r="A7" s="3281"/>
      <c r="B7" s="6" t="s">
        <v>1143</v>
      </c>
      <c r="C7" s="1985" t="s">
        <v>384</v>
      </c>
      <c r="D7" s="1985"/>
      <c r="E7" s="1985"/>
      <c r="F7" s="1985"/>
      <c r="G7" s="2062"/>
      <c r="H7" s="7" t="s">
        <v>28</v>
      </c>
      <c r="I7" s="1985" t="s">
        <v>385</v>
      </c>
      <c r="J7" s="1985"/>
      <c r="K7" s="1985"/>
      <c r="L7" s="1986"/>
      <c r="M7" s="11"/>
    </row>
    <row r="8" spans="1:13" ht="15.75" customHeight="1">
      <c r="A8" s="3281"/>
      <c r="B8" s="3119" t="s">
        <v>1144</v>
      </c>
      <c r="C8" s="1979"/>
      <c r="D8" s="1978"/>
      <c r="E8" s="1978"/>
      <c r="F8" s="1978"/>
      <c r="G8" s="1978"/>
      <c r="H8" s="1978"/>
      <c r="I8" s="1978"/>
      <c r="J8" s="1978"/>
      <c r="K8" s="1978"/>
      <c r="L8" s="8"/>
      <c r="M8" s="9"/>
    </row>
    <row r="9" spans="1:13" ht="61.5" customHeight="1">
      <c r="A9" s="3281"/>
      <c r="B9" s="3120"/>
      <c r="C9" s="3420" t="s">
        <v>1807</v>
      </c>
      <c r="D9" s="3132"/>
      <c r="E9" s="1911"/>
      <c r="F9" s="3134"/>
      <c r="G9" s="3134"/>
      <c r="H9" s="1911"/>
      <c r="I9" s="3134"/>
      <c r="J9" s="3134"/>
      <c r="K9" s="1911"/>
      <c r="L9" s="484"/>
      <c r="M9" s="11"/>
    </row>
    <row r="10" spans="1:13" ht="15.75">
      <c r="A10" s="3281"/>
      <c r="B10" s="3121"/>
      <c r="C10" s="3408" t="s">
        <v>1147</v>
      </c>
      <c r="D10" s="3408"/>
      <c r="E10" s="1911"/>
      <c r="F10" s="3408" t="s">
        <v>1147</v>
      </c>
      <c r="G10" s="3408"/>
      <c r="H10" s="1911"/>
      <c r="I10" s="3408" t="s">
        <v>1147</v>
      </c>
      <c r="J10" s="3408"/>
      <c r="K10" s="1911"/>
      <c r="L10" s="484"/>
      <c r="M10" s="11"/>
    </row>
    <row r="11" spans="1:13" ht="409.5" customHeight="1">
      <c r="A11" s="3281"/>
      <c r="B11" s="58" t="s">
        <v>1219</v>
      </c>
      <c r="C11" s="4176" t="s">
        <v>1832</v>
      </c>
      <c r="D11" s="4176"/>
      <c r="E11" s="4176"/>
      <c r="F11" s="4176"/>
      <c r="G11" s="4176"/>
      <c r="H11" s="4176"/>
      <c r="I11" s="4176"/>
      <c r="J11" s="4176"/>
      <c r="K11" s="4176"/>
      <c r="L11" s="4176"/>
      <c r="M11" s="4177"/>
    </row>
    <row r="12" spans="1:13" ht="55.5" customHeight="1">
      <c r="A12" s="3281"/>
      <c r="B12" s="58" t="s">
        <v>1221</v>
      </c>
      <c r="C12" s="4178" t="s">
        <v>1833</v>
      </c>
      <c r="D12" s="4179"/>
      <c r="E12" s="4179"/>
      <c r="F12" s="4179"/>
      <c r="G12" s="4179"/>
      <c r="H12" s="4179"/>
      <c r="I12" s="4179"/>
      <c r="J12" s="4179"/>
      <c r="K12" s="4179"/>
      <c r="L12" s="4179"/>
      <c r="M12" s="4180"/>
    </row>
    <row r="13" spans="1:13" ht="51" customHeight="1">
      <c r="A13" s="3416"/>
      <c r="B13" s="58" t="s">
        <v>1495</v>
      </c>
      <c r="C13" s="3697" t="s">
        <v>1819</v>
      </c>
      <c r="D13" s="3697"/>
      <c r="E13" s="3697"/>
      <c r="F13" s="3697"/>
      <c r="G13" s="3697"/>
      <c r="H13" s="3697"/>
      <c r="I13" s="3697"/>
      <c r="J13" s="3697"/>
      <c r="K13" s="3697"/>
      <c r="L13" s="3697"/>
      <c r="M13" s="3910"/>
    </row>
    <row r="14" spans="1:13" ht="64.5" customHeight="1">
      <c r="A14" s="1882"/>
      <c r="B14" s="443" t="s">
        <v>1223</v>
      </c>
      <c r="C14" s="3697" t="s">
        <v>1834</v>
      </c>
      <c r="D14" s="3697"/>
      <c r="E14" s="3697"/>
      <c r="F14" s="3697"/>
      <c r="G14" s="3697"/>
      <c r="H14" s="444" t="s">
        <v>1224</v>
      </c>
      <c r="I14" s="3697" t="s">
        <v>966</v>
      </c>
      <c r="J14" s="3697"/>
      <c r="K14" s="3697"/>
      <c r="L14" s="3697"/>
      <c r="M14" s="3697"/>
    </row>
    <row r="15" spans="1:13" ht="30">
      <c r="A15" s="3264" t="s">
        <v>1150</v>
      </c>
      <c r="B15" s="6" t="s">
        <v>1256</v>
      </c>
      <c r="C15" s="1923" t="s">
        <v>375</v>
      </c>
      <c r="D15" s="1923"/>
      <c r="E15" s="1923"/>
      <c r="F15" s="1923"/>
      <c r="G15" s="1923"/>
      <c r="H15" s="1923"/>
      <c r="I15" s="1923"/>
      <c r="J15" s="1923"/>
      <c r="K15" s="1923"/>
      <c r="L15" s="484"/>
      <c r="M15" s="11"/>
    </row>
    <row r="16" spans="1:13" ht="27.75" customHeight="1">
      <c r="A16" s="3117"/>
      <c r="B16" s="6" t="s">
        <v>1151</v>
      </c>
      <c r="C16" s="3793" t="s">
        <v>1835</v>
      </c>
      <c r="D16" s="3794"/>
      <c r="E16" s="3794"/>
      <c r="F16" s="3794"/>
      <c r="G16" s="3794"/>
      <c r="H16" s="3794"/>
      <c r="I16" s="3794"/>
      <c r="J16" s="3794"/>
      <c r="K16" s="3794"/>
      <c r="L16" s="3794"/>
      <c r="M16" s="37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t="s">
        <v>1167</v>
      </c>
      <c r="K19" s="191" t="s">
        <v>1158</v>
      </c>
      <c r="L19" s="193"/>
      <c r="M19" s="194"/>
    </row>
    <row r="20" spans="1:13" ht="30">
      <c r="A20" s="3117"/>
      <c r="B20" s="3120"/>
      <c r="C20" s="191" t="s">
        <v>1159</v>
      </c>
      <c r="D20" s="1909"/>
      <c r="E20" s="191" t="s">
        <v>1160</v>
      </c>
      <c r="F20" s="195"/>
      <c r="G20" s="191" t="s">
        <v>1161</v>
      </c>
      <c r="H20" s="195"/>
      <c r="I20" s="191" t="s">
        <v>1162</v>
      </c>
      <c r="J20" s="195"/>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1909"/>
      <c r="E22" s="191" t="s">
        <v>1168</v>
      </c>
      <c r="F22" s="4181"/>
      <c r="G22" s="4181"/>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84"/>
      <c r="M24" s="11"/>
    </row>
    <row r="25" spans="1:13" ht="15.75">
      <c r="A25" s="3117"/>
      <c r="B25" s="3120"/>
      <c r="C25" s="191" t="s">
        <v>1171</v>
      </c>
      <c r="D25" s="195"/>
      <c r="E25" s="1923"/>
      <c r="F25" s="191" t="s">
        <v>1172</v>
      </c>
      <c r="G25" s="1909"/>
      <c r="H25" s="1923"/>
      <c r="I25" s="191" t="s">
        <v>1173</v>
      </c>
      <c r="J25" s="1909" t="s">
        <v>1226</v>
      </c>
      <c r="K25" s="1923"/>
      <c r="L25" s="484"/>
      <c r="M25" s="11"/>
    </row>
    <row r="26" spans="1:13" ht="30">
      <c r="A26" s="3117"/>
      <c r="B26" s="3120"/>
      <c r="C26" s="191" t="s">
        <v>1174</v>
      </c>
      <c r="D26" s="30"/>
      <c r="E26" s="31"/>
      <c r="F26" s="191" t="s">
        <v>1175</v>
      </c>
      <c r="G26" s="195"/>
      <c r="H26" s="484"/>
      <c r="I26" s="32"/>
      <c r="J26" s="484"/>
      <c r="K26" s="1911"/>
      <c r="L26" s="484"/>
      <c r="M26" s="11"/>
    </row>
    <row r="27" spans="1:13" ht="15.75">
      <c r="A27" s="3117"/>
      <c r="B27" s="3120"/>
      <c r="C27" s="196"/>
      <c r="D27" s="196"/>
      <c r="E27" s="196"/>
      <c r="F27" s="196"/>
      <c r="G27" s="196"/>
      <c r="H27" s="196"/>
      <c r="I27" s="196"/>
      <c r="J27" s="196"/>
      <c r="K27" s="196"/>
      <c r="L27" s="484"/>
      <c r="M27" s="11"/>
    </row>
    <row r="28" spans="1:13">
      <c r="A28" s="3117"/>
      <c r="B28" s="1852" t="s">
        <v>1176</v>
      </c>
      <c r="C28" s="1923"/>
      <c r="D28" s="1923"/>
      <c r="E28" s="1923"/>
      <c r="F28" s="1923"/>
      <c r="G28" s="1923"/>
      <c r="H28" s="1923"/>
      <c r="I28" s="1923"/>
      <c r="J28" s="1923"/>
      <c r="K28" s="1923"/>
      <c r="L28" s="1923"/>
      <c r="M28" s="1924"/>
    </row>
    <row r="29" spans="1:13">
      <c r="A29" s="3117"/>
      <c r="B29" s="1852"/>
      <c r="C29" s="200" t="s">
        <v>1177</v>
      </c>
      <c r="D29" s="445">
        <v>13000</v>
      </c>
      <c r="E29" s="1923"/>
      <c r="F29" s="201" t="s">
        <v>1178</v>
      </c>
      <c r="G29" s="195">
        <v>2018</v>
      </c>
      <c r="H29" s="1923"/>
      <c r="I29" s="201" t="s">
        <v>1179</v>
      </c>
      <c r="J29" s="3919" t="s">
        <v>1821</v>
      </c>
      <c r="K29" s="3694"/>
      <c r="L29" s="3920"/>
      <c r="M29" s="1924"/>
    </row>
    <row r="30" spans="1:13">
      <c r="A30" s="3117"/>
      <c r="B30" s="1853"/>
      <c r="C30" s="1932"/>
      <c r="D30" s="1932"/>
      <c r="E30" s="1932"/>
      <c r="F30" s="1932"/>
      <c r="G30" s="1932"/>
      <c r="H30" s="1932"/>
      <c r="I30" s="1932"/>
      <c r="J30" s="1932"/>
      <c r="K30" s="1932"/>
      <c r="L30" s="1932"/>
      <c r="M30" s="1933"/>
    </row>
    <row r="31" spans="1:13" ht="15.75">
      <c r="A31" s="3117"/>
      <c r="B31" s="3119" t="s">
        <v>1181</v>
      </c>
      <c r="C31" s="490"/>
      <c r="D31" s="490"/>
      <c r="E31" s="490"/>
      <c r="F31" s="490"/>
      <c r="G31" s="490"/>
      <c r="H31" s="490"/>
      <c r="I31" s="490"/>
      <c r="J31" s="490"/>
      <c r="K31" s="490"/>
      <c r="L31" s="484"/>
      <c r="M31" s="11"/>
    </row>
    <row r="32" spans="1:13" ht="15.75">
      <c r="A32" s="3117"/>
      <c r="B32" s="3120"/>
      <c r="C32" s="1923" t="s">
        <v>1182</v>
      </c>
      <c r="D32" s="73">
        <v>2020</v>
      </c>
      <c r="E32" s="493"/>
      <c r="F32" s="1923" t="s">
        <v>1183</v>
      </c>
      <c r="G32" s="628" t="s">
        <v>1184</v>
      </c>
      <c r="H32" s="493"/>
      <c r="I32" s="201"/>
      <c r="J32" s="493"/>
      <c r="K32" s="493"/>
      <c r="L32" s="484"/>
      <c r="M32" s="11"/>
    </row>
    <row r="33" spans="1:13" ht="15.75">
      <c r="A33" s="3117"/>
      <c r="B33" s="3121"/>
      <c r="C33" s="1932"/>
      <c r="D33" s="495"/>
      <c r="E33" s="496"/>
      <c r="F33" s="1932"/>
      <c r="G33" s="496"/>
      <c r="H33" s="496"/>
      <c r="I33" s="202"/>
      <c r="J33" s="496"/>
      <c r="K33" s="496"/>
      <c r="L33" s="484"/>
      <c r="M33" s="11"/>
    </row>
    <row r="34" spans="1:13">
      <c r="A34" s="3117"/>
      <c r="B34" s="3119" t="s">
        <v>1185</v>
      </c>
      <c r="C34" s="43"/>
      <c r="D34" s="43"/>
      <c r="E34" s="43"/>
      <c r="F34" s="43"/>
      <c r="G34" s="43"/>
      <c r="H34" s="43"/>
      <c r="I34" s="43"/>
      <c r="J34" s="43"/>
      <c r="K34" s="43"/>
      <c r="L34" s="43"/>
      <c r="M34" s="44"/>
    </row>
    <row r="35" spans="1:13" ht="15.75">
      <c r="A35" s="3117"/>
      <c r="B35" s="3120"/>
      <c r="C35" s="45"/>
      <c r="D35" s="46">
        <v>2019</v>
      </c>
      <c r="E35" s="46"/>
      <c r="F35" s="46">
        <v>2020</v>
      </c>
      <c r="G35" s="46"/>
      <c r="H35" s="47">
        <v>2021</v>
      </c>
      <c r="I35" s="47"/>
      <c r="J35" s="47">
        <v>2022</v>
      </c>
      <c r="K35" s="46"/>
      <c r="L35" s="46">
        <v>2023</v>
      </c>
      <c r="M35" s="44"/>
    </row>
    <row r="36" spans="1:13">
      <c r="A36" s="3117"/>
      <c r="B36" s="3120"/>
      <c r="C36" s="45"/>
      <c r="D36" s="1854"/>
      <c r="E36" s="1855"/>
      <c r="F36" s="1854">
        <v>10000</v>
      </c>
      <c r="G36" s="1855"/>
      <c r="H36" s="1854">
        <v>10000</v>
      </c>
      <c r="I36" s="1855"/>
      <c r="J36" s="1854">
        <v>10000</v>
      </c>
      <c r="K36" s="1855"/>
      <c r="L36" s="1854">
        <v>11000</v>
      </c>
      <c r="M36" s="1917"/>
    </row>
    <row r="37" spans="1:13" ht="15.75">
      <c r="A37" s="3117"/>
      <c r="B37" s="3120"/>
      <c r="C37" s="45"/>
      <c r="D37" s="46">
        <v>2024</v>
      </c>
      <c r="E37" s="46"/>
      <c r="F37" s="46">
        <v>2025</v>
      </c>
      <c r="G37" s="46"/>
      <c r="H37" s="47">
        <v>2026</v>
      </c>
      <c r="I37" s="47"/>
      <c r="J37" s="47">
        <v>2027</v>
      </c>
      <c r="K37" s="46"/>
      <c r="L37" s="46">
        <v>2028</v>
      </c>
      <c r="M37" s="19"/>
    </row>
    <row r="38" spans="1:13">
      <c r="A38" s="3117"/>
      <c r="B38" s="3120"/>
      <c r="C38" s="45"/>
      <c r="D38" s="1854">
        <v>12000</v>
      </c>
      <c r="E38" s="1855"/>
      <c r="F38" s="1854">
        <v>13000</v>
      </c>
      <c r="G38" s="1855"/>
      <c r="H38" s="1854">
        <v>14000</v>
      </c>
      <c r="I38" s="1855"/>
      <c r="J38" s="1854">
        <v>15000</v>
      </c>
      <c r="K38" s="1855"/>
      <c r="L38" s="1854">
        <v>16000</v>
      </c>
      <c r="M38" s="1917"/>
    </row>
    <row r="39" spans="1:13" ht="15.75">
      <c r="A39" s="3117"/>
      <c r="B39" s="3120"/>
      <c r="C39" s="45"/>
      <c r="D39" s="46">
        <v>2029</v>
      </c>
      <c r="E39" s="46"/>
      <c r="F39" s="46">
        <v>2030</v>
      </c>
      <c r="G39" s="46"/>
      <c r="H39" s="47">
        <v>2031</v>
      </c>
      <c r="I39" s="47"/>
      <c r="J39" s="47">
        <v>2032</v>
      </c>
      <c r="K39" s="46"/>
      <c r="L39" s="46">
        <v>2033</v>
      </c>
      <c r="M39" s="19"/>
    </row>
    <row r="40" spans="1:13">
      <c r="A40" s="3117"/>
      <c r="B40" s="3120"/>
      <c r="C40" s="45"/>
      <c r="D40" s="1854">
        <v>17000</v>
      </c>
      <c r="E40" s="1855"/>
      <c r="F40" s="1854">
        <v>18000</v>
      </c>
      <c r="G40" s="1855"/>
      <c r="H40" s="1854">
        <v>19000</v>
      </c>
      <c r="I40" s="1855"/>
      <c r="J40" s="1854">
        <v>20000</v>
      </c>
      <c r="K40" s="1855"/>
      <c r="L40" s="1854">
        <v>21000</v>
      </c>
      <c r="M40" s="1917"/>
    </row>
    <row r="41" spans="1:13">
      <c r="A41" s="3117"/>
      <c r="B41" s="3120"/>
      <c r="C41" s="45"/>
      <c r="D41" s="46">
        <v>2034</v>
      </c>
      <c r="E41" s="1910"/>
      <c r="F41" s="62" t="s">
        <v>1186</v>
      </c>
      <c r="G41" s="1910"/>
      <c r="H41" s="1910"/>
      <c r="I41" s="1910"/>
      <c r="J41" s="1910"/>
      <c r="K41" s="1910"/>
      <c r="L41" s="1910"/>
      <c r="M41" s="1917"/>
    </row>
    <row r="42" spans="1:13">
      <c r="A42" s="3117"/>
      <c r="B42" s="3120"/>
      <c r="C42" s="45"/>
      <c r="D42" s="1854">
        <v>22000</v>
      </c>
      <c r="E42" s="1855"/>
      <c r="F42" s="3105">
        <v>228000</v>
      </c>
      <c r="G42" s="3106"/>
      <c r="H42" s="3112"/>
      <c r="I42" s="3112"/>
      <c r="J42" s="1910"/>
      <c r="K42" s="1910"/>
      <c r="L42" s="1910"/>
      <c r="M42" s="1917"/>
    </row>
    <row r="43" spans="1:13">
      <c r="A43" s="3117"/>
      <c r="B43" s="3120"/>
      <c r="C43" s="45"/>
      <c r="D43" s="1910"/>
      <c r="E43" s="1910"/>
      <c r="F43" s="1910"/>
      <c r="G43" s="1910"/>
      <c r="H43" s="1910"/>
      <c r="I43" s="1910"/>
      <c r="J43" s="1910"/>
      <c r="K43" s="1910"/>
      <c r="L43" s="1910"/>
      <c r="M43" s="1917"/>
    </row>
    <row r="44" spans="1:13" ht="15.75">
      <c r="A44" s="3117"/>
      <c r="B44" s="3119" t="s">
        <v>1187</v>
      </c>
      <c r="C44" s="199"/>
      <c r="D44" s="199"/>
      <c r="E44" s="199"/>
      <c r="F44" s="199"/>
      <c r="G44" s="199"/>
      <c r="H44" s="199"/>
      <c r="I44" s="199"/>
      <c r="J44" s="199"/>
      <c r="K44" s="199"/>
      <c r="L44" s="484"/>
      <c r="M44" s="11"/>
    </row>
    <row r="45" spans="1:13" ht="15.75">
      <c r="A45" s="3117"/>
      <c r="B45" s="3120"/>
      <c r="C45" s="484"/>
      <c r="D45" s="49" t="s">
        <v>482</v>
      </c>
      <c r="E45" s="50" t="s">
        <v>60</v>
      </c>
      <c r="F45" s="3699" t="s">
        <v>1188</v>
      </c>
      <c r="G45" s="3112" t="s">
        <v>1267</v>
      </c>
      <c r="H45" s="3112"/>
      <c r="I45" s="3112"/>
      <c r="J45" s="3112"/>
      <c r="K45" s="1980"/>
      <c r="L45" s="484"/>
      <c r="M45" s="11"/>
    </row>
    <row r="46" spans="1:13" ht="15.75">
      <c r="A46" s="3117"/>
      <c r="B46" s="3120"/>
      <c r="C46" s="484"/>
      <c r="D46" s="2004" t="s">
        <v>1226</v>
      </c>
      <c r="E46" s="1909"/>
      <c r="F46" s="3699"/>
      <c r="G46" s="3112"/>
      <c r="H46" s="3112"/>
      <c r="I46" s="3112"/>
      <c r="J46" s="3112"/>
      <c r="K46" s="31"/>
      <c r="L46" s="484"/>
      <c r="M46" s="11"/>
    </row>
    <row r="47" spans="1:13" ht="15.75">
      <c r="A47" s="3117"/>
      <c r="B47" s="3121"/>
      <c r="C47" s="51"/>
      <c r="D47" s="51"/>
      <c r="E47" s="51"/>
      <c r="F47" s="51"/>
      <c r="G47" s="51"/>
      <c r="H47" s="51"/>
      <c r="I47" s="51"/>
      <c r="J47" s="51"/>
      <c r="K47" s="51"/>
      <c r="L47" s="484"/>
      <c r="M47" s="11"/>
    </row>
    <row r="48" spans="1:13" ht="64.349999999999994" customHeight="1">
      <c r="A48" s="3117"/>
      <c r="B48" s="6" t="s">
        <v>1189</v>
      </c>
      <c r="C48" s="4185" t="s">
        <v>1823</v>
      </c>
      <c r="D48" s="4186"/>
      <c r="E48" s="4186"/>
      <c r="F48" s="4186"/>
      <c r="G48" s="4186"/>
      <c r="H48" s="4186"/>
      <c r="I48" s="4186"/>
      <c r="J48" s="4186"/>
      <c r="K48" s="4186"/>
      <c r="L48" s="4186"/>
      <c r="M48" s="4187"/>
    </row>
    <row r="49" spans="1:13" ht="30">
      <c r="A49" s="3117"/>
      <c r="B49" s="6" t="s">
        <v>1191</v>
      </c>
      <c r="C49" s="1239" t="s">
        <v>1836</v>
      </c>
      <c r="D49" s="463"/>
      <c r="E49" s="463"/>
      <c r="F49" s="463"/>
      <c r="G49" s="463"/>
      <c r="H49" s="1920"/>
      <c r="I49" s="1920"/>
      <c r="J49" s="1920"/>
      <c r="K49" s="1920"/>
      <c r="L49" s="1920"/>
      <c r="M49" s="1921"/>
    </row>
    <row r="50" spans="1:13" ht="15.75" customHeight="1">
      <c r="A50" s="3117"/>
      <c r="B50" s="6" t="s">
        <v>1193</v>
      </c>
      <c r="C50" s="3793">
        <v>30</v>
      </c>
      <c r="D50" s="3794"/>
      <c r="E50" s="3794"/>
      <c r="F50" s="1920"/>
      <c r="G50" s="1920"/>
      <c r="H50" s="1920"/>
      <c r="I50" s="1920"/>
      <c r="J50" s="1920"/>
      <c r="K50" s="1920"/>
      <c r="L50" s="1920"/>
      <c r="M50" s="1921"/>
    </row>
    <row r="51" spans="1:13">
      <c r="A51" s="3117"/>
      <c r="B51" s="6" t="s">
        <v>1195</v>
      </c>
      <c r="C51" s="1920" t="s">
        <v>1645</v>
      </c>
      <c r="D51" s="1920"/>
      <c r="E51" s="1920"/>
      <c r="F51" s="1920"/>
      <c r="G51" s="1920"/>
      <c r="H51" s="1920"/>
      <c r="I51" s="1920"/>
      <c r="J51" s="1920"/>
      <c r="K51" s="1920"/>
      <c r="L51" s="1920"/>
      <c r="M51" s="1921"/>
    </row>
    <row r="52" spans="1:13" ht="15.75" customHeight="1">
      <c r="A52" s="3085" t="s">
        <v>1197</v>
      </c>
      <c r="B52" s="63" t="s">
        <v>1198</v>
      </c>
      <c r="C52" s="3088" t="s">
        <v>387</v>
      </c>
      <c r="D52" s="3088"/>
      <c r="E52" s="3088"/>
      <c r="F52" s="3088"/>
      <c r="G52" s="3088"/>
      <c r="H52" s="3088"/>
      <c r="I52" s="3088"/>
      <c r="J52" s="3088"/>
      <c r="K52" s="3088"/>
      <c r="L52" s="3088"/>
      <c r="M52" s="3089"/>
    </row>
    <row r="53" spans="1:13" ht="15.75" customHeight="1">
      <c r="A53" s="3086"/>
      <c r="B53" s="63" t="s">
        <v>1199</v>
      </c>
      <c r="C53" s="3088" t="s">
        <v>1826</v>
      </c>
      <c r="D53" s="3088"/>
      <c r="E53" s="3088"/>
      <c r="F53" s="3088"/>
      <c r="G53" s="3088"/>
      <c r="H53" s="3088"/>
      <c r="I53" s="3088"/>
      <c r="J53" s="3088"/>
      <c r="K53" s="3088"/>
      <c r="L53" s="3088"/>
      <c r="M53" s="3089"/>
    </row>
    <row r="54" spans="1:13" ht="15.75" customHeight="1">
      <c r="A54" s="3086"/>
      <c r="B54" s="63" t="s">
        <v>1201</v>
      </c>
      <c r="C54" s="3088" t="s">
        <v>385</v>
      </c>
      <c r="D54" s="3088"/>
      <c r="E54" s="3088"/>
      <c r="F54" s="3088"/>
      <c r="G54" s="3088"/>
      <c r="H54" s="3088"/>
      <c r="I54" s="3088"/>
      <c r="J54" s="3088"/>
      <c r="K54" s="3088"/>
      <c r="L54" s="3088"/>
      <c r="M54" s="3089"/>
    </row>
    <row r="55" spans="1:13" ht="15.75" customHeight="1">
      <c r="A55" s="3086"/>
      <c r="B55" s="64" t="s">
        <v>1202</v>
      </c>
      <c r="C55" s="3088" t="s">
        <v>386</v>
      </c>
      <c r="D55" s="3088"/>
      <c r="E55" s="3088"/>
      <c r="F55" s="3088"/>
      <c r="G55" s="3088"/>
      <c r="H55" s="3088"/>
      <c r="I55" s="3088"/>
      <c r="J55" s="3088"/>
      <c r="K55" s="3088"/>
      <c r="L55" s="3088"/>
      <c r="M55" s="3089"/>
    </row>
    <row r="56" spans="1:13" ht="15.75" customHeight="1">
      <c r="A56" s="3086"/>
      <c r="B56" s="63" t="s">
        <v>1204</v>
      </c>
      <c r="C56" s="3088" t="s">
        <v>388</v>
      </c>
      <c r="D56" s="3088"/>
      <c r="E56" s="3088"/>
      <c r="F56" s="3088"/>
      <c r="G56" s="3088"/>
      <c r="H56" s="3088"/>
      <c r="I56" s="3088"/>
      <c r="J56" s="3088"/>
      <c r="K56" s="3088"/>
      <c r="L56" s="3088"/>
      <c r="M56" s="3089"/>
    </row>
    <row r="57" spans="1:13" ht="15.75" thickBot="1">
      <c r="A57" s="3087"/>
      <c r="B57" s="63" t="s">
        <v>1205</v>
      </c>
      <c r="C57" s="3088">
        <v>3778881</v>
      </c>
      <c r="D57" s="3088"/>
      <c r="E57" s="3088"/>
      <c r="F57" s="3088"/>
      <c r="G57" s="3088"/>
      <c r="H57" s="3088"/>
      <c r="I57" s="3088"/>
      <c r="J57" s="3088"/>
      <c r="K57" s="3088"/>
      <c r="L57" s="3088"/>
      <c r="M57" s="3089"/>
    </row>
    <row r="58" spans="1:13" ht="15.75" customHeight="1">
      <c r="A58" s="3085" t="s">
        <v>1206</v>
      </c>
      <c r="B58" s="65" t="s">
        <v>1207</v>
      </c>
      <c r="C58" s="3088" t="s">
        <v>1827</v>
      </c>
      <c r="D58" s="3088"/>
      <c r="E58" s="3088"/>
      <c r="F58" s="3088"/>
      <c r="G58" s="3088"/>
      <c r="H58" s="3088"/>
      <c r="I58" s="3088"/>
      <c r="J58" s="3088"/>
      <c r="K58" s="3088"/>
      <c r="L58" s="3088"/>
      <c r="M58" s="3089"/>
    </row>
    <row r="59" spans="1:13" ht="15.75" customHeight="1">
      <c r="A59" s="3086"/>
      <c r="B59" s="65" t="s">
        <v>1209</v>
      </c>
      <c r="C59" s="3100" t="s">
        <v>1828</v>
      </c>
      <c r="D59" s="3100"/>
      <c r="E59" s="3100"/>
      <c r="F59" s="3100"/>
      <c r="G59" s="3100"/>
      <c r="H59" s="3100"/>
      <c r="I59" s="3100"/>
      <c r="J59" s="3100"/>
      <c r="K59" s="3100"/>
      <c r="L59" s="3100"/>
      <c r="M59" s="3101"/>
    </row>
    <row r="60" spans="1:13" ht="16.5" customHeight="1" thickBot="1">
      <c r="A60" s="3086"/>
      <c r="B60" s="66" t="s">
        <v>28</v>
      </c>
      <c r="C60" s="3088" t="s">
        <v>385</v>
      </c>
      <c r="D60" s="3088"/>
      <c r="E60" s="3088"/>
      <c r="F60" s="3088"/>
      <c r="G60" s="3088"/>
      <c r="H60" s="3088"/>
      <c r="I60" s="3088"/>
      <c r="J60" s="3088"/>
      <c r="K60" s="3088"/>
      <c r="L60" s="3088"/>
      <c r="M60" s="3089"/>
    </row>
    <row r="61" spans="1:13" ht="300.75" customHeight="1" thickBot="1">
      <c r="A61" s="55" t="s">
        <v>1211</v>
      </c>
      <c r="B61" s="70"/>
      <c r="C61" s="4190" t="s">
        <v>1829</v>
      </c>
      <c r="D61" s="4191"/>
      <c r="E61" s="4191"/>
      <c r="F61" s="4191"/>
      <c r="G61" s="4191"/>
      <c r="H61" s="4191"/>
      <c r="I61" s="4191"/>
      <c r="J61" s="4191"/>
      <c r="K61" s="4191"/>
      <c r="L61" s="4191"/>
      <c r="M61" s="4192"/>
    </row>
  </sheetData>
  <mergeCells count="44">
    <mergeCell ref="A58:A60"/>
    <mergeCell ref="C58:M58"/>
    <mergeCell ref="C59:M59"/>
    <mergeCell ref="C60:M60"/>
    <mergeCell ref="C61:M61"/>
    <mergeCell ref="A52:A57"/>
    <mergeCell ref="C52:M52"/>
    <mergeCell ref="C53:M53"/>
    <mergeCell ref="C54:M54"/>
    <mergeCell ref="C55:M55"/>
    <mergeCell ref="C56:M56"/>
    <mergeCell ref="C57:M57"/>
    <mergeCell ref="C13:M13"/>
    <mergeCell ref="C50:E50"/>
    <mergeCell ref="A15:A51"/>
    <mergeCell ref="C16:M16"/>
    <mergeCell ref="B17:B23"/>
    <mergeCell ref="F22:G22"/>
    <mergeCell ref="B24:B27"/>
    <mergeCell ref="J29:L29"/>
    <mergeCell ref="B31:B33"/>
    <mergeCell ref="B34:B43"/>
    <mergeCell ref="F42:G42"/>
    <mergeCell ref="H42:I42"/>
    <mergeCell ref="B44:B47"/>
    <mergeCell ref="F45:F46"/>
    <mergeCell ref="G45:J46"/>
    <mergeCell ref="C48:M48"/>
    <mergeCell ref="C14:G14"/>
    <mergeCell ref="I14:M14"/>
    <mergeCell ref="A2:A13"/>
    <mergeCell ref="C2:M2"/>
    <mergeCell ref="C3:M3"/>
    <mergeCell ref="C5:M5"/>
    <mergeCell ref="C6:M6"/>
    <mergeCell ref="B8:B10"/>
    <mergeCell ref="C9:D9"/>
    <mergeCell ref="F9:G9"/>
    <mergeCell ref="I9:J9"/>
    <mergeCell ref="C10:D10"/>
    <mergeCell ref="F10:G10"/>
    <mergeCell ref="I10:J10"/>
    <mergeCell ref="C11:M11"/>
    <mergeCell ref="C12:M12"/>
  </mergeCells>
  <dataValidations count="3">
    <dataValidation allowBlank="1" showInputMessage="1" showErrorMessage="1" prompt="Seleccione de la lista desplegable" sqref="B4 H7 B7" xr:uid="{00000000-0002-0000-3300-000000000000}"/>
    <dataValidation allowBlank="1" showInputMessage="1" showErrorMessage="1" prompt="Selecciones de la lista desplegable" sqref="B15" xr:uid="{00000000-0002-0000-3300-000001000000}"/>
    <dataValidation allowBlank="1" showInputMessage="1" showErrorMessage="1" prompt="Incluir una ficha por cada indicador, ya sea de producto o de resultado" sqref="B1" xr:uid="{00000000-0002-0000-3300-000002000000}"/>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79998168889431442"/>
  </sheetPr>
  <dimension ref="A1:N57"/>
  <sheetViews>
    <sheetView topLeftCell="A38" zoomScale="70" zoomScaleNormal="70" workbookViewId="0">
      <selection activeCell="C44" sqref="C44"/>
    </sheetView>
  </sheetViews>
  <sheetFormatPr baseColWidth="10" defaultColWidth="11.28515625" defaultRowHeight="15"/>
  <cols>
    <col min="1" max="1" width="15.140625" customWidth="1"/>
    <col min="2" max="2" width="21.85546875" customWidth="1"/>
    <col min="4" max="4" width="12.140625" bestFit="1" customWidth="1"/>
    <col min="6" max="6" width="12.140625" bestFit="1" customWidth="1"/>
    <col min="8" max="8" width="12.140625" bestFit="1" customWidth="1"/>
    <col min="10" max="10" width="16" bestFit="1" customWidth="1"/>
    <col min="12" max="12" width="12.140625" bestFit="1" customWidth="1"/>
  </cols>
  <sheetData>
    <row r="1" spans="1:14" ht="16.5" thickBot="1">
      <c r="A1" s="458"/>
      <c r="B1" s="1879" t="s">
        <v>1837</v>
      </c>
      <c r="C1" s="459"/>
      <c r="D1" s="459"/>
      <c r="E1" s="459"/>
      <c r="F1" s="459"/>
      <c r="G1" s="459"/>
      <c r="H1" s="459"/>
      <c r="I1" s="459"/>
      <c r="J1" s="459"/>
      <c r="K1" s="459"/>
      <c r="L1" s="459"/>
      <c r="M1" s="460"/>
      <c r="N1" t="s">
        <v>1277</v>
      </c>
    </row>
    <row r="2" spans="1:14" ht="36" customHeight="1">
      <c r="A2" s="4005" t="s">
        <v>1134</v>
      </c>
      <c r="B2" s="5" t="s">
        <v>1135</v>
      </c>
      <c r="C2" s="4204" t="s">
        <v>394</v>
      </c>
      <c r="D2" s="4205"/>
      <c r="E2" s="4205"/>
      <c r="F2" s="4205"/>
      <c r="G2" s="4205"/>
      <c r="H2" s="4205"/>
      <c r="I2" s="4205"/>
      <c r="J2" s="4205"/>
      <c r="K2" s="4205"/>
      <c r="L2" s="4205"/>
      <c r="M2" s="4206"/>
    </row>
    <row r="3" spans="1:14" ht="85.5" customHeight="1">
      <c r="A3" s="4006"/>
      <c r="B3" s="6" t="s">
        <v>1137</v>
      </c>
      <c r="C3" s="4196" t="s">
        <v>1838</v>
      </c>
      <c r="D3" s="4197"/>
      <c r="E3" s="4197"/>
      <c r="F3" s="4197"/>
      <c r="G3" s="4197"/>
      <c r="H3" s="4197"/>
      <c r="I3" s="4197"/>
      <c r="J3" s="4197"/>
      <c r="K3" s="4197"/>
      <c r="L3" s="4197"/>
      <c r="M3" s="4198"/>
    </row>
    <row r="4" spans="1:14" ht="30">
      <c r="A4" s="4006"/>
      <c r="B4" s="1853" t="s">
        <v>1139</v>
      </c>
      <c r="C4" s="2648" t="s">
        <v>60</v>
      </c>
      <c r="D4" s="2518"/>
      <c r="E4" s="1847"/>
      <c r="F4" s="1847"/>
      <c r="G4" s="1847"/>
      <c r="H4" s="1847"/>
      <c r="I4" s="1847"/>
      <c r="J4" s="1847"/>
      <c r="K4" s="1847"/>
      <c r="L4" s="1847"/>
      <c r="M4" s="1848"/>
    </row>
    <row r="5" spans="1:14" ht="30">
      <c r="A5" s="4006"/>
      <c r="B5" s="1856" t="s">
        <v>1140</v>
      </c>
      <c r="C5" s="1847" t="s">
        <v>1141</v>
      </c>
      <c r="D5" s="1847"/>
      <c r="E5" s="1847"/>
      <c r="F5" s="1847"/>
      <c r="G5" s="1847"/>
      <c r="H5" s="1847"/>
      <c r="I5" s="1847"/>
      <c r="J5" s="1847"/>
      <c r="K5" s="1847"/>
      <c r="L5" s="1847"/>
      <c r="M5" s="1848"/>
    </row>
    <row r="6" spans="1:14">
      <c r="A6" s="4006"/>
      <c r="B6" s="1853" t="s">
        <v>1142</v>
      </c>
      <c r="C6" s="1847" t="s">
        <v>1141</v>
      </c>
      <c r="D6" s="1847"/>
      <c r="E6" s="1847"/>
      <c r="F6" s="1847"/>
      <c r="G6" s="1847"/>
      <c r="H6" s="1847"/>
      <c r="I6" s="1847"/>
      <c r="J6" s="1847"/>
      <c r="K6" s="1847"/>
      <c r="L6" s="1847"/>
      <c r="M6" s="1848"/>
    </row>
    <row r="7" spans="1:14" ht="30">
      <c r="A7" s="4006"/>
      <c r="B7" s="6" t="s">
        <v>1143</v>
      </c>
      <c r="C7" s="4172" t="s">
        <v>71</v>
      </c>
      <c r="D7" s="3912"/>
      <c r="E7" s="3912"/>
      <c r="F7" s="3912"/>
      <c r="G7" s="4173"/>
      <c r="H7" s="7" t="s">
        <v>28</v>
      </c>
      <c r="I7" s="3911" t="s">
        <v>72</v>
      </c>
      <c r="J7" s="3912"/>
      <c r="K7" s="3912"/>
      <c r="L7" s="3912"/>
      <c r="M7" s="3913"/>
    </row>
    <row r="8" spans="1:14" ht="15.75">
      <c r="A8" s="4006"/>
      <c r="B8" s="3119" t="s">
        <v>1144</v>
      </c>
      <c r="C8" s="1967"/>
      <c r="D8" s="1966"/>
      <c r="E8" s="1966"/>
      <c r="F8" s="1966"/>
      <c r="G8" s="1966"/>
      <c r="H8" s="1966"/>
      <c r="I8" s="1966"/>
      <c r="J8" s="1966"/>
      <c r="K8" s="1966"/>
      <c r="L8" s="463"/>
      <c r="M8" s="464"/>
    </row>
    <row r="9" spans="1:14" ht="49.5" customHeight="1">
      <c r="A9" s="4006"/>
      <c r="B9" s="3120"/>
      <c r="C9" s="3937" t="s">
        <v>1839</v>
      </c>
      <c r="D9" s="3938"/>
      <c r="E9" s="1954"/>
      <c r="F9" s="3776"/>
      <c r="G9" s="3776"/>
      <c r="H9" s="1954"/>
      <c r="I9" s="3776"/>
      <c r="J9" s="3776"/>
      <c r="K9" s="1954"/>
      <c r="L9" s="465"/>
      <c r="M9" s="466"/>
    </row>
    <row r="10" spans="1:14" ht="15.75">
      <c r="A10" s="4006"/>
      <c r="B10" s="3121"/>
      <c r="C10" s="3776" t="s">
        <v>1147</v>
      </c>
      <c r="D10" s="3776"/>
      <c r="E10" s="1919"/>
      <c r="F10" s="3776" t="s">
        <v>1147</v>
      </c>
      <c r="G10" s="3776"/>
      <c r="H10" s="1919"/>
      <c r="I10" s="3776" t="s">
        <v>1147</v>
      </c>
      <c r="J10" s="3776"/>
      <c r="K10" s="1919"/>
      <c r="L10" s="465"/>
      <c r="M10" s="466"/>
    </row>
    <row r="11" spans="1:14" ht="66.75" customHeight="1">
      <c r="A11" s="4006"/>
      <c r="B11" s="6" t="s">
        <v>1808</v>
      </c>
      <c r="C11" s="3812" t="s">
        <v>1840</v>
      </c>
      <c r="D11" s="3812"/>
      <c r="E11" s="3812"/>
      <c r="F11" s="3812"/>
      <c r="G11" s="3812"/>
      <c r="H11" s="3812"/>
      <c r="I11" s="3812"/>
      <c r="J11" s="3812"/>
      <c r="K11" s="3812"/>
      <c r="L11" s="3812"/>
      <c r="M11" s="3813"/>
    </row>
    <row r="12" spans="1:14" ht="33" customHeight="1">
      <c r="A12" s="4002" t="s">
        <v>1150</v>
      </c>
      <c r="B12" s="6" t="s">
        <v>12</v>
      </c>
      <c r="C12" s="3693" t="s">
        <v>375</v>
      </c>
      <c r="D12" s="3694"/>
      <c r="E12" s="3694"/>
      <c r="F12" s="3694"/>
      <c r="G12" s="659"/>
      <c r="H12" s="659"/>
      <c r="I12" s="659"/>
      <c r="J12" s="659"/>
      <c r="K12" s="659"/>
      <c r="L12" s="465"/>
      <c r="M12" s="466"/>
    </row>
    <row r="13" spans="1:14" ht="38.25" customHeight="1">
      <c r="A13" s="3928"/>
      <c r="B13" s="6" t="s">
        <v>1151</v>
      </c>
      <c r="C13" s="4200" t="s">
        <v>1841</v>
      </c>
      <c r="D13" s="4201"/>
      <c r="E13" s="4201"/>
      <c r="F13" s="4201"/>
      <c r="G13" s="4201"/>
      <c r="H13" s="4201"/>
      <c r="I13" s="4201"/>
      <c r="J13" s="4201"/>
      <c r="K13" s="4201"/>
      <c r="L13" s="4201"/>
      <c r="M13" s="4202"/>
    </row>
    <row r="14" spans="1:14">
      <c r="A14" s="3928"/>
      <c r="B14" s="3119" t="s">
        <v>1153</v>
      </c>
      <c r="C14" s="467"/>
      <c r="D14" s="14"/>
      <c r="E14" s="14"/>
      <c r="F14" s="14"/>
      <c r="G14" s="14"/>
      <c r="H14" s="14"/>
      <c r="I14" s="14"/>
      <c r="J14" s="14"/>
      <c r="K14" s="14"/>
      <c r="L14" s="14"/>
      <c r="M14" s="15"/>
    </row>
    <row r="15" spans="1:14">
      <c r="A15" s="3928"/>
      <c r="B15" s="3120"/>
      <c r="C15" s="16"/>
      <c r="D15" s="17"/>
      <c r="E15" s="18"/>
      <c r="F15" s="17"/>
      <c r="G15" s="18"/>
      <c r="H15" s="17"/>
      <c r="I15" s="18"/>
      <c r="J15" s="17"/>
      <c r="K15" s="18"/>
      <c r="L15" s="18"/>
      <c r="M15" s="19"/>
    </row>
    <row r="16" spans="1:14" ht="30">
      <c r="A16" s="3928"/>
      <c r="B16" s="3120"/>
      <c r="C16" s="476" t="s">
        <v>1154</v>
      </c>
      <c r="D16" s="192"/>
      <c r="E16" s="476" t="s">
        <v>1155</v>
      </c>
      <c r="F16" s="192" t="s">
        <v>1226</v>
      </c>
      <c r="G16" s="476" t="s">
        <v>1156</v>
      </c>
      <c r="H16" s="192"/>
      <c r="I16" s="476" t="s">
        <v>1157</v>
      </c>
      <c r="J16" s="192"/>
      <c r="K16" s="476" t="s">
        <v>1158</v>
      </c>
      <c r="L16" s="193"/>
      <c r="M16" s="194"/>
    </row>
    <row r="17" spans="1:13" ht="30">
      <c r="A17" s="3928"/>
      <c r="B17" s="3120"/>
      <c r="C17" s="476" t="s">
        <v>1159</v>
      </c>
      <c r="D17" s="1909"/>
      <c r="E17" s="476" t="s">
        <v>1160</v>
      </c>
      <c r="F17" s="195"/>
      <c r="G17" s="476" t="s">
        <v>1161</v>
      </c>
      <c r="H17" s="195"/>
      <c r="I17" s="476" t="s">
        <v>1162</v>
      </c>
      <c r="J17" s="195"/>
      <c r="K17" s="476" t="s">
        <v>1163</v>
      </c>
      <c r="L17" s="193"/>
      <c r="M17" s="194"/>
    </row>
    <row r="18" spans="1:13" ht="30">
      <c r="A18" s="3928"/>
      <c r="B18" s="3120"/>
      <c r="C18" s="476" t="s">
        <v>1164</v>
      </c>
      <c r="D18" s="1909"/>
      <c r="E18" s="476" t="s">
        <v>1165</v>
      </c>
      <c r="F18" s="1909"/>
      <c r="G18" s="476"/>
      <c r="H18" s="196"/>
      <c r="I18" s="476"/>
      <c r="J18" s="196"/>
      <c r="K18" s="476"/>
      <c r="L18" s="197"/>
      <c r="M18" s="198"/>
    </row>
    <row r="19" spans="1:13" ht="15.75">
      <c r="A19" s="3928"/>
      <c r="B19" s="3120"/>
      <c r="C19" s="476" t="s">
        <v>1166</v>
      </c>
      <c r="D19" s="195"/>
      <c r="E19" s="476" t="s">
        <v>1168</v>
      </c>
      <c r="F19" s="468"/>
      <c r="G19" s="468"/>
      <c r="H19" s="468"/>
      <c r="I19" s="468"/>
      <c r="J19" s="468"/>
      <c r="K19" s="468"/>
      <c r="L19" s="468"/>
      <c r="M19" s="469"/>
    </row>
    <row r="20" spans="1:13">
      <c r="A20" s="3928"/>
      <c r="B20" s="3121"/>
      <c r="C20" s="1932"/>
      <c r="D20" s="1932"/>
      <c r="E20" s="1932"/>
      <c r="F20" s="1932"/>
      <c r="G20" s="1932"/>
      <c r="H20" s="1932"/>
      <c r="I20" s="1932"/>
      <c r="J20" s="1932"/>
      <c r="K20" s="1932"/>
      <c r="L20" s="1932"/>
      <c r="M20" s="1933"/>
    </row>
    <row r="21" spans="1:13" ht="15.75">
      <c r="A21" s="3928"/>
      <c r="B21" s="3119" t="s">
        <v>1170</v>
      </c>
      <c r="C21" s="199"/>
      <c r="D21" s="199"/>
      <c r="E21" s="199"/>
      <c r="F21" s="199"/>
      <c r="G21" s="199"/>
      <c r="H21" s="199"/>
      <c r="I21" s="199"/>
      <c r="J21" s="199"/>
      <c r="K21" s="199"/>
      <c r="L21" s="465"/>
      <c r="M21" s="466"/>
    </row>
    <row r="22" spans="1:13" ht="15.75">
      <c r="A22" s="3928"/>
      <c r="B22" s="3120"/>
      <c r="C22" s="476" t="s">
        <v>1171</v>
      </c>
      <c r="D22" s="195"/>
      <c r="E22" s="2014"/>
      <c r="F22" s="476" t="s">
        <v>1172</v>
      </c>
      <c r="G22" s="1909"/>
      <c r="H22" s="2014"/>
      <c r="I22" s="476" t="s">
        <v>1173</v>
      </c>
      <c r="J22" s="1909" t="s">
        <v>1226</v>
      </c>
      <c r="K22" s="2014"/>
      <c r="L22" s="465"/>
      <c r="M22" s="466"/>
    </row>
    <row r="23" spans="1:13" ht="15.75">
      <c r="A23" s="3928"/>
      <c r="B23" s="3120"/>
      <c r="C23" s="476" t="s">
        <v>1174</v>
      </c>
      <c r="D23" s="30"/>
      <c r="E23" s="31"/>
      <c r="F23" s="476" t="s">
        <v>1175</v>
      </c>
      <c r="G23" s="195"/>
      <c r="H23" s="484"/>
      <c r="I23" s="32"/>
      <c r="J23" s="484"/>
      <c r="K23" s="1911"/>
      <c r="L23" s="465"/>
      <c r="M23" s="466"/>
    </row>
    <row r="24" spans="1:13" ht="15.75">
      <c r="A24" s="3928"/>
      <c r="B24" s="3120"/>
      <c r="C24" s="196"/>
      <c r="D24" s="196"/>
      <c r="E24" s="196"/>
      <c r="F24" s="196"/>
      <c r="G24" s="196"/>
      <c r="H24" s="196"/>
      <c r="I24" s="196"/>
      <c r="J24" s="196"/>
      <c r="K24" s="196"/>
      <c r="L24" s="465"/>
      <c r="M24" s="466"/>
    </row>
    <row r="25" spans="1:13">
      <c r="A25" s="3928"/>
      <c r="B25" s="4203" t="s">
        <v>1176</v>
      </c>
      <c r="C25" s="2014"/>
      <c r="D25" s="2014"/>
      <c r="E25" s="2014"/>
      <c r="F25" s="2014"/>
      <c r="G25" s="2014"/>
      <c r="H25" s="2014"/>
      <c r="I25" s="2014"/>
      <c r="J25" s="2014"/>
      <c r="K25" s="2014"/>
      <c r="L25" s="2014"/>
      <c r="M25" s="1924"/>
    </row>
    <row r="26" spans="1:13">
      <c r="A26" s="3928"/>
      <c r="B26" s="4203"/>
      <c r="C26" s="200" t="s">
        <v>1177</v>
      </c>
      <c r="D26" s="445">
        <v>775650</v>
      </c>
      <c r="E26" s="2014"/>
      <c r="F26" s="477" t="s">
        <v>1178</v>
      </c>
      <c r="G26" s="445">
        <v>2018</v>
      </c>
      <c r="H26" s="2014"/>
      <c r="I26" s="477" t="s">
        <v>1179</v>
      </c>
      <c r="J26" s="445" t="s">
        <v>1842</v>
      </c>
      <c r="K26" s="1906"/>
      <c r="L26" s="1916"/>
      <c r="M26" s="1924"/>
    </row>
    <row r="27" spans="1:13">
      <c r="A27" s="3928"/>
      <c r="B27" s="4203"/>
      <c r="C27" s="1932"/>
      <c r="D27" s="1932"/>
      <c r="E27" s="1932"/>
      <c r="F27" s="1932"/>
      <c r="G27" s="1932"/>
      <c r="H27" s="1932"/>
      <c r="I27" s="1932"/>
      <c r="J27" s="1932"/>
      <c r="K27" s="1932"/>
      <c r="L27" s="1932"/>
      <c r="M27" s="1933"/>
    </row>
    <row r="28" spans="1:13" ht="15.75">
      <c r="A28" s="3928"/>
      <c r="B28" s="3120" t="s">
        <v>1181</v>
      </c>
      <c r="C28" s="1890"/>
      <c r="D28" s="1890"/>
      <c r="E28" s="1890"/>
      <c r="F28" s="1890"/>
      <c r="G28" s="1890"/>
      <c r="H28" s="1890"/>
      <c r="I28" s="1890"/>
      <c r="J28" s="1890"/>
      <c r="K28" s="1890"/>
      <c r="L28" s="465"/>
      <c r="M28" s="466"/>
    </row>
    <row r="29" spans="1:13" ht="15.75">
      <c r="A29" s="3928"/>
      <c r="B29" s="3120"/>
      <c r="C29" s="2014" t="s">
        <v>1182</v>
      </c>
      <c r="D29" s="73">
        <v>2019</v>
      </c>
      <c r="E29" s="38"/>
      <c r="F29" s="2014" t="s">
        <v>1183</v>
      </c>
      <c r="G29" s="39" t="s">
        <v>1184</v>
      </c>
      <c r="H29" s="38"/>
      <c r="I29" s="477"/>
      <c r="J29" s="38"/>
      <c r="K29" s="38"/>
      <c r="L29" s="465"/>
      <c r="M29" s="466"/>
    </row>
    <row r="30" spans="1:13" ht="15.75">
      <c r="A30" s="3928"/>
      <c r="B30" s="3121"/>
      <c r="C30" s="1932"/>
      <c r="D30" s="40"/>
      <c r="E30" s="41"/>
      <c r="F30" s="1932"/>
      <c r="G30" s="41"/>
      <c r="H30" s="41"/>
      <c r="I30" s="202"/>
      <c r="J30" s="41"/>
      <c r="K30" s="41"/>
      <c r="L30" s="465"/>
      <c r="M30" s="466"/>
    </row>
    <row r="31" spans="1:13">
      <c r="A31" s="3928"/>
      <c r="B31" s="3119" t="s">
        <v>1185</v>
      </c>
      <c r="C31" s="43"/>
      <c r="D31" s="43"/>
      <c r="E31" s="43"/>
      <c r="F31" s="43"/>
      <c r="G31" s="43"/>
      <c r="H31" s="43"/>
      <c r="I31" s="43"/>
      <c r="J31" s="43"/>
      <c r="K31" s="43"/>
      <c r="L31" s="43"/>
      <c r="M31" s="44"/>
    </row>
    <row r="32" spans="1:13" ht="15.75">
      <c r="A32" s="3928"/>
      <c r="B32" s="3120"/>
      <c r="C32" s="45"/>
      <c r="D32" s="46">
        <v>2019</v>
      </c>
      <c r="E32" s="46"/>
      <c r="F32" s="46">
        <v>2020</v>
      </c>
      <c r="G32" s="46"/>
      <c r="H32" s="47">
        <v>2021</v>
      </c>
      <c r="I32" s="47"/>
      <c r="J32" s="47">
        <v>2022</v>
      </c>
      <c r="K32" s="46"/>
      <c r="L32" s="46">
        <v>2023</v>
      </c>
      <c r="M32" s="44"/>
    </row>
    <row r="33" spans="1:13">
      <c r="A33" s="3928"/>
      <c r="B33" s="3120"/>
      <c r="C33" s="45"/>
      <c r="D33" s="1898">
        <v>77565</v>
      </c>
      <c r="E33" s="1855"/>
      <c r="F33" s="629">
        <v>85321.5</v>
      </c>
      <c r="G33" s="1855"/>
      <c r="H33" s="2524">
        <v>93853.65</v>
      </c>
      <c r="I33" s="1855"/>
      <c r="J33" s="2524">
        <v>103239.02</v>
      </c>
      <c r="K33" s="1855"/>
      <c r="L33" s="2524">
        <v>113562.92</v>
      </c>
      <c r="M33" s="1917"/>
    </row>
    <row r="34" spans="1:13" ht="15.75">
      <c r="A34" s="3928"/>
      <c r="B34" s="3120"/>
      <c r="C34" s="45"/>
      <c r="D34" s="46">
        <v>2024</v>
      </c>
      <c r="E34" s="46"/>
      <c r="F34" s="46">
        <v>2025</v>
      </c>
      <c r="G34" s="46"/>
      <c r="H34" s="47">
        <v>2026</v>
      </c>
      <c r="I34" s="47"/>
      <c r="J34" s="47">
        <v>2027</v>
      </c>
      <c r="K34" s="46"/>
      <c r="L34" s="46">
        <v>2028</v>
      </c>
      <c r="M34" s="19"/>
    </row>
    <row r="35" spans="1:13" ht="30">
      <c r="A35" s="3928"/>
      <c r="B35" s="3120"/>
      <c r="C35" s="45"/>
      <c r="D35" s="2524">
        <v>124919.21</v>
      </c>
      <c r="E35" s="1971"/>
      <c r="F35" s="2524">
        <v>137411.13</v>
      </c>
      <c r="G35" s="1971"/>
      <c r="H35" s="2524">
        <v>151152.24</v>
      </c>
      <c r="I35" s="1971"/>
      <c r="J35" s="2524">
        <v>166267.47</v>
      </c>
      <c r="K35" s="1971"/>
      <c r="L35" s="2524" t="s">
        <v>1843</v>
      </c>
      <c r="M35" s="1917"/>
    </row>
    <row r="36" spans="1:13" ht="15.75">
      <c r="A36" s="3928"/>
      <c r="B36" s="3120"/>
      <c r="C36" s="45"/>
      <c r="D36" s="46">
        <v>2029</v>
      </c>
      <c r="E36" s="46"/>
      <c r="F36" s="46">
        <v>2030</v>
      </c>
      <c r="G36" s="46"/>
      <c r="H36" s="47">
        <v>2031</v>
      </c>
      <c r="I36" s="47"/>
      <c r="J36" s="47">
        <v>2032</v>
      </c>
      <c r="K36" s="46"/>
      <c r="L36" s="46">
        <v>2033</v>
      </c>
      <c r="M36" s="19"/>
    </row>
    <row r="37" spans="1:13">
      <c r="A37" s="3928"/>
      <c r="B37" s="3120"/>
      <c r="C37" s="45"/>
      <c r="D37" s="2524">
        <v>201183.63</v>
      </c>
      <c r="E37" s="1971"/>
      <c r="F37" s="2524">
        <v>221302</v>
      </c>
      <c r="G37" s="1971"/>
      <c r="H37" s="2524">
        <v>243432.2</v>
      </c>
      <c r="I37" s="1971"/>
      <c r="J37" s="2524">
        <v>267775.42</v>
      </c>
      <c r="K37" s="1971"/>
      <c r="L37" s="2524">
        <v>294552.96000000002</v>
      </c>
      <c r="M37" s="1917"/>
    </row>
    <row r="38" spans="1:13">
      <c r="A38" s="3928"/>
      <c r="B38" s="3120"/>
      <c r="C38" s="45"/>
      <c r="D38" s="46">
        <v>2034</v>
      </c>
      <c r="E38" s="1910"/>
      <c r="F38" s="62" t="s">
        <v>1186</v>
      </c>
      <c r="G38" s="1910"/>
      <c r="H38" s="62"/>
      <c r="I38" s="1910"/>
      <c r="J38" s="62"/>
      <c r="K38" s="1910"/>
      <c r="L38" s="62"/>
      <c r="M38" s="1917"/>
    </row>
    <row r="39" spans="1:13" ht="24.75" customHeight="1">
      <c r="A39" s="3928"/>
      <c r="B39" s="3120"/>
      <c r="C39" s="45"/>
      <c r="D39" s="2524">
        <v>324008.25400000002</v>
      </c>
      <c r="E39" s="1971"/>
      <c r="F39" s="4207">
        <v>324008.25400000002</v>
      </c>
      <c r="G39" s="4208"/>
      <c r="H39" s="3401"/>
      <c r="I39" s="3401"/>
      <c r="J39" s="62"/>
      <c r="K39" s="1910"/>
      <c r="L39" s="62"/>
      <c r="M39" s="1917"/>
    </row>
    <row r="40" spans="1:13" ht="15.75">
      <c r="A40" s="3928"/>
      <c r="B40" s="3119" t="s">
        <v>1187</v>
      </c>
      <c r="C40" s="470"/>
      <c r="D40" s="470"/>
      <c r="E40" s="470"/>
      <c r="F40" s="470"/>
      <c r="G40" s="470"/>
      <c r="H40" s="470"/>
      <c r="I40" s="470"/>
      <c r="J40" s="470"/>
      <c r="K40" s="470"/>
      <c r="L40" s="465"/>
      <c r="M40" s="466"/>
    </row>
    <row r="41" spans="1:13" ht="15.75">
      <c r="A41" s="3928"/>
      <c r="B41" s="3120"/>
      <c r="C41" s="465"/>
      <c r="D41" s="49" t="s">
        <v>482</v>
      </c>
      <c r="E41" s="50" t="s">
        <v>60</v>
      </c>
      <c r="F41" s="3792" t="s">
        <v>1188</v>
      </c>
      <c r="G41" s="3112"/>
      <c r="H41" s="3112"/>
      <c r="I41" s="3112"/>
      <c r="J41" s="3112"/>
      <c r="K41" s="2705"/>
      <c r="L41" s="465"/>
      <c r="M41" s="466"/>
    </row>
    <row r="42" spans="1:13" ht="15.75">
      <c r="A42" s="3928"/>
      <c r="B42" s="3120"/>
      <c r="C42" s="465"/>
      <c r="D42" s="1956"/>
      <c r="E42" s="1928" t="s">
        <v>1226</v>
      </c>
      <c r="F42" s="3792"/>
      <c r="G42" s="3112"/>
      <c r="H42" s="3112"/>
      <c r="I42" s="3112"/>
      <c r="J42" s="3112"/>
      <c r="K42" s="472"/>
      <c r="L42" s="465"/>
      <c r="M42" s="466"/>
    </row>
    <row r="43" spans="1:13" ht="15.75">
      <c r="A43" s="3928"/>
      <c r="B43" s="3121"/>
      <c r="C43" s="473"/>
      <c r="D43" s="473"/>
      <c r="E43" s="473"/>
      <c r="F43" s="473"/>
      <c r="G43" s="473"/>
      <c r="H43" s="473"/>
      <c r="I43" s="473"/>
      <c r="J43" s="473"/>
      <c r="K43" s="473"/>
      <c r="L43" s="465"/>
      <c r="M43" s="466"/>
    </row>
    <row r="44" spans="1:13" ht="30">
      <c r="A44" s="3928"/>
      <c r="B44" s="6" t="s">
        <v>1189</v>
      </c>
      <c r="C44" s="4193" t="s">
        <v>1844</v>
      </c>
      <c r="D44" s="4194"/>
      <c r="E44" s="4194"/>
      <c r="F44" s="4194"/>
      <c r="G44" s="4194"/>
      <c r="H44" s="4194"/>
      <c r="I44" s="4194"/>
      <c r="J44" s="4194"/>
      <c r="K44" s="4194"/>
      <c r="L44" s="4194"/>
      <c r="M44" s="4195"/>
    </row>
    <row r="45" spans="1:13" ht="30">
      <c r="A45" s="3928"/>
      <c r="B45" s="6" t="s">
        <v>1191</v>
      </c>
      <c r="C45" s="4196" t="s">
        <v>1845</v>
      </c>
      <c r="D45" s="4197"/>
      <c r="E45" s="4197"/>
      <c r="F45" s="4197"/>
      <c r="G45" s="4197"/>
      <c r="H45" s="4197"/>
      <c r="I45" s="4197"/>
      <c r="J45" s="4197"/>
      <c r="K45" s="4197"/>
      <c r="L45" s="4197"/>
      <c r="M45" s="4198"/>
    </row>
    <row r="46" spans="1:13" ht="31.5" customHeight="1">
      <c r="A46" s="3928"/>
      <c r="B46" s="6" t="s">
        <v>1193</v>
      </c>
      <c r="C46" s="4053">
        <v>30</v>
      </c>
      <c r="D46" s="4054"/>
      <c r="E46" s="4054"/>
      <c r="F46" s="4054"/>
      <c r="G46" s="4054"/>
      <c r="H46" s="4054"/>
      <c r="I46" s="4054"/>
      <c r="J46" s="4054"/>
      <c r="K46" s="4054"/>
      <c r="L46" s="4054"/>
      <c r="M46" s="4199"/>
    </row>
    <row r="47" spans="1:13" ht="31.5" customHeight="1">
      <c r="A47" s="3928"/>
      <c r="B47" s="6" t="s">
        <v>1195</v>
      </c>
      <c r="C47" s="4196" t="s">
        <v>61</v>
      </c>
      <c r="D47" s="4197"/>
      <c r="E47" s="4197"/>
      <c r="F47" s="4197"/>
      <c r="G47" s="4197"/>
      <c r="H47" s="4197"/>
      <c r="I47" s="4197"/>
      <c r="J47" s="4197"/>
      <c r="K47" s="4197"/>
      <c r="L47" s="4197"/>
      <c r="M47" s="4198"/>
    </row>
    <row r="48" spans="1:13" ht="15.75" customHeight="1">
      <c r="A48" s="3085" t="s">
        <v>1197</v>
      </c>
      <c r="B48" s="63" t="s">
        <v>1198</v>
      </c>
      <c r="C48" s="3098" t="s">
        <v>993</v>
      </c>
      <c r="D48" s="3098"/>
      <c r="E48" s="3098"/>
      <c r="F48" s="3098"/>
      <c r="G48" s="3098"/>
      <c r="H48" s="3098"/>
      <c r="I48" s="3098"/>
      <c r="J48" s="3098"/>
      <c r="K48" s="3098"/>
      <c r="L48" s="3098"/>
      <c r="M48" s="3099"/>
    </row>
    <row r="49" spans="1:13" ht="15" customHeight="1">
      <c r="A49" s="3086"/>
      <c r="B49" s="63" t="s">
        <v>1199</v>
      </c>
      <c r="C49" s="3100" t="s">
        <v>1200</v>
      </c>
      <c r="D49" s="3100"/>
      <c r="E49" s="3100"/>
      <c r="F49" s="3100"/>
      <c r="G49" s="3100"/>
      <c r="H49" s="3100"/>
      <c r="I49" s="3100"/>
      <c r="J49" s="3100"/>
      <c r="K49" s="3100"/>
      <c r="L49" s="3100"/>
      <c r="M49" s="3101"/>
    </row>
    <row r="50" spans="1:13" ht="15.75" customHeight="1">
      <c r="A50" s="3086"/>
      <c r="B50" s="63" t="s">
        <v>1201</v>
      </c>
      <c r="C50" s="3100" t="s">
        <v>72</v>
      </c>
      <c r="D50" s="3100"/>
      <c r="E50" s="3100"/>
      <c r="F50" s="3100"/>
      <c r="G50" s="3100"/>
      <c r="H50" s="3100"/>
      <c r="I50" s="3100"/>
      <c r="J50" s="3100"/>
      <c r="K50" s="3100"/>
      <c r="L50" s="3100"/>
      <c r="M50" s="3101"/>
    </row>
    <row r="51" spans="1:13" ht="15.75" customHeight="1">
      <c r="A51" s="3086"/>
      <c r="B51" s="64" t="s">
        <v>1202</v>
      </c>
      <c r="C51" s="3100" t="s">
        <v>1203</v>
      </c>
      <c r="D51" s="3100"/>
      <c r="E51" s="3100"/>
      <c r="F51" s="3100"/>
      <c r="G51" s="3100"/>
      <c r="H51" s="3100"/>
      <c r="I51" s="3100"/>
      <c r="J51" s="3100"/>
      <c r="K51" s="3100"/>
      <c r="L51" s="3100"/>
      <c r="M51" s="3101"/>
    </row>
    <row r="52" spans="1:13" ht="15.75" customHeight="1">
      <c r="A52" s="3086"/>
      <c r="B52" s="63" t="s">
        <v>1204</v>
      </c>
      <c r="C52" s="3102" t="s">
        <v>995</v>
      </c>
      <c r="D52" s="3103"/>
      <c r="E52" s="3103"/>
      <c r="F52" s="3103"/>
      <c r="G52" s="3103"/>
      <c r="H52" s="3103"/>
      <c r="I52" s="3103"/>
      <c r="J52" s="3103"/>
      <c r="K52" s="3103"/>
      <c r="L52" s="3103"/>
      <c r="M52" s="3104"/>
    </row>
    <row r="53" spans="1:13" ht="16.5" customHeight="1" thickBot="1">
      <c r="A53" s="3087"/>
      <c r="B53" s="63" t="s">
        <v>1205</v>
      </c>
      <c r="C53" s="3793" t="s">
        <v>1490</v>
      </c>
      <c r="D53" s="3794"/>
      <c r="E53" s="3794"/>
      <c r="F53" s="3794"/>
      <c r="G53" s="3794"/>
      <c r="H53" s="3794"/>
      <c r="I53" s="3794"/>
      <c r="J53" s="3794"/>
      <c r="K53" s="3794"/>
      <c r="L53" s="3794"/>
      <c r="M53" s="3795"/>
    </row>
    <row r="54" spans="1:13" ht="15" customHeight="1">
      <c r="A54" s="3085" t="s">
        <v>1206</v>
      </c>
      <c r="B54" s="65" t="s">
        <v>1207</v>
      </c>
      <c r="C54" s="3793" t="s">
        <v>1409</v>
      </c>
      <c r="D54" s="3794"/>
      <c r="E54" s="3794"/>
      <c r="F54" s="3794"/>
      <c r="G54" s="3794"/>
      <c r="H54" s="3794"/>
      <c r="I54" s="3794"/>
      <c r="J54" s="3794"/>
      <c r="K54" s="3794"/>
      <c r="L54" s="3794"/>
      <c r="M54" s="3795"/>
    </row>
    <row r="55" spans="1:13" ht="15" customHeight="1">
      <c r="A55" s="3086"/>
      <c r="B55" s="65" t="s">
        <v>1209</v>
      </c>
      <c r="C55" s="3793" t="s">
        <v>655</v>
      </c>
      <c r="D55" s="3794"/>
      <c r="E55" s="3794"/>
      <c r="F55" s="3794"/>
      <c r="G55" s="3794"/>
      <c r="H55" s="3794"/>
      <c r="I55" s="3794"/>
      <c r="J55" s="3794"/>
      <c r="K55" s="3794"/>
      <c r="L55" s="3794"/>
      <c r="M55" s="3795"/>
    </row>
    <row r="56" spans="1:13" ht="15.75" customHeight="1" thickBot="1">
      <c r="A56" s="3086"/>
      <c r="B56" s="66" t="s">
        <v>28</v>
      </c>
      <c r="C56" s="3793" t="s">
        <v>72</v>
      </c>
      <c r="D56" s="3794"/>
      <c r="E56" s="3794"/>
      <c r="F56" s="3794"/>
      <c r="G56" s="3794"/>
      <c r="H56" s="3794"/>
      <c r="I56" s="3794"/>
      <c r="J56" s="3794"/>
      <c r="K56" s="3794"/>
      <c r="L56" s="3794"/>
      <c r="M56" s="3795"/>
    </row>
    <row r="57" spans="1:13" ht="32.25" thickBot="1">
      <c r="A57" s="55" t="s">
        <v>1211</v>
      </c>
      <c r="B57" s="474"/>
      <c r="C57" s="3796"/>
      <c r="D57" s="3222"/>
      <c r="E57" s="3222"/>
      <c r="F57" s="3222"/>
      <c r="G57" s="3222"/>
      <c r="H57" s="3222"/>
      <c r="I57" s="3222"/>
      <c r="J57" s="3222"/>
      <c r="K57" s="3222"/>
      <c r="L57" s="3222"/>
      <c r="M57" s="3223"/>
    </row>
  </sheetData>
  <mergeCells count="42">
    <mergeCell ref="C9:D9"/>
    <mergeCell ref="F9:G9"/>
    <mergeCell ref="I9:J9"/>
    <mergeCell ref="C10:D10"/>
    <mergeCell ref="F10:G10"/>
    <mergeCell ref="I10:J10"/>
    <mergeCell ref="C11:M11"/>
    <mergeCell ref="A12:A47"/>
    <mergeCell ref="C12:F12"/>
    <mergeCell ref="C13:M13"/>
    <mergeCell ref="B14:B20"/>
    <mergeCell ref="B21:B24"/>
    <mergeCell ref="B25:B27"/>
    <mergeCell ref="B28:B30"/>
    <mergeCell ref="A2:A11"/>
    <mergeCell ref="C2:M2"/>
    <mergeCell ref="C3:M3"/>
    <mergeCell ref="C7:G7"/>
    <mergeCell ref="I7:M7"/>
    <mergeCell ref="B8:B10"/>
    <mergeCell ref="B31:B39"/>
    <mergeCell ref="F39:G39"/>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Incluir una ficha por cada indicador, ya sea de producto o de resultado" sqref="B1" xr:uid="{00000000-0002-0000-3400-000000000000}"/>
    <dataValidation allowBlank="1" showInputMessage="1" showErrorMessage="1" prompt="Selecciones de la lista desplegable" sqref="B12" xr:uid="{00000000-0002-0000-3400-000001000000}"/>
    <dataValidation allowBlank="1" showInputMessage="1" showErrorMessage="1" prompt="Seleccione de la lista desplegable" sqref="B4 B7 H7" xr:uid="{00000000-0002-0000-3400-000002000000}"/>
    <dataValidation allowBlank="1" sqref="C44" xr:uid="{00000000-0002-0000-3400-000003000000}"/>
  </dataValidations>
  <hyperlinks>
    <hyperlink ref="C52" r:id="rId1"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sheetPr>
  <dimension ref="A1:N61"/>
  <sheetViews>
    <sheetView zoomScale="80" zoomScaleNormal="80" workbookViewId="0">
      <selection activeCell="C2" sqref="C2:M2"/>
    </sheetView>
  </sheetViews>
  <sheetFormatPr baseColWidth="10" defaultColWidth="11.28515625" defaultRowHeight="15"/>
  <cols>
    <col min="1" max="1" width="17.28515625" style="302" customWidth="1"/>
    <col min="2" max="2" width="20.28515625" style="302" customWidth="1"/>
    <col min="3" max="3" width="12.42578125" style="302" customWidth="1"/>
    <col min="4" max="4" width="11.28515625" style="302"/>
    <col min="5" max="5" width="12.42578125" style="302" customWidth="1"/>
    <col min="6" max="6" width="11.28515625" style="302"/>
    <col min="7" max="7" width="12.28515625" style="302" customWidth="1"/>
    <col min="8" max="8" width="11.28515625" style="302"/>
    <col min="9" max="9" width="12.5703125" style="302" customWidth="1"/>
    <col min="10" max="10" width="11.28515625" style="302" customWidth="1"/>
    <col min="11" max="12" width="11.28515625" style="302"/>
    <col min="13" max="13" width="7.5703125" style="302" customWidth="1"/>
    <col min="14" max="16384" width="11.28515625" style="302"/>
  </cols>
  <sheetData>
    <row r="1" spans="1:14" ht="15.75" thickBot="1">
      <c r="A1" s="307"/>
      <c r="B1" s="1836" t="s">
        <v>1846</v>
      </c>
      <c r="C1" s="2311"/>
      <c r="D1" s="309"/>
      <c r="E1" s="309"/>
      <c r="F1" s="309"/>
      <c r="G1" s="309"/>
      <c r="H1" s="309"/>
      <c r="I1" s="309"/>
      <c r="J1" s="309"/>
      <c r="K1" s="309"/>
      <c r="L1" s="309"/>
      <c r="M1" s="310"/>
      <c r="N1" s="302" t="s">
        <v>1277</v>
      </c>
    </row>
    <row r="2" spans="1:14" ht="28.5">
      <c r="A2" s="3170" t="s">
        <v>1134</v>
      </c>
      <c r="B2" s="2312" t="s">
        <v>1135</v>
      </c>
      <c r="C2" s="3658" t="s">
        <v>975</v>
      </c>
      <c r="D2" s="3659"/>
      <c r="E2" s="3659"/>
      <c r="F2" s="3659"/>
      <c r="G2" s="3659"/>
      <c r="H2" s="3659"/>
      <c r="I2" s="3659"/>
      <c r="J2" s="3659"/>
      <c r="K2" s="3659"/>
      <c r="L2" s="3659"/>
      <c r="M2" s="3660"/>
    </row>
    <row r="3" spans="1:14" ht="69.75" customHeight="1">
      <c r="A3" s="3171"/>
      <c r="B3" s="292" t="s">
        <v>1213</v>
      </c>
      <c r="C3" s="3202" t="s">
        <v>393</v>
      </c>
      <c r="D3" s="3103"/>
      <c r="E3" s="3103"/>
      <c r="F3" s="3103"/>
      <c r="G3" s="3103"/>
      <c r="H3" s="3103"/>
      <c r="I3" s="3103"/>
      <c r="J3" s="3103"/>
      <c r="K3" s="3103"/>
      <c r="L3" s="3103"/>
      <c r="M3" s="3104"/>
    </row>
    <row r="4" spans="1:14" ht="28.5">
      <c r="A4" s="3171"/>
      <c r="B4" s="2663" t="s">
        <v>1139</v>
      </c>
      <c r="C4" s="2633" t="s">
        <v>60</v>
      </c>
      <c r="D4" s="1837"/>
      <c r="E4" s="1837"/>
      <c r="F4" s="1837"/>
      <c r="G4" s="1837"/>
      <c r="H4" s="1837"/>
      <c r="I4" s="1837"/>
      <c r="J4" s="1837"/>
      <c r="K4" s="1837"/>
      <c r="L4" s="1837"/>
      <c r="M4" s="1838"/>
    </row>
    <row r="5" spans="1:14" ht="28.5">
      <c r="A5" s="3171"/>
      <c r="B5" s="2313" t="s">
        <v>1140</v>
      </c>
      <c r="C5" s="2633" t="s">
        <v>61</v>
      </c>
      <c r="D5" s="1837"/>
      <c r="E5" s="1837"/>
      <c r="F5" s="1837"/>
      <c r="G5" s="1837"/>
      <c r="H5" s="1837"/>
      <c r="I5" s="1837"/>
      <c r="J5" s="1837"/>
      <c r="K5" s="1837"/>
      <c r="L5" s="1837"/>
      <c r="M5" s="1838"/>
    </row>
    <row r="6" spans="1:14">
      <c r="A6" s="3171"/>
      <c r="B6" s="2663" t="s">
        <v>1142</v>
      </c>
      <c r="C6" s="2633" t="s">
        <v>61</v>
      </c>
      <c r="D6" s="1837"/>
      <c r="E6" s="1837"/>
      <c r="F6" s="1837"/>
      <c r="G6" s="1837"/>
      <c r="H6" s="1837"/>
      <c r="I6" s="1837"/>
      <c r="J6" s="1837"/>
      <c r="K6" s="1837"/>
      <c r="L6" s="1837"/>
      <c r="M6" s="1838"/>
    </row>
    <row r="7" spans="1:14" ht="59.25" customHeight="1">
      <c r="A7" s="3171"/>
      <c r="B7" s="292" t="s">
        <v>1143</v>
      </c>
      <c r="C7" s="2314"/>
      <c r="D7" s="275" t="s">
        <v>339</v>
      </c>
      <c r="E7" s="275"/>
      <c r="F7" s="275"/>
      <c r="G7" s="276"/>
      <c r="H7" s="277" t="s">
        <v>28</v>
      </c>
      <c r="I7" s="3606" t="s">
        <v>1839</v>
      </c>
      <c r="J7" s="3392"/>
      <c r="K7" s="275"/>
      <c r="L7" s="190"/>
      <c r="M7" s="278"/>
    </row>
    <row r="8" spans="1:14">
      <c r="A8" s="3171"/>
      <c r="B8" s="4220" t="s">
        <v>1144</v>
      </c>
      <c r="C8" s="1901"/>
      <c r="D8" s="1902"/>
      <c r="E8" s="1902"/>
      <c r="F8" s="1902"/>
      <c r="G8" s="1902"/>
      <c r="H8" s="1902"/>
      <c r="I8" s="1902"/>
      <c r="J8" s="1902"/>
      <c r="K8" s="1902"/>
      <c r="L8" s="279"/>
      <c r="M8" s="280"/>
    </row>
    <row r="9" spans="1:14" ht="48" customHeight="1">
      <c r="A9" s="3171"/>
      <c r="B9" s="4221"/>
      <c r="C9" s="3606"/>
      <c r="D9" s="3392"/>
      <c r="E9" s="1845"/>
      <c r="F9" s="3242"/>
      <c r="G9" s="3242"/>
      <c r="H9" s="1845"/>
      <c r="I9" s="3242"/>
      <c r="J9" s="3242"/>
      <c r="K9" s="1845"/>
      <c r="L9" s="214"/>
      <c r="M9" s="215"/>
    </row>
    <row r="10" spans="1:14" ht="13.5" customHeight="1">
      <c r="A10" s="3171"/>
      <c r="B10" s="4222"/>
      <c r="C10" s="4226" t="s">
        <v>1147</v>
      </c>
      <c r="D10" s="3194"/>
      <c r="E10" s="1845"/>
      <c r="F10" s="3194" t="s">
        <v>1147</v>
      </c>
      <c r="G10" s="3194"/>
      <c r="H10" s="1845"/>
      <c r="I10" s="3194" t="s">
        <v>1147</v>
      </c>
      <c r="J10" s="3194"/>
      <c r="K10" s="1845"/>
      <c r="L10" s="214"/>
      <c r="M10" s="215"/>
    </row>
    <row r="11" spans="1:14" ht="287.25" customHeight="1">
      <c r="A11" s="3171"/>
      <c r="B11" s="292" t="s">
        <v>1219</v>
      </c>
      <c r="C11" s="4227" t="s">
        <v>1847</v>
      </c>
      <c r="D11" s="3868"/>
      <c r="E11" s="3868"/>
      <c r="F11" s="3868"/>
      <c r="G11" s="3868"/>
      <c r="H11" s="3868"/>
      <c r="I11" s="3868"/>
      <c r="J11" s="3868"/>
      <c r="K11" s="3868"/>
      <c r="L11" s="3868"/>
      <c r="M11" s="4228"/>
    </row>
    <row r="12" spans="1:14" ht="75" customHeight="1">
      <c r="A12" s="3171"/>
      <c r="B12" s="292" t="s">
        <v>1221</v>
      </c>
      <c r="C12" s="4229" t="s">
        <v>1848</v>
      </c>
      <c r="D12" s="4230"/>
      <c r="E12" s="4230"/>
      <c r="F12" s="4230"/>
      <c r="G12" s="4230"/>
      <c r="H12" s="4230"/>
      <c r="I12" s="4230"/>
      <c r="J12" s="4230"/>
      <c r="K12" s="4230"/>
      <c r="L12" s="4230"/>
      <c r="M12" s="4231"/>
    </row>
    <row r="13" spans="1:14" ht="57">
      <c r="A13" s="3241"/>
      <c r="B13" s="292" t="s">
        <v>1495</v>
      </c>
      <c r="C13" s="3864" t="s">
        <v>1849</v>
      </c>
      <c r="D13" s="3442"/>
      <c r="E13" s="3442"/>
      <c r="F13" s="3442"/>
      <c r="G13" s="3442"/>
      <c r="H13" s="3442"/>
      <c r="I13" s="3442"/>
      <c r="J13" s="3442"/>
      <c r="K13" s="3442"/>
      <c r="L13" s="3442"/>
      <c r="M13" s="3443"/>
    </row>
    <row r="14" spans="1:14" ht="42.75">
      <c r="A14" s="2116"/>
      <c r="B14" s="2315" t="s">
        <v>1223</v>
      </c>
      <c r="C14" s="3855" t="s">
        <v>1850</v>
      </c>
      <c r="D14" s="3481"/>
      <c r="E14" s="3481"/>
      <c r="F14" s="3481"/>
      <c r="G14" s="3481"/>
      <c r="H14" s="1886" t="s">
        <v>1224</v>
      </c>
      <c r="I14" s="3481" t="s">
        <v>1851</v>
      </c>
      <c r="J14" s="3481"/>
      <c r="K14" s="3481"/>
      <c r="L14" s="3481"/>
      <c r="M14" s="3856"/>
    </row>
    <row r="15" spans="1:14" ht="25.5" customHeight="1">
      <c r="A15" s="3144" t="s">
        <v>1150</v>
      </c>
      <c r="B15" s="292" t="s">
        <v>12</v>
      </c>
      <c r="C15" s="2650" t="s">
        <v>375</v>
      </c>
      <c r="D15" s="2642"/>
      <c r="E15" s="2642"/>
      <c r="F15" s="2642"/>
      <c r="G15" s="2642"/>
      <c r="H15" s="2642"/>
      <c r="I15" s="2642"/>
      <c r="J15" s="2642"/>
      <c r="K15" s="2642"/>
      <c r="L15" s="214"/>
      <c r="M15" s="215"/>
    </row>
    <row r="16" spans="1:14" ht="28.5">
      <c r="A16" s="3145"/>
      <c r="B16" s="292" t="s">
        <v>1151</v>
      </c>
      <c r="C16" s="3658" t="s">
        <v>976</v>
      </c>
      <c r="D16" s="3659"/>
      <c r="E16" s="3659"/>
      <c r="F16" s="3659"/>
      <c r="G16" s="3659"/>
      <c r="H16" s="3659"/>
      <c r="I16" s="3659"/>
      <c r="J16" s="3659"/>
      <c r="K16" s="3659"/>
      <c r="L16" s="3659"/>
      <c r="M16" s="3660"/>
    </row>
    <row r="17" spans="1:13">
      <c r="A17" s="3145"/>
      <c r="B17" s="4220" t="s">
        <v>1153</v>
      </c>
      <c r="C17" s="2316"/>
      <c r="D17" s="222"/>
      <c r="E17" s="222"/>
      <c r="F17" s="222"/>
      <c r="G17" s="222"/>
      <c r="H17" s="222"/>
      <c r="I17" s="222"/>
      <c r="J17" s="222"/>
      <c r="K17" s="222"/>
      <c r="L17" s="222"/>
      <c r="M17" s="223"/>
    </row>
    <row r="18" spans="1:13">
      <c r="A18" s="3145"/>
      <c r="B18" s="4221"/>
      <c r="C18" s="2317"/>
      <c r="D18" s="225"/>
      <c r="E18" s="226"/>
      <c r="F18" s="225"/>
      <c r="G18" s="226"/>
      <c r="H18" s="225"/>
      <c r="I18" s="226"/>
      <c r="J18" s="225"/>
      <c r="K18" s="226"/>
      <c r="L18" s="226"/>
      <c r="M18" s="227"/>
    </row>
    <row r="19" spans="1:13">
      <c r="A19" s="3145"/>
      <c r="B19" s="4221"/>
      <c r="C19" s="2318" t="s">
        <v>1154</v>
      </c>
      <c r="D19" s="430"/>
      <c r="E19" s="2319" t="s">
        <v>1155</v>
      </c>
      <c r="F19" s="430"/>
      <c r="G19" s="2319" t="s">
        <v>1156</v>
      </c>
      <c r="H19" s="430"/>
      <c r="I19" s="2319" t="s">
        <v>1157</v>
      </c>
      <c r="J19" s="974" t="s">
        <v>1226</v>
      </c>
      <c r="K19" s="2319" t="s">
        <v>1158</v>
      </c>
      <c r="L19" s="431"/>
      <c r="M19" s="432"/>
    </row>
    <row r="20" spans="1:13">
      <c r="A20" s="3145"/>
      <c r="B20" s="4221"/>
      <c r="C20" s="2318" t="s">
        <v>1159</v>
      </c>
      <c r="D20" s="1885"/>
      <c r="E20" s="2319" t="s">
        <v>1160</v>
      </c>
      <c r="F20" s="433"/>
      <c r="G20" s="2319" t="s">
        <v>1161</v>
      </c>
      <c r="H20" s="433"/>
      <c r="I20" s="2319" t="s">
        <v>1162</v>
      </c>
      <c r="J20" s="433"/>
      <c r="K20" s="2319" t="s">
        <v>1163</v>
      </c>
      <c r="L20" s="431"/>
      <c r="M20" s="432"/>
    </row>
    <row r="21" spans="1:13">
      <c r="A21" s="3145"/>
      <c r="B21" s="4221"/>
      <c r="C21" s="2318" t="s">
        <v>1164</v>
      </c>
      <c r="D21" s="1885"/>
      <c r="E21" s="2319" t="s">
        <v>1165</v>
      </c>
      <c r="F21" s="1885"/>
      <c r="G21" s="2319"/>
      <c r="H21" s="434"/>
      <c r="I21" s="2319"/>
      <c r="J21" s="434"/>
      <c r="K21" s="2319"/>
      <c r="L21" s="435"/>
      <c r="M21" s="436"/>
    </row>
    <row r="22" spans="1:13">
      <c r="A22" s="3145"/>
      <c r="B22" s="4221"/>
      <c r="C22" s="2318" t="s">
        <v>1166</v>
      </c>
      <c r="D22" s="1885"/>
      <c r="E22" s="2319" t="s">
        <v>1168</v>
      </c>
      <c r="F22" s="3862"/>
      <c r="G22" s="3862"/>
      <c r="H22" s="1925"/>
      <c r="I22" s="1925"/>
      <c r="J22" s="1925"/>
      <c r="K22" s="1925"/>
      <c r="L22" s="1925"/>
      <c r="M22" s="235"/>
    </row>
    <row r="23" spans="1:13" ht="15.75" thickBot="1">
      <c r="A23" s="3145"/>
      <c r="B23" s="4221"/>
      <c r="C23" s="2320"/>
      <c r="D23" s="1887"/>
      <c r="E23" s="1887"/>
      <c r="F23" s="1887"/>
      <c r="G23" s="1887"/>
      <c r="H23" s="1887"/>
      <c r="I23" s="1887"/>
      <c r="J23" s="1887"/>
      <c r="K23" s="1887"/>
      <c r="L23" s="1887"/>
      <c r="M23" s="1888"/>
    </row>
    <row r="24" spans="1:13">
      <c r="A24" s="3145"/>
      <c r="B24" s="3863" t="s">
        <v>1170</v>
      </c>
      <c r="C24" s="2321"/>
      <c r="D24" s="437"/>
      <c r="E24" s="437"/>
      <c r="F24" s="437"/>
      <c r="G24" s="437"/>
      <c r="H24" s="437"/>
      <c r="I24" s="437"/>
      <c r="J24" s="437"/>
      <c r="K24" s="437"/>
      <c r="L24" s="214"/>
      <c r="M24" s="215"/>
    </row>
    <row r="25" spans="1:13">
      <c r="A25" s="3145"/>
      <c r="B25" s="3150"/>
      <c r="C25" s="2318" t="s">
        <v>1171</v>
      </c>
      <c r="D25" s="433"/>
      <c r="E25" s="2508"/>
      <c r="F25" s="2319" t="s">
        <v>1172</v>
      </c>
      <c r="G25" s="1885"/>
      <c r="H25" s="2508"/>
      <c r="I25" s="2319" t="s">
        <v>1173</v>
      </c>
      <c r="J25" s="1885" t="s">
        <v>1226</v>
      </c>
      <c r="K25" s="2508"/>
      <c r="L25" s="214"/>
      <c r="M25" s="215"/>
    </row>
    <row r="26" spans="1:13">
      <c r="A26" s="3145"/>
      <c r="B26" s="3150"/>
      <c r="C26" s="2318" t="s">
        <v>1174</v>
      </c>
      <c r="D26" s="240"/>
      <c r="E26" s="241"/>
      <c r="F26" s="2319" t="s">
        <v>1175</v>
      </c>
      <c r="G26" s="433"/>
      <c r="H26" s="214"/>
      <c r="I26" s="242"/>
      <c r="J26" s="214"/>
      <c r="K26" s="1845"/>
      <c r="L26" s="214"/>
      <c r="M26" s="215"/>
    </row>
    <row r="27" spans="1:13" ht="15.75" thickBot="1">
      <c r="A27" s="3145"/>
      <c r="B27" s="3190"/>
      <c r="C27" s="2322"/>
      <c r="D27" s="434"/>
      <c r="E27" s="434"/>
      <c r="F27" s="434"/>
      <c r="G27" s="434"/>
      <c r="H27" s="434"/>
      <c r="I27" s="434"/>
      <c r="J27" s="434"/>
      <c r="K27" s="434"/>
      <c r="L27" s="214"/>
      <c r="M27" s="215"/>
    </row>
    <row r="28" spans="1:13">
      <c r="A28" s="3145"/>
      <c r="B28" s="3150" t="s">
        <v>1176</v>
      </c>
      <c r="C28" s="2323"/>
      <c r="D28" s="2508"/>
      <c r="E28" s="2508"/>
      <c r="F28" s="2508"/>
      <c r="G28" s="2508"/>
      <c r="H28" s="2508"/>
      <c r="I28" s="2508"/>
      <c r="J28" s="2508"/>
      <c r="K28" s="2508"/>
      <c r="L28" s="2508"/>
      <c r="M28" s="439"/>
    </row>
    <row r="29" spans="1:13">
      <c r="A29" s="3145"/>
      <c r="B29" s="3150"/>
      <c r="C29" s="2324" t="s">
        <v>1177</v>
      </c>
      <c r="D29" s="970">
        <v>17785</v>
      </c>
      <c r="E29" s="2508"/>
      <c r="F29" s="2325" t="s">
        <v>1178</v>
      </c>
      <c r="G29" s="433">
        <v>2018</v>
      </c>
      <c r="H29" s="2508"/>
      <c r="I29" s="2325" t="s">
        <v>1179</v>
      </c>
      <c r="J29" s="2645" t="s">
        <v>1842</v>
      </c>
      <c r="K29" s="2646"/>
      <c r="L29" s="2647"/>
      <c r="M29" s="439"/>
    </row>
    <row r="30" spans="1:13">
      <c r="A30" s="3145"/>
      <c r="B30" s="3151"/>
      <c r="C30" s="2320"/>
      <c r="D30" s="1887"/>
      <c r="E30" s="1887"/>
      <c r="F30" s="1887"/>
      <c r="G30" s="1887"/>
      <c r="H30" s="1887"/>
      <c r="I30" s="1887"/>
      <c r="J30" s="1887"/>
      <c r="K30" s="1887"/>
      <c r="L30" s="1887"/>
      <c r="M30" s="1888"/>
    </row>
    <row r="31" spans="1:13">
      <c r="A31" s="3145"/>
      <c r="B31" s="4220" t="s">
        <v>1181</v>
      </c>
      <c r="C31" s="2326"/>
      <c r="D31" s="247"/>
      <c r="E31" s="247"/>
      <c r="F31" s="247"/>
      <c r="G31" s="247"/>
      <c r="H31" s="247"/>
      <c r="I31" s="247"/>
      <c r="J31" s="247"/>
      <c r="K31" s="247"/>
      <c r="L31" s="214"/>
      <c r="M31" s="215"/>
    </row>
    <row r="32" spans="1:13">
      <c r="A32" s="3145"/>
      <c r="B32" s="4221"/>
      <c r="C32" s="2323" t="s">
        <v>1182</v>
      </c>
      <c r="D32" s="327">
        <v>2019</v>
      </c>
      <c r="E32" s="249"/>
      <c r="F32" s="2508" t="s">
        <v>1183</v>
      </c>
      <c r="G32" s="282" t="s">
        <v>1184</v>
      </c>
      <c r="H32" s="249"/>
      <c r="I32" s="2325"/>
      <c r="J32" s="249"/>
      <c r="K32" s="249"/>
      <c r="L32" s="214"/>
      <c r="M32" s="215"/>
    </row>
    <row r="33" spans="1:13">
      <c r="A33" s="3145"/>
      <c r="B33" s="4222"/>
      <c r="C33" s="2320"/>
      <c r="D33" s="251"/>
      <c r="E33" s="252"/>
      <c r="F33" s="1887"/>
      <c r="G33" s="252"/>
      <c r="H33" s="252"/>
      <c r="I33" s="442"/>
      <c r="J33" s="252"/>
      <c r="K33" s="252"/>
      <c r="L33" s="214"/>
      <c r="M33" s="215"/>
    </row>
    <row r="34" spans="1:13">
      <c r="A34" s="3145"/>
      <c r="B34" s="4220" t="s">
        <v>1185</v>
      </c>
      <c r="C34" s="2327"/>
      <c r="D34" s="2328"/>
      <c r="E34" s="2328"/>
      <c r="F34" s="2328"/>
      <c r="G34" s="2328"/>
      <c r="H34" s="2328"/>
      <c r="I34" s="2328"/>
      <c r="J34" s="2328"/>
      <c r="K34" s="2328"/>
      <c r="L34" s="2328"/>
      <c r="M34" s="975"/>
    </row>
    <row r="35" spans="1:13">
      <c r="A35" s="3145"/>
      <c r="B35" s="4221"/>
      <c r="C35" s="2329"/>
      <c r="D35" s="257">
        <v>2019</v>
      </c>
      <c r="E35" s="257"/>
      <c r="F35" s="257">
        <v>2020</v>
      </c>
      <c r="G35" s="257"/>
      <c r="H35" s="258">
        <v>2021</v>
      </c>
      <c r="I35" s="258"/>
      <c r="J35" s="258">
        <v>2022</v>
      </c>
      <c r="K35" s="257"/>
      <c r="L35" s="257">
        <v>2023</v>
      </c>
      <c r="M35" s="975"/>
    </row>
    <row r="36" spans="1:13">
      <c r="A36" s="3145"/>
      <c r="B36" s="4221"/>
      <c r="C36" s="2329"/>
      <c r="D36" s="976">
        <v>20453</v>
      </c>
      <c r="E36" s="2664"/>
      <c r="F36" s="976">
        <v>23521</v>
      </c>
      <c r="G36" s="2664"/>
      <c r="H36" s="2664">
        <v>27049</v>
      </c>
      <c r="I36" s="2664"/>
      <c r="J36" s="977">
        <v>31106</v>
      </c>
      <c r="K36" s="2664"/>
      <c r="L36" s="977">
        <v>35772</v>
      </c>
      <c r="M36" s="2643"/>
    </row>
    <row r="37" spans="1:13">
      <c r="A37" s="3145"/>
      <c r="B37" s="4221"/>
      <c r="C37" s="2329"/>
      <c r="D37" s="257">
        <v>2024</v>
      </c>
      <c r="E37" s="257"/>
      <c r="F37" s="257">
        <v>2025</v>
      </c>
      <c r="G37" s="257"/>
      <c r="H37" s="258">
        <v>2026</v>
      </c>
      <c r="I37" s="258"/>
      <c r="J37" s="258">
        <v>2027</v>
      </c>
      <c r="K37" s="257"/>
      <c r="L37" s="257">
        <v>2028</v>
      </c>
      <c r="M37" s="978"/>
    </row>
    <row r="38" spans="1:13">
      <c r="A38" s="3145"/>
      <c r="B38" s="4221"/>
      <c r="C38" s="2329"/>
      <c r="D38" s="977">
        <v>41138</v>
      </c>
      <c r="E38" s="2664"/>
      <c r="F38" s="977">
        <v>47308</v>
      </c>
      <c r="G38" s="2664"/>
      <c r="H38" s="977">
        <v>54405</v>
      </c>
      <c r="I38" s="2664"/>
      <c r="J38" s="2664">
        <v>62565</v>
      </c>
      <c r="K38" s="2664"/>
      <c r="L38" s="977">
        <v>71950</v>
      </c>
      <c r="M38" s="2643"/>
    </row>
    <row r="39" spans="1:13">
      <c r="A39" s="3145"/>
      <c r="B39" s="4221"/>
      <c r="C39" s="2329"/>
      <c r="D39" s="979">
        <v>2029</v>
      </c>
      <c r="E39" s="979"/>
      <c r="F39" s="979">
        <v>2030</v>
      </c>
      <c r="G39" s="979"/>
      <c r="H39" s="980">
        <v>2031</v>
      </c>
      <c r="I39" s="980"/>
      <c r="J39" s="980">
        <v>2032</v>
      </c>
      <c r="K39" s="979"/>
      <c r="L39" s="979">
        <v>2033</v>
      </c>
      <c r="M39" s="978"/>
    </row>
    <row r="40" spans="1:13">
      <c r="A40" s="3145"/>
      <c r="B40" s="4221"/>
      <c r="C40" s="2329"/>
      <c r="D40" s="977">
        <v>82743</v>
      </c>
      <c r="E40" s="2664"/>
      <c r="F40" s="977">
        <v>95154</v>
      </c>
      <c r="G40" s="2664"/>
      <c r="H40" s="977">
        <v>109427</v>
      </c>
      <c r="I40" s="2664"/>
      <c r="J40" s="977">
        <v>125841</v>
      </c>
      <c r="K40" s="2664"/>
      <c r="L40" s="977">
        <v>144718</v>
      </c>
      <c r="M40" s="2643"/>
    </row>
    <row r="41" spans="1:13">
      <c r="A41" s="3145"/>
      <c r="B41" s="4221"/>
      <c r="C41" s="2329"/>
      <c r="D41" s="257">
        <v>2034</v>
      </c>
      <c r="E41" s="261"/>
      <c r="F41" s="263" t="s">
        <v>1186</v>
      </c>
      <c r="G41" s="981"/>
      <c r="H41" s="981"/>
      <c r="I41" s="981"/>
      <c r="J41" s="981"/>
      <c r="K41" s="981"/>
      <c r="L41" s="981"/>
      <c r="M41" s="2643"/>
    </row>
    <row r="42" spans="1:13">
      <c r="A42" s="3145"/>
      <c r="B42" s="4221"/>
      <c r="C42" s="2329"/>
      <c r="D42" s="977">
        <v>166425</v>
      </c>
      <c r="E42" s="2664"/>
      <c r="F42" s="4223">
        <v>1139575</v>
      </c>
      <c r="G42" s="4224"/>
      <c r="H42" s="4225"/>
      <c r="I42" s="4225"/>
      <c r="J42" s="981"/>
      <c r="K42" s="981"/>
      <c r="L42" s="981"/>
      <c r="M42" s="2643"/>
    </row>
    <row r="43" spans="1:13">
      <c r="A43" s="3145"/>
      <c r="B43" s="4221"/>
      <c r="C43" s="2329"/>
      <c r="D43" s="982"/>
      <c r="E43" s="982"/>
      <c r="F43" s="982"/>
      <c r="G43" s="982"/>
      <c r="H43" s="982"/>
      <c r="I43" s="982"/>
      <c r="J43" s="982"/>
      <c r="K43" s="982"/>
      <c r="L43" s="982"/>
      <c r="M43" s="2643"/>
    </row>
    <row r="44" spans="1:13">
      <c r="A44" s="3145"/>
      <c r="B44" s="4220" t="s">
        <v>1187</v>
      </c>
      <c r="C44" s="2321"/>
      <c r="D44" s="437"/>
      <c r="E44" s="437"/>
      <c r="F44" s="437"/>
      <c r="G44" s="437"/>
      <c r="H44" s="437"/>
      <c r="I44" s="437"/>
      <c r="J44" s="437"/>
      <c r="K44" s="437"/>
      <c r="L44" s="214"/>
      <c r="M44" s="215"/>
    </row>
    <row r="45" spans="1:13">
      <c r="A45" s="3145"/>
      <c r="B45" s="4221"/>
      <c r="C45" s="2330"/>
      <c r="D45" s="264" t="s">
        <v>482</v>
      </c>
      <c r="E45" s="265" t="s">
        <v>60</v>
      </c>
      <c r="F45" s="3666" t="s">
        <v>1188</v>
      </c>
      <c r="G45" s="3614"/>
      <c r="H45" s="3614"/>
      <c r="I45" s="3614"/>
      <c r="J45" s="3614"/>
      <c r="K45" s="2331"/>
      <c r="L45" s="214"/>
      <c r="M45" s="215"/>
    </row>
    <row r="46" spans="1:13">
      <c r="A46" s="3145"/>
      <c r="B46" s="4221"/>
      <c r="C46" s="2330"/>
      <c r="D46" s="1858"/>
      <c r="E46" s="183" t="s">
        <v>1226</v>
      </c>
      <c r="F46" s="3666"/>
      <c r="G46" s="3614"/>
      <c r="H46" s="3614"/>
      <c r="I46" s="3614"/>
      <c r="J46" s="3614"/>
      <c r="K46" s="241"/>
      <c r="L46" s="214"/>
      <c r="M46" s="215"/>
    </row>
    <row r="47" spans="1:13">
      <c r="A47" s="3145"/>
      <c r="B47" s="4222"/>
      <c r="C47" s="2332"/>
      <c r="D47" s="267"/>
      <c r="E47" s="267"/>
      <c r="F47" s="267"/>
      <c r="G47" s="267"/>
      <c r="H47" s="267"/>
      <c r="I47" s="267"/>
      <c r="J47" s="267"/>
      <c r="K47" s="267"/>
      <c r="L47" s="214"/>
      <c r="M47" s="215"/>
    </row>
    <row r="48" spans="1:13" ht="71.25" customHeight="1">
      <c r="A48" s="3145"/>
      <c r="B48" s="292" t="s">
        <v>1189</v>
      </c>
      <c r="C48" s="4213" t="s">
        <v>1852</v>
      </c>
      <c r="D48" s="4214"/>
      <c r="E48" s="4214"/>
      <c r="F48" s="4214"/>
      <c r="G48" s="4214"/>
      <c r="H48" s="4214"/>
      <c r="I48" s="4214"/>
      <c r="J48" s="4214"/>
      <c r="K48" s="4214"/>
      <c r="L48" s="4214"/>
      <c r="M48" s="4215"/>
    </row>
    <row r="49" spans="1:13" ht="38.25" customHeight="1">
      <c r="A49" s="3145"/>
      <c r="B49" s="292" t="s">
        <v>1191</v>
      </c>
      <c r="C49" s="4209" t="s">
        <v>1853</v>
      </c>
      <c r="D49" s="4210"/>
      <c r="E49" s="4210"/>
      <c r="F49" s="4210"/>
      <c r="G49" s="4210"/>
      <c r="H49" s="4210"/>
      <c r="I49" s="4210"/>
      <c r="J49" s="4210"/>
      <c r="K49" s="4210"/>
      <c r="L49" s="4210"/>
      <c r="M49" s="4211"/>
    </row>
    <row r="50" spans="1:13" ht="42" customHeight="1">
      <c r="A50" s="3145"/>
      <c r="B50" s="292" t="s">
        <v>1193</v>
      </c>
      <c r="C50" s="4217">
        <v>30</v>
      </c>
      <c r="D50" s="4218"/>
      <c r="E50" s="4218"/>
      <c r="F50" s="4218"/>
      <c r="G50" s="4218"/>
      <c r="H50" s="4218"/>
      <c r="I50" s="4218"/>
      <c r="J50" s="4218"/>
      <c r="K50" s="4218"/>
      <c r="L50" s="4218"/>
      <c r="M50" s="4219"/>
    </row>
    <row r="51" spans="1:13" ht="38.25" customHeight="1">
      <c r="A51" s="3145"/>
      <c r="B51" s="292" t="s">
        <v>1195</v>
      </c>
      <c r="C51" s="4209" t="s">
        <v>1645</v>
      </c>
      <c r="D51" s="4210"/>
      <c r="E51" s="4210"/>
      <c r="F51" s="4210"/>
      <c r="G51" s="4210"/>
      <c r="H51" s="4210"/>
      <c r="I51" s="4210"/>
      <c r="J51" s="4210"/>
      <c r="K51" s="4210"/>
      <c r="L51" s="4210"/>
      <c r="M51" s="4211"/>
    </row>
    <row r="52" spans="1:13" ht="29.25" customHeight="1">
      <c r="A52" s="3135" t="s">
        <v>1197</v>
      </c>
      <c r="B52" s="2526" t="s">
        <v>1198</v>
      </c>
      <c r="C52" s="3202" t="s">
        <v>978</v>
      </c>
      <c r="D52" s="3103"/>
      <c r="E52" s="3103"/>
      <c r="F52" s="3103"/>
      <c r="G52" s="3103"/>
      <c r="H52" s="3103"/>
      <c r="I52" s="3103"/>
      <c r="J52" s="3103"/>
      <c r="K52" s="3103"/>
      <c r="L52" s="3103"/>
      <c r="M52" s="3104"/>
    </row>
    <row r="53" spans="1:13" ht="35.25" customHeight="1">
      <c r="A53" s="3136"/>
      <c r="B53" s="2526" t="s">
        <v>1199</v>
      </c>
      <c r="C53" s="4209" t="s">
        <v>1854</v>
      </c>
      <c r="D53" s="4210"/>
      <c r="E53" s="4210"/>
      <c r="F53" s="4210"/>
      <c r="G53" s="4210"/>
      <c r="H53" s="4210"/>
      <c r="I53" s="4210"/>
      <c r="J53" s="4210"/>
      <c r="K53" s="4210"/>
      <c r="L53" s="4210"/>
      <c r="M53" s="4211"/>
    </row>
    <row r="54" spans="1:13">
      <c r="A54" s="3136"/>
      <c r="B54" s="2526" t="s">
        <v>1201</v>
      </c>
      <c r="C54" s="3202" t="s">
        <v>1839</v>
      </c>
      <c r="D54" s="3103"/>
      <c r="E54" s="3103"/>
      <c r="F54" s="3103"/>
      <c r="G54" s="3103"/>
      <c r="H54" s="3103"/>
      <c r="I54" s="3103"/>
      <c r="J54" s="3103"/>
      <c r="K54" s="3103"/>
      <c r="L54" s="3103"/>
      <c r="M54" s="3104"/>
    </row>
    <row r="55" spans="1:13" ht="34.5" customHeight="1">
      <c r="A55" s="3136"/>
      <c r="B55" s="1839" t="s">
        <v>1202</v>
      </c>
      <c r="C55" s="3202" t="s">
        <v>977</v>
      </c>
      <c r="D55" s="3103"/>
      <c r="E55" s="3103"/>
      <c r="F55" s="3103"/>
      <c r="G55" s="3103"/>
      <c r="H55" s="3103"/>
      <c r="I55" s="3103"/>
      <c r="J55" s="3103"/>
      <c r="K55" s="3103"/>
      <c r="L55" s="3103"/>
      <c r="M55" s="3104"/>
    </row>
    <row r="56" spans="1:13" ht="27" customHeight="1">
      <c r="A56" s="3136"/>
      <c r="B56" s="2526" t="s">
        <v>1204</v>
      </c>
      <c r="C56" s="4216" t="s">
        <v>979</v>
      </c>
      <c r="D56" s="3303"/>
      <c r="E56" s="3303"/>
      <c r="F56" s="3303"/>
      <c r="G56" s="3303"/>
      <c r="H56" s="3303"/>
      <c r="I56" s="3303"/>
      <c r="J56" s="3303"/>
      <c r="K56" s="3303"/>
      <c r="L56" s="3303"/>
      <c r="M56" s="3304"/>
    </row>
    <row r="57" spans="1:13" ht="15.75" thickBot="1">
      <c r="A57" s="3143"/>
      <c r="B57" s="2526" t="s">
        <v>1205</v>
      </c>
      <c r="C57" s="3389" t="s">
        <v>416</v>
      </c>
      <c r="D57" s="3303"/>
      <c r="E57" s="3303"/>
      <c r="F57" s="3303"/>
      <c r="G57" s="3303"/>
      <c r="H57" s="3303"/>
      <c r="I57" s="3303"/>
      <c r="J57" s="3303"/>
      <c r="K57" s="3303"/>
      <c r="L57" s="3303"/>
      <c r="M57" s="3304"/>
    </row>
    <row r="58" spans="1:13">
      <c r="A58" s="3135" t="s">
        <v>1206</v>
      </c>
      <c r="B58" s="2644" t="s">
        <v>1207</v>
      </c>
      <c r="C58" s="4209" t="s">
        <v>1855</v>
      </c>
      <c r="D58" s="4210"/>
      <c r="E58" s="4210"/>
      <c r="F58" s="4210"/>
      <c r="G58" s="4210"/>
      <c r="H58" s="4210"/>
      <c r="I58" s="4210"/>
      <c r="J58" s="4210"/>
      <c r="K58" s="4210"/>
      <c r="L58" s="4210"/>
      <c r="M58" s="4211"/>
    </row>
    <row r="59" spans="1:13">
      <c r="A59" s="3136"/>
      <c r="B59" s="2644" t="s">
        <v>1209</v>
      </c>
      <c r="C59" s="4209" t="s">
        <v>1856</v>
      </c>
      <c r="D59" s="4210"/>
      <c r="E59" s="4210"/>
      <c r="F59" s="4210"/>
      <c r="G59" s="4210"/>
      <c r="H59" s="4210"/>
      <c r="I59" s="4210"/>
      <c r="J59" s="4210"/>
      <c r="K59" s="4210"/>
      <c r="L59" s="4210"/>
      <c r="M59" s="4211"/>
    </row>
    <row r="60" spans="1:13" ht="15.75" thickBot="1">
      <c r="A60" s="3136"/>
      <c r="B60" s="2333" t="s">
        <v>28</v>
      </c>
      <c r="C60" s="4209" t="s">
        <v>1842</v>
      </c>
      <c r="D60" s="4210"/>
      <c r="E60" s="4210"/>
      <c r="F60" s="4210"/>
      <c r="G60" s="4210"/>
      <c r="H60" s="4210"/>
      <c r="I60" s="4210"/>
      <c r="J60" s="4210"/>
      <c r="K60" s="4210"/>
      <c r="L60" s="4210"/>
      <c r="M60" s="4211"/>
    </row>
    <row r="61" spans="1:13" ht="15.75" thickBot="1">
      <c r="A61" s="273" t="s">
        <v>1211</v>
      </c>
      <c r="B61" s="2334"/>
      <c r="C61" s="4212"/>
      <c r="D61" s="3200"/>
      <c r="E61" s="3200"/>
      <c r="F61" s="3200"/>
      <c r="G61" s="3200"/>
      <c r="H61" s="3200"/>
      <c r="I61" s="3200"/>
      <c r="J61" s="3200"/>
      <c r="K61" s="3200"/>
      <c r="L61" s="3200"/>
      <c r="M61" s="3201"/>
    </row>
  </sheetData>
  <mergeCells count="45">
    <mergeCell ref="A2:A13"/>
    <mergeCell ref="C2:M2"/>
    <mergeCell ref="C3:M3"/>
    <mergeCell ref="I7:J7"/>
    <mergeCell ref="B8:B10"/>
    <mergeCell ref="C9:D9"/>
    <mergeCell ref="F9:G9"/>
    <mergeCell ref="I9:J9"/>
    <mergeCell ref="C10:D10"/>
    <mergeCell ref="F10:G10"/>
    <mergeCell ref="I10:J10"/>
    <mergeCell ref="C11:M11"/>
    <mergeCell ref="C12:M12"/>
    <mergeCell ref="C13:M13"/>
    <mergeCell ref="C14:G14"/>
    <mergeCell ref="I14:M14"/>
    <mergeCell ref="C50:M50"/>
    <mergeCell ref="A15:A51"/>
    <mergeCell ref="C16:M16"/>
    <mergeCell ref="B17:B23"/>
    <mergeCell ref="F22:G22"/>
    <mergeCell ref="B24:B27"/>
    <mergeCell ref="B28:B30"/>
    <mergeCell ref="B31:B33"/>
    <mergeCell ref="B34:B43"/>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4">
    <dataValidation allowBlank="1" showInputMessage="1" showErrorMessage="1" prompt="Incluir una ficha por cada indicador, ya sea de producto o de resultado" sqref="B1" xr:uid="{00000000-0002-0000-3500-000000000000}"/>
    <dataValidation allowBlank="1" showInputMessage="1" showErrorMessage="1" prompt="Selecciones de la lista desplegable" sqref="B15" xr:uid="{00000000-0002-0000-3500-000001000000}"/>
    <dataValidation allowBlank="1" showInputMessage="1" showErrorMessage="1" prompt="Seleccione de la lista desplegable" sqref="B4 B7 H7" xr:uid="{00000000-0002-0000-3500-000002000000}"/>
    <dataValidation allowBlank="1" sqref="C48" xr:uid="{00000000-0002-0000-3500-000003000000}"/>
  </dataValidations>
  <hyperlinks>
    <hyperlink ref="C56" r:id="rId1" xr:uid="{00000000-0004-0000-3500-000000000000}"/>
  </hyperlink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tint="0.79998168889431442"/>
  </sheetPr>
  <dimension ref="A1:N57"/>
  <sheetViews>
    <sheetView topLeftCell="A12" zoomScale="70" zoomScaleNormal="70" workbookViewId="0">
      <selection activeCell="P31" sqref="P31"/>
    </sheetView>
  </sheetViews>
  <sheetFormatPr baseColWidth="10" defaultColWidth="10.85546875" defaultRowHeight="12.75"/>
  <cols>
    <col min="1" max="1" width="13.85546875" style="352" customWidth="1"/>
    <col min="2" max="2" width="17.85546875" style="352" customWidth="1"/>
    <col min="3" max="16384" width="10.85546875" style="352"/>
  </cols>
  <sheetData>
    <row r="1" spans="1:14" ht="13.5" thickBot="1">
      <c r="A1" s="2706"/>
      <c r="B1" s="2707" t="s">
        <v>1857</v>
      </c>
      <c r="C1" s="2708"/>
      <c r="D1" s="2708"/>
      <c r="E1" s="2708"/>
      <c r="F1" s="2708"/>
      <c r="G1" s="2708"/>
      <c r="H1" s="2708"/>
      <c r="I1" s="2708"/>
      <c r="J1" s="2708"/>
      <c r="K1" s="2708"/>
      <c r="L1" s="2708"/>
      <c r="M1" s="2709"/>
      <c r="N1" s="352" t="s">
        <v>1277</v>
      </c>
    </row>
    <row r="2" spans="1:14" ht="35.25" customHeight="1">
      <c r="A2" s="2710" t="s">
        <v>1134</v>
      </c>
      <c r="B2" s="333" t="s">
        <v>1135</v>
      </c>
      <c r="C2" s="4258" t="s">
        <v>420</v>
      </c>
      <c r="D2" s="4259"/>
      <c r="E2" s="4259"/>
      <c r="F2" s="4259"/>
      <c r="G2" s="4259"/>
      <c r="H2" s="4259"/>
      <c r="I2" s="4259"/>
      <c r="J2" s="4259"/>
      <c r="K2" s="4259"/>
      <c r="L2" s="4259"/>
      <c r="M2" s="4260"/>
    </row>
    <row r="3" spans="1:14" ht="76.5" customHeight="1">
      <c r="A3" s="2712"/>
      <c r="B3" s="334" t="s">
        <v>1137</v>
      </c>
      <c r="C3" s="4261" t="s">
        <v>1858</v>
      </c>
      <c r="D3" s="4262"/>
      <c r="E3" s="4262"/>
      <c r="F3" s="4262"/>
      <c r="G3" s="4262"/>
      <c r="H3" s="4262"/>
      <c r="I3" s="4262"/>
      <c r="J3" s="4262"/>
      <c r="K3" s="4262"/>
      <c r="L3" s="4262"/>
      <c r="M3" s="4263"/>
    </row>
    <row r="4" spans="1:14" ht="25.5">
      <c r="A4" s="2712"/>
      <c r="B4" s="2044" t="s">
        <v>1139</v>
      </c>
      <c r="C4" s="2041" t="s">
        <v>60</v>
      </c>
      <c r="D4" s="2041"/>
      <c r="E4" s="2041"/>
      <c r="F4" s="2041"/>
      <c r="G4" s="2041"/>
      <c r="H4" s="2041"/>
      <c r="I4" s="2041"/>
      <c r="J4" s="2041"/>
      <c r="K4" s="2041"/>
      <c r="L4" s="2041"/>
      <c r="M4" s="2713"/>
    </row>
    <row r="5" spans="1:14" ht="25.5">
      <c r="A5" s="2712"/>
      <c r="B5" s="2090" t="s">
        <v>1140</v>
      </c>
      <c r="C5" s="2041" t="s">
        <v>60</v>
      </c>
      <c r="D5" s="2041"/>
      <c r="E5" s="2041"/>
      <c r="F5" s="2041"/>
      <c r="G5" s="2041"/>
      <c r="H5" s="2041"/>
      <c r="I5" s="2041"/>
      <c r="J5" s="2041"/>
      <c r="K5" s="2041"/>
      <c r="L5" s="2041"/>
      <c r="M5" s="2713"/>
    </row>
    <row r="6" spans="1:14">
      <c r="A6" s="2712"/>
      <c r="B6" s="2044" t="s">
        <v>1142</v>
      </c>
      <c r="C6" s="2041" t="s">
        <v>60</v>
      </c>
      <c r="D6" s="2041"/>
      <c r="E6" s="2041"/>
      <c r="F6" s="2041"/>
      <c r="G6" s="2041"/>
      <c r="H6" s="2041"/>
      <c r="I6" s="2041"/>
      <c r="J6" s="2041"/>
      <c r="K6" s="2041"/>
      <c r="L6" s="2041"/>
      <c r="M6" s="2713"/>
    </row>
    <row r="7" spans="1:14" ht="38.25" customHeight="1">
      <c r="A7" s="2712"/>
      <c r="B7" s="334" t="s">
        <v>1143</v>
      </c>
      <c r="C7" s="4264" t="s">
        <v>1859</v>
      </c>
      <c r="D7" s="4265"/>
      <c r="E7" s="2048"/>
      <c r="F7" s="2048"/>
      <c r="G7" s="2671"/>
      <c r="H7" s="335" t="s">
        <v>28</v>
      </c>
      <c r="I7" s="4264" t="s">
        <v>72</v>
      </c>
      <c r="J7" s="4265"/>
      <c r="K7" s="4265"/>
      <c r="L7" s="2048"/>
      <c r="M7" s="2714"/>
    </row>
    <row r="8" spans="1:14" ht="34.5" customHeight="1">
      <c r="A8" s="2715"/>
      <c r="B8" s="4266" t="s">
        <v>1144</v>
      </c>
      <c r="C8" s="4267"/>
      <c r="D8" s="4267"/>
      <c r="E8" s="4267"/>
      <c r="F8" s="4267"/>
      <c r="G8" s="4267"/>
      <c r="H8" s="4267"/>
      <c r="I8" s="4267"/>
      <c r="J8" s="4267"/>
      <c r="K8" s="4267"/>
      <c r="L8" s="4267"/>
      <c r="M8" s="4268"/>
    </row>
    <row r="9" spans="1:14" ht="49.5" customHeight="1">
      <c r="A9" s="2715"/>
      <c r="B9" s="4266"/>
      <c r="C9" s="4269" t="s">
        <v>101</v>
      </c>
      <c r="D9" s="4270"/>
      <c r="E9" s="2091"/>
      <c r="F9" s="353"/>
      <c r="G9" s="353"/>
      <c r="H9" s="2091"/>
      <c r="I9" s="353"/>
      <c r="J9" s="353"/>
      <c r="K9" s="2091"/>
      <c r="L9" s="336"/>
      <c r="M9" s="2716"/>
    </row>
    <row r="10" spans="1:14">
      <c r="A10" s="2715"/>
      <c r="B10" s="4266"/>
      <c r="C10" s="353" t="s">
        <v>1147</v>
      </c>
      <c r="D10" s="353"/>
      <c r="E10" s="353"/>
      <c r="F10" s="353" t="s">
        <v>1147</v>
      </c>
      <c r="G10" s="353"/>
      <c r="H10" s="353"/>
      <c r="I10" s="353" t="s">
        <v>1147</v>
      </c>
      <c r="J10" s="353"/>
      <c r="K10" s="353"/>
      <c r="L10" s="336"/>
      <c r="M10" s="2716"/>
    </row>
    <row r="11" spans="1:14" ht="84" customHeight="1">
      <c r="A11" s="2717"/>
      <c r="B11" s="334" t="s">
        <v>1148</v>
      </c>
      <c r="C11" s="4271" t="s">
        <v>1860</v>
      </c>
      <c r="D11" s="4272"/>
      <c r="E11" s="4272"/>
      <c r="F11" s="4272"/>
      <c r="G11" s="4272"/>
      <c r="H11" s="4272"/>
      <c r="I11" s="4272"/>
      <c r="J11" s="4272"/>
      <c r="K11" s="4272"/>
      <c r="L11" s="4272"/>
      <c r="M11" s="4273"/>
    </row>
    <row r="12" spans="1:14">
      <c r="A12" s="2718" t="s">
        <v>1150</v>
      </c>
      <c r="B12" s="334" t="s">
        <v>12</v>
      </c>
      <c r="C12" s="4264" t="s">
        <v>58</v>
      </c>
      <c r="D12" s="4265"/>
      <c r="E12" s="532"/>
      <c r="F12" s="532"/>
      <c r="G12" s="532"/>
      <c r="H12" s="532"/>
      <c r="I12" s="532"/>
      <c r="J12" s="532"/>
      <c r="K12" s="532"/>
      <c r="L12" s="336"/>
      <c r="M12" s="2716"/>
    </row>
    <row r="13" spans="1:14" ht="25.5">
      <c r="A13" s="2719"/>
      <c r="B13" s="334" t="s">
        <v>1151</v>
      </c>
      <c r="C13" s="4247" t="s">
        <v>421</v>
      </c>
      <c r="D13" s="4248"/>
      <c r="E13" s="4248"/>
      <c r="F13" s="4248"/>
      <c r="G13" s="4248"/>
      <c r="H13" s="4248"/>
      <c r="I13" s="4248"/>
      <c r="J13" s="4248"/>
      <c r="K13" s="4248"/>
      <c r="L13" s="4248"/>
      <c r="M13" s="4249"/>
    </row>
    <row r="14" spans="1:14">
      <c r="A14" s="2719"/>
      <c r="B14" s="4242" t="s">
        <v>1153</v>
      </c>
      <c r="C14" s="1529"/>
      <c r="D14" s="1449"/>
      <c r="E14" s="1449"/>
      <c r="F14" s="1449"/>
      <c r="G14" s="1449"/>
      <c r="H14" s="1449"/>
      <c r="I14" s="1449"/>
      <c r="J14" s="1449"/>
      <c r="K14" s="1449"/>
      <c r="L14" s="1449"/>
      <c r="M14" s="2720"/>
    </row>
    <row r="15" spans="1:14">
      <c r="A15" s="2719"/>
      <c r="B15" s="4243"/>
      <c r="C15" s="1451"/>
      <c r="D15" s="1452"/>
      <c r="E15" s="1453"/>
      <c r="F15" s="1452"/>
      <c r="G15" s="1453"/>
      <c r="H15" s="1452"/>
      <c r="I15" s="1453"/>
      <c r="J15" s="1452"/>
      <c r="K15" s="1453"/>
      <c r="L15" s="1453"/>
      <c r="M15" s="2721"/>
    </row>
    <row r="16" spans="1:14">
      <c r="A16" s="2719"/>
      <c r="B16" s="4243"/>
      <c r="C16" s="2722" t="s">
        <v>1154</v>
      </c>
      <c r="D16" s="414"/>
      <c r="E16" s="2722" t="s">
        <v>1155</v>
      </c>
      <c r="F16" s="414"/>
      <c r="G16" s="2722" t="s">
        <v>1156</v>
      </c>
      <c r="H16" s="414"/>
      <c r="I16" s="2722" t="s">
        <v>1157</v>
      </c>
      <c r="J16" s="414"/>
      <c r="K16" s="2722" t="s">
        <v>1158</v>
      </c>
      <c r="L16" s="415"/>
      <c r="M16" s="2723"/>
    </row>
    <row r="17" spans="1:13">
      <c r="A17" s="2719"/>
      <c r="B17" s="4243"/>
      <c r="C17" s="2722" t="s">
        <v>1159</v>
      </c>
      <c r="D17" s="1913"/>
      <c r="E17" s="2722" t="s">
        <v>1160</v>
      </c>
      <c r="F17" s="417"/>
      <c r="G17" s="2722" t="s">
        <v>1161</v>
      </c>
      <c r="H17" s="417"/>
      <c r="I17" s="2722" t="s">
        <v>1162</v>
      </c>
      <c r="J17" s="417"/>
      <c r="K17" s="2722" t="s">
        <v>1163</v>
      </c>
      <c r="L17" s="533" t="s">
        <v>1226</v>
      </c>
      <c r="M17" s="2723"/>
    </row>
    <row r="18" spans="1:13">
      <c r="A18" s="2719"/>
      <c r="B18" s="4243"/>
      <c r="C18" s="2722" t="s">
        <v>1164</v>
      </c>
      <c r="D18" s="1913"/>
      <c r="E18" s="2722" t="s">
        <v>1165</v>
      </c>
      <c r="F18" s="1913"/>
      <c r="G18" s="2722"/>
      <c r="H18" s="418"/>
      <c r="I18" s="2722"/>
      <c r="J18" s="418"/>
      <c r="K18" s="2722"/>
      <c r="L18" s="419"/>
      <c r="M18" s="2724"/>
    </row>
    <row r="19" spans="1:13">
      <c r="A19" s="2719"/>
      <c r="B19" s="4243"/>
      <c r="C19" s="2722" t="s">
        <v>1166</v>
      </c>
      <c r="D19" s="417"/>
      <c r="E19" s="2722" t="s">
        <v>1168</v>
      </c>
      <c r="F19" s="354"/>
      <c r="G19" s="354"/>
      <c r="H19" s="354"/>
      <c r="I19" s="354"/>
      <c r="J19" s="354"/>
      <c r="K19" s="354"/>
      <c r="L19" s="354"/>
      <c r="M19" s="2725"/>
    </row>
    <row r="20" spans="1:13">
      <c r="A20" s="2719"/>
      <c r="B20" s="4243"/>
      <c r="C20" s="421"/>
      <c r="D20" s="421"/>
      <c r="E20" s="421"/>
      <c r="F20" s="421"/>
      <c r="G20" s="421"/>
      <c r="H20" s="421"/>
      <c r="I20" s="421"/>
      <c r="J20" s="421"/>
      <c r="K20" s="421"/>
      <c r="L20" s="421"/>
      <c r="M20" s="2726"/>
    </row>
    <row r="21" spans="1:13" ht="25.5" customHeight="1">
      <c r="A21" s="2727"/>
      <c r="B21" s="4244" t="s">
        <v>1170</v>
      </c>
      <c r="C21" s="423"/>
      <c r="D21" s="423"/>
      <c r="E21" s="423"/>
      <c r="F21" s="423"/>
      <c r="G21" s="423"/>
      <c r="H21" s="423"/>
      <c r="I21" s="423"/>
      <c r="J21" s="423"/>
      <c r="K21" s="423"/>
      <c r="L21" s="336"/>
      <c r="M21" s="2716"/>
    </row>
    <row r="22" spans="1:13">
      <c r="A22" s="2727"/>
      <c r="B22" s="4244"/>
      <c r="C22" s="2722" t="s">
        <v>1171</v>
      </c>
      <c r="D22" s="417"/>
      <c r="E22" s="2728"/>
      <c r="F22" s="2722" t="s">
        <v>1172</v>
      </c>
      <c r="G22" s="1913"/>
      <c r="H22" s="2728"/>
      <c r="I22" s="2722" t="s">
        <v>1173</v>
      </c>
      <c r="J22" s="1913"/>
      <c r="K22" s="2728"/>
      <c r="L22" s="336"/>
      <c r="M22" s="2716"/>
    </row>
    <row r="23" spans="1:13">
      <c r="A23" s="2727"/>
      <c r="B23" s="4244"/>
      <c r="C23" s="2722" t="s">
        <v>1174</v>
      </c>
      <c r="D23" s="339"/>
      <c r="E23" s="340"/>
      <c r="F23" s="2722" t="s">
        <v>1175</v>
      </c>
      <c r="G23" s="417"/>
      <c r="H23" s="336"/>
      <c r="I23" s="341" t="s">
        <v>1861</v>
      </c>
      <c r="J23" s="1913" t="s">
        <v>1167</v>
      </c>
      <c r="K23" s="2091"/>
      <c r="L23" s="336"/>
      <c r="M23" s="2716"/>
    </row>
    <row r="24" spans="1:13">
      <c r="A24" s="2727"/>
      <c r="B24" s="4244"/>
      <c r="C24" s="418"/>
      <c r="D24" s="418"/>
      <c r="E24" s="418"/>
      <c r="F24" s="418"/>
      <c r="G24" s="418"/>
      <c r="H24" s="418"/>
      <c r="I24" s="418"/>
      <c r="J24" s="418"/>
      <c r="K24" s="418"/>
      <c r="L24" s="2729"/>
      <c r="M24" s="2730"/>
    </row>
    <row r="25" spans="1:13" ht="22.5" customHeight="1">
      <c r="A25" s="2719"/>
      <c r="B25" s="4245" t="s">
        <v>1176</v>
      </c>
      <c r="C25" s="2728"/>
      <c r="D25" s="2728"/>
      <c r="E25" s="2728"/>
      <c r="F25" s="2728"/>
      <c r="G25" s="2728"/>
      <c r="H25" s="2728"/>
      <c r="I25" s="2728"/>
      <c r="J25" s="2728"/>
      <c r="K25" s="2728"/>
      <c r="L25" s="2728"/>
      <c r="M25" s="2731"/>
    </row>
    <row r="26" spans="1:13" ht="42.75" customHeight="1">
      <c r="A26" s="2719"/>
      <c r="B26" s="4243"/>
      <c r="C26" s="426" t="s">
        <v>1177</v>
      </c>
      <c r="D26" s="534">
        <v>5.93</v>
      </c>
      <c r="E26" s="2728"/>
      <c r="F26" s="2732" t="s">
        <v>1178</v>
      </c>
      <c r="G26" s="417">
        <v>2017</v>
      </c>
      <c r="H26" s="2728"/>
      <c r="I26" s="2732" t="s">
        <v>1179</v>
      </c>
      <c r="J26" s="4256" t="s">
        <v>1862</v>
      </c>
      <c r="K26" s="4251"/>
      <c r="L26" s="4257"/>
      <c r="M26" s="2731"/>
    </row>
    <row r="27" spans="1:13" ht="22.5" customHeight="1">
      <c r="A27" s="2719"/>
      <c r="B27" s="4246"/>
      <c r="C27" s="421"/>
      <c r="D27" s="421"/>
      <c r="E27" s="421"/>
      <c r="F27" s="421"/>
      <c r="G27" s="421"/>
      <c r="H27" s="421"/>
      <c r="I27" s="421"/>
      <c r="J27" s="421"/>
      <c r="K27" s="421"/>
      <c r="L27" s="421"/>
      <c r="M27" s="2726"/>
    </row>
    <row r="28" spans="1:13" ht="25.5" customHeight="1">
      <c r="A28" s="2719"/>
      <c r="B28" s="4242" t="s">
        <v>1181</v>
      </c>
      <c r="C28" s="342"/>
      <c r="D28" s="342"/>
      <c r="E28" s="342"/>
      <c r="F28" s="342"/>
      <c r="G28" s="342"/>
      <c r="H28" s="342"/>
      <c r="I28" s="342"/>
      <c r="J28" s="342"/>
      <c r="K28" s="342"/>
      <c r="L28" s="336"/>
      <c r="M28" s="2716"/>
    </row>
    <row r="29" spans="1:13">
      <c r="A29" s="2719"/>
      <c r="B29" s="4243"/>
      <c r="C29" s="2728" t="s">
        <v>1182</v>
      </c>
      <c r="D29" s="343">
        <v>2019</v>
      </c>
      <c r="E29" s="344"/>
      <c r="F29" s="2728" t="s">
        <v>1183</v>
      </c>
      <c r="G29" s="345" t="s">
        <v>1184</v>
      </c>
      <c r="H29" s="344"/>
      <c r="I29" s="2732"/>
      <c r="J29" s="344"/>
      <c r="K29" s="344"/>
      <c r="L29" s="336"/>
      <c r="M29" s="2716"/>
    </row>
    <row r="30" spans="1:13">
      <c r="A30" s="2719"/>
      <c r="B30" s="4243"/>
      <c r="C30" s="421"/>
      <c r="D30" s="346"/>
      <c r="E30" s="347"/>
      <c r="F30" s="421"/>
      <c r="G30" s="347"/>
      <c r="H30" s="347"/>
      <c r="I30" s="428"/>
      <c r="J30" s="347"/>
      <c r="K30" s="347"/>
      <c r="L30" s="2729"/>
      <c r="M30" s="2730"/>
    </row>
    <row r="31" spans="1:13">
      <c r="A31" s="2727"/>
      <c r="B31" s="4244" t="s">
        <v>1185</v>
      </c>
      <c r="C31" s="1455"/>
      <c r="D31" s="1455"/>
      <c r="E31" s="1455"/>
      <c r="F31" s="1455"/>
      <c r="G31" s="1455"/>
      <c r="H31" s="1455"/>
      <c r="I31" s="1455"/>
      <c r="J31" s="1455"/>
      <c r="K31" s="1455"/>
      <c r="L31" s="1455"/>
      <c r="M31" s="2733"/>
    </row>
    <row r="32" spans="1:13">
      <c r="A32" s="2727"/>
      <c r="B32" s="4244"/>
      <c r="C32" s="1457"/>
      <c r="D32" s="1458">
        <v>2019</v>
      </c>
      <c r="E32" s="1458"/>
      <c r="F32" s="1458">
        <v>2020</v>
      </c>
      <c r="G32" s="1458"/>
      <c r="H32" s="338">
        <v>2021</v>
      </c>
      <c r="I32" s="338"/>
      <c r="J32" s="338">
        <v>2022</v>
      </c>
      <c r="K32" s="1458"/>
      <c r="L32" s="1458">
        <v>2023</v>
      </c>
      <c r="M32" s="2733"/>
    </row>
    <row r="33" spans="1:13">
      <c r="A33" s="2727"/>
      <c r="B33" s="4244"/>
      <c r="C33" s="2734"/>
      <c r="D33" s="2735">
        <v>5.93</v>
      </c>
      <c r="E33" s="2735"/>
      <c r="F33" s="535">
        <v>6.23</v>
      </c>
      <c r="G33" s="535"/>
      <c r="H33" s="2735">
        <v>6.23</v>
      </c>
      <c r="I33" s="2735"/>
      <c r="J33" s="2735">
        <v>6.43</v>
      </c>
      <c r="K33" s="2735"/>
      <c r="L33" s="2735">
        <v>6.43</v>
      </c>
      <c r="M33" s="2736"/>
    </row>
    <row r="34" spans="1:13">
      <c r="A34" s="2727"/>
      <c r="B34" s="4244"/>
      <c r="C34" s="2734"/>
      <c r="D34" s="1458">
        <v>2024</v>
      </c>
      <c r="E34" s="1458"/>
      <c r="F34" s="1458">
        <v>2025</v>
      </c>
      <c r="G34" s="1458"/>
      <c r="H34" s="338">
        <v>2026</v>
      </c>
      <c r="I34" s="338"/>
      <c r="J34" s="338">
        <v>2027</v>
      </c>
      <c r="K34" s="1458"/>
      <c r="L34" s="1458">
        <v>2028</v>
      </c>
      <c r="M34" s="2737"/>
    </row>
    <row r="35" spans="1:13">
      <c r="A35" s="2727"/>
      <c r="B35" s="4244"/>
      <c r="C35" s="2734"/>
      <c r="D35" s="2735">
        <v>6.63</v>
      </c>
      <c r="E35" s="535"/>
      <c r="F35" s="2735">
        <v>6.63</v>
      </c>
      <c r="G35" s="2735"/>
      <c r="H35" s="2735">
        <v>6.83</v>
      </c>
      <c r="I35" s="2735"/>
      <c r="J35" s="2735">
        <v>6.8299999999999965</v>
      </c>
      <c r="K35" s="2735"/>
      <c r="L35" s="2735">
        <v>7.03</v>
      </c>
      <c r="M35" s="2736"/>
    </row>
    <row r="36" spans="1:13">
      <c r="A36" s="2727"/>
      <c r="B36" s="4244"/>
      <c r="C36" s="2734"/>
      <c r="D36" s="1458">
        <v>2029</v>
      </c>
      <c r="E36" s="1458"/>
      <c r="F36" s="1458">
        <v>2030</v>
      </c>
      <c r="G36" s="1458"/>
      <c r="H36" s="338">
        <v>2031</v>
      </c>
      <c r="I36" s="338"/>
      <c r="J36" s="338">
        <v>2032</v>
      </c>
      <c r="K36" s="1458"/>
      <c r="L36" s="1458">
        <v>2033</v>
      </c>
      <c r="M36" s="2737"/>
    </row>
    <row r="37" spans="1:13">
      <c r="A37" s="2727"/>
      <c r="B37" s="4244"/>
      <c r="C37" s="2734"/>
      <c r="D37" s="2735">
        <v>7.03</v>
      </c>
      <c r="E37" s="2735"/>
      <c r="F37" s="2735">
        <v>7.23</v>
      </c>
      <c r="G37" s="2735"/>
      <c r="H37" s="535">
        <v>7.23</v>
      </c>
      <c r="I37" s="2735"/>
      <c r="J37" s="2735">
        <v>7.43</v>
      </c>
      <c r="K37" s="2735"/>
      <c r="L37" s="2735">
        <v>7.43</v>
      </c>
      <c r="M37" s="2736"/>
    </row>
    <row r="38" spans="1:13">
      <c r="A38" s="2727"/>
      <c r="B38" s="4244"/>
      <c r="C38" s="2734"/>
      <c r="D38" s="1458">
        <v>2034</v>
      </c>
      <c r="E38" s="2735"/>
      <c r="F38" s="2735" t="s">
        <v>1186</v>
      </c>
      <c r="G38" s="2735"/>
      <c r="H38" s="2735"/>
      <c r="I38" s="2735"/>
      <c r="J38" s="2735"/>
      <c r="K38" s="2735"/>
      <c r="L38" s="2735"/>
      <c r="M38" s="2736"/>
    </row>
    <row r="39" spans="1:13">
      <c r="A39" s="2727"/>
      <c r="B39" s="4244"/>
      <c r="C39" s="1457"/>
      <c r="D39" s="2738">
        <v>7.53</v>
      </c>
      <c r="E39" s="2739"/>
      <c r="F39" s="2738"/>
      <c r="G39" s="2739"/>
      <c r="H39" s="2740"/>
      <c r="I39" s="2740"/>
      <c r="J39" s="2741"/>
      <c r="K39" s="2741"/>
      <c r="L39" s="2741"/>
      <c r="M39" s="2742"/>
    </row>
    <row r="40" spans="1:13" ht="25.5" customHeight="1">
      <c r="A40" s="2719"/>
      <c r="B40" s="4245" t="s">
        <v>1187</v>
      </c>
      <c r="C40" s="423"/>
      <c r="D40" s="423"/>
      <c r="E40" s="423"/>
      <c r="F40" s="423"/>
      <c r="G40" s="423"/>
      <c r="H40" s="423"/>
      <c r="I40" s="423"/>
      <c r="J40" s="423"/>
      <c r="K40" s="423"/>
      <c r="L40" s="336"/>
      <c r="M40" s="2716"/>
    </row>
    <row r="41" spans="1:13">
      <c r="A41" s="2719"/>
      <c r="B41" s="4243"/>
      <c r="C41" s="336"/>
      <c r="D41" s="1463" t="s">
        <v>482</v>
      </c>
      <c r="E41" s="1464" t="s">
        <v>60</v>
      </c>
      <c r="F41" s="536" t="s">
        <v>1188</v>
      </c>
      <c r="G41" s="2735"/>
      <c r="H41" s="2735"/>
      <c r="I41" s="2735"/>
      <c r="J41" s="2735"/>
      <c r="K41" s="2743"/>
      <c r="L41" s="336"/>
      <c r="M41" s="2716"/>
    </row>
    <row r="42" spans="1:13">
      <c r="A42" s="2719"/>
      <c r="B42" s="4243"/>
      <c r="C42" s="336"/>
      <c r="D42" s="348"/>
      <c r="E42" s="1913" t="s">
        <v>1226</v>
      </c>
      <c r="F42" s="536"/>
      <c r="G42" s="2735"/>
      <c r="H42" s="2735"/>
      <c r="I42" s="2735"/>
      <c r="J42" s="2735"/>
      <c r="K42" s="340"/>
      <c r="L42" s="336"/>
      <c r="M42" s="2716"/>
    </row>
    <row r="43" spans="1:13">
      <c r="A43" s="2719"/>
      <c r="B43" s="4246"/>
      <c r="C43" s="349"/>
      <c r="D43" s="349"/>
      <c r="E43" s="349"/>
      <c r="F43" s="349"/>
      <c r="G43" s="349"/>
      <c r="H43" s="349"/>
      <c r="I43" s="349"/>
      <c r="J43" s="349"/>
      <c r="K43" s="349"/>
      <c r="L43" s="336"/>
      <c r="M43" s="2716"/>
    </row>
    <row r="44" spans="1:13" ht="50.1" customHeight="1">
      <c r="A44" s="2719"/>
      <c r="B44" s="334" t="s">
        <v>1189</v>
      </c>
      <c r="C44" s="4247" t="s">
        <v>1863</v>
      </c>
      <c r="D44" s="4248"/>
      <c r="E44" s="4248"/>
      <c r="F44" s="4248"/>
      <c r="G44" s="4248"/>
      <c r="H44" s="4248"/>
      <c r="I44" s="4248"/>
      <c r="J44" s="4248"/>
      <c r="K44" s="4248"/>
      <c r="L44" s="4248"/>
      <c r="M44" s="4249"/>
    </row>
    <row r="45" spans="1:13" ht="47.25" customHeight="1">
      <c r="A45" s="2719"/>
      <c r="B45" s="334" t="s">
        <v>1191</v>
      </c>
      <c r="C45" s="4250" t="s">
        <v>1862</v>
      </c>
      <c r="D45" s="4251"/>
      <c r="E45" s="4251"/>
      <c r="F45" s="4251"/>
      <c r="G45" s="4251"/>
      <c r="H45" s="4251"/>
      <c r="I45" s="4251"/>
      <c r="J45" s="4251"/>
      <c r="K45" s="4251"/>
      <c r="L45" s="4251"/>
      <c r="M45" s="4252"/>
    </row>
    <row r="46" spans="1:13">
      <c r="A46" s="2719"/>
      <c r="B46" s="334" t="s">
        <v>1193</v>
      </c>
      <c r="C46" s="1974">
        <v>30</v>
      </c>
      <c r="D46" s="1974"/>
      <c r="E46" s="1974"/>
      <c r="F46" s="1974"/>
      <c r="G46" s="1974"/>
      <c r="H46" s="1974"/>
      <c r="I46" s="1974"/>
      <c r="J46" s="1974"/>
      <c r="K46" s="1974"/>
      <c r="L46" s="1974"/>
      <c r="M46" s="2711"/>
    </row>
    <row r="47" spans="1:13">
      <c r="A47" s="2744"/>
      <c r="B47" s="334" t="s">
        <v>1195</v>
      </c>
      <c r="C47" s="1974">
        <v>2017</v>
      </c>
      <c r="D47" s="1974"/>
      <c r="E47" s="1974"/>
      <c r="F47" s="1974"/>
      <c r="G47" s="1974"/>
      <c r="H47" s="1974"/>
      <c r="I47" s="1974"/>
      <c r="J47" s="1974"/>
      <c r="K47" s="1974"/>
      <c r="L47" s="1974"/>
      <c r="M47" s="2711"/>
    </row>
    <row r="48" spans="1:13" ht="39.75" customHeight="1">
      <c r="A48" s="4238" t="s">
        <v>1197</v>
      </c>
      <c r="B48" s="1465" t="s">
        <v>1198</v>
      </c>
      <c r="C48" s="3098" t="s">
        <v>993</v>
      </c>
      <c r="D48" s="3098"/>
      <c r="E48" s="3098"/>
      <c r="F48" s="3098"/>
      <c r="G48" s="3098"/>
      <c r="H48" s="3098"/>
      <c r="I48" s="3098"/>
      <c r="J48" s="3098"/>
      <c r="K48" s="3098"/>
      <c r="L48" s="3098"/>
      <c r="M48" s="4253"/>
    </row>
    <row r="49" spans="1:13" ht="15" customHeight="1">
      <c r="A49" s="4233"/>
      <c r="B49" s="1465" t="s">
        <v>1199</v>
      </c>
      <c r="C49" s="3100" t="s">
        <v>1200</v>
      </c>
      <c r="D49" s="3100"/>
      <c r="E49" s="3100"/>
      <c r="F49" s="3100"/>
      <c r="G49" s="3100"/>
      <c r="H49" s="3100"/>
      <c r="I49" s="3100"/>
      <c r="J49" s="3100"/>
      <c r="K49" s="3100"/>
      <c r="L49" s="3100"/>
      <c r="M49" s="4254"/>
    </row>
    <row r="50" spans="1:13" ht="15" customHeight="1">
      <c r="A50" s="4233"/>
      <c r="B50" s="1465" t="s">
        <v>1201</v>
      </c>
      <c r="C50" s="3100" t="s">
        <v>72</v>
      </c>
      <c r="D50" s="3100"/>
      <c r="E50" s="3100"/>
      <c r="F50" s="3100"/>
      <c r="G50" s="3100"/>
      <c r="H50" s="3100"/>
      <c r="I50" s="3100"/>
      <c r="J50" s="3100"/>
      <c r="K50" s="3100"/>
      <c r="L50" s="3100"/>
      <c r="M50" s="4254"/>
    </row>
    <row r="51" spans="1:13" ht="15" customHeight="1">
      <c r="A51" s="4233"/>
      <c r="B51" s="1466" t="s">
        <v>1202</v>
      </c>
      <c r="C51" s="3100" t="s">
        <v>1203</v>
      </c>
      <c r="D51" s="3100"/>
      <c r="E51" s="3100"/>
      <c r="F51" s="3100"/>
      <c r="G51" s="3100"/>
      <c r="H51" s="3100"/>
      <c r="I51" s="3100"/>
      <c r="J51" s="3100"/>
      <c r="K51" s="3100"/>
      <c r="L51" s="3100"/>
      <c r="M51" s="4254"/>
    </row>
    <row r="52" spans="1:13" ht="12.75" customHeight="1">
      <c r="A52" s="4233"/>
      <c r="B52" s="1465" t="s">
        <v>1204</v>
      </c>
      <c r="C52" s="3102" t="s">
        <v>995</v>
      </c>
      <c r="D52" s="3103"/>
      <c r="E52" s="3103"/>
      <c r="F52" s="3103"/>
      <c r="G52" s="3103"/>
      <c r="H52" s="3103"/>
      <c r="I52" s="3103"/>
      <c r="J52" s="3103"/>
      <c r="K52" s="3103"/>
      <c r="L52" s="3103"/>
      <c r="M52" s="4255"/>
    </row>
    <row r="53" spans="1:13" ht="15" customHeight="1" thickBot="1">
      <c r="A53" s="4234"/>
      <c r="B53" s="1465" t="s">
        <v>1205</v>
      </c>
      <c r="C53" s="2041">
        <v>3387000</v>
      </c>
      <c r="D53" s="2041"/>
      <c r="E53" s="2041"/>
      <c r="F53" s="2041"/>
      <c r="G53" s="2041"/>
      <c r="H53" s="2041"/>
      <c r="I53" s="2041"/>
      <c r="J53" s="2041"/>
      <c r="K53" s="2041"/>
      <c r="L53" s="2041"/>
      <c r="M53" s="2713"/>
    </row>
    <row r="54" spans="1:13" ht="28.5" customHeight="1">
      <c r="A54" s="4232" t="s">
        <v>1206</v>
      </c>
      <c r="B54" s="1536" t="s">
        <v>1207</v>
      </c>
      <c r="C54" s="4235" t="s">
        <v>1409</v>
      </c>
      <c r="D54" s="4236"/>
      <c r="E54" s="4236"/>
      <c r="F54" s="4236"/>
      <c r="G54" s="4236"/>
      <c r="H54" s="4236"/>
      <c r="I54" s="4236"/>
      <c r="J54" s="4236"/>
      <c r="K54" s="4236"/>
      <c r="L54" s="4236"/>
      <c r="M54" s="4237"/>
    </row>
    <row r="55" spans="1:13" ht="24.75" customHeight="1">
      <c r="A55" s="4233"/>
      <c r="B55" s="1536" t="s">
        <v>1209</v>
      </c>
      <c r="C55" s="4235" t="s">
        <v>1210</v>
      </c>
      <c r="D55" s="4236"/>
      <c r="E55" s="4236"/>
      <c r="F55" s="4236"/>
      <c r="G55" s="4236"/>
      <c r="H55" s="4236"/>
      <c r="I55" s="4236"/>
      <c r="J55" s="4236"/>
      <c r="K55" s="4236"/>
      <c r="L55" s="4236"/>
      <c r="M55" s="4237"/>
    </row>
    <row r="56" spans="1:13" ht="22.5" customHeight="1" thickBot="1">
      <c r="A56" s="4234"/>
      <c r="B56" s="356" t="s">
        <v>28</v>
      </c>
      <c r="C56" s="4235" t="s">
        <v>677</v>
      </c>
      <c r="D56" s="4236"/>
      <c r="E56" s="4236"/>
      <c r="F56" s="4236"/>
      <c r="G56" s="4236"/>
      <c r="H56" s="4236"/>
      <c r="I56" s="4236"/>
      <c r="J56" s="4236"/>
      <c r="K56" s="4236"/>
      <c r="L56" s="4236"/>
      <c r="M56" s="4237"/>
    </row>
    <row r="57" spans="1:13" ht="26.25" thickBot="1">
      <c r="A57" s="2745" t="s">
        <v>1211</v>
      </c>
      <c r="B57" s="2746"/>
      <c r="C57" s="4239"/>
      <c r="D57" s="4240"/>
      <c r="E57" s="4240"/>
      <c r="F57" s="4240"/>
      <c r="G57" s="4240"/>
      <c r="H57" s="4240"/>
      <c r="I57" s="4240"/>
      <c r="J57" s="4240"/>
      <c r="K57" s="4240"/>
      <c r="L57" s="4240"/>
      <c r="M57" s="4241"/>
    </row>
  </sheetData>
  <mergeCells count="30">
    <mergeCell ref="B25:B27"/>
    <mergeCell ref="J26:L26"/>
    <mergeCell ref="C2:M2"/>
    <mergeCell ref="C3:M3"/>
    <mergeCell ref="C7:D7"/>
    <mergeCell ref="I7:K7"/>
    <mergeCell ref="B8:B10"/>
    <mergeCell ref="C8:M8"/>
    <mergeCell ref="C9:D9"/>
    <mergeCell ref="C11:M11"/>
    <mergeCell ref="C12:D12"/>
    <mergeCell ref="C13:M13"/>
    <mergeCell ref="B14:B20"/>
    <mergeCell ref="B21:B24"/>
    <mergeCell ref="C57:M57"/>
    <mergeCell ref="B28:B30"/>
    <mergeCell ref="B31:B39"/>
    <mergeCell ref="B40:B43"/>
    <mergeCell ref="C44:M44"/>
    <mergeCell ref="C45:M45"/>
    <mergeCell ref="C48:M48"/>
    <mergeCell ref="C49:M49"/>
    <mergeCell ref="C50:M50"/>
    <mergeCell ref="C51:M51"/>
    <mergeCell ref="C52:M52"/>
    <mergeCell ref="A54:A56"/>
    <mergeCell ref="C54:M54"/>
    <mergeCell ref="C55:M55"/>
    <mergeCell ref="C56:M56"/>
    <mergeCell ref="A48:A53"/>
  </mergeCells>
  <hyperlinks>
    <hyperlink ref="C52" r:id="rId1"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sheetPr>
  <dimension ref="A1:L61"/>
  <sheetViews>
    <sheetView workbookViewId="0">
      <selection activeCell="F63" sqref="F63"/>
    </sheetView>
  </sheetViews>
  <sheetFormatPr baseColWidth="10" defaultColWidth="11.42578125" defaultRowHeight="15"/>
  <cols>
    <col min="1" max="1" width="21.7109375" style="302" customWidth="1"/>
    <col min="2" max="8" width="11.42578125" style="302"/>
    <col min="9" max="9" width="9.7109375" style="302" customWidth="1"/>
    <col min="10" max="10" width="6.140625" style="302" hidden="1" customWidth="1"/>
    <col min="11" max="11" width="17.5703125" style="302" customWidth="1"/>
    <col min="12" max="12" width="26" style="302" customWidth="1"/>
    <col min="13" max="16384" width="11.42578125" style="302"/>
  </cols>
  <sheetData>
    <row r="1" spans="1:12" ht="15.75" thickBot="1">
      <c r="A1" s="1836" t="s">
        <v>1864</v>
      </c>
      <c r="B1" s="309"/>
      <c r="C1" s="309"/>
      <c r="D1" s="309"/>
      <c r="E1" s="309"/>
      <c r="F1" s="309"/>
      <c r="G1" s="309"/>
      <c r="H1" s="309"/>
      <c r="I1" s="309"/>
      <c r="J1" s="309"/>
      <c r="K1" s="309"/>
      <c r="L1" s="310"/>
    </row>
    <row r="2" spans="1:12" ht="28.5">
      <c r="A2" s="274" t="s">
        <v>1135</v>
      </c>
      <c r="B2" s="3658" t="s">
        <v>1865</v>
      </c>
      <c r="C2" s="3659"/>
      <c r="D2" s="3659"/>
      <c r="E2" s="3659"/>
      <c r="F2" s="3659"/>
      <c r="G2" s="3659"/>
      <c r="H2" s="3659"/>
      <c r="I2" s="3659"/>
      <c r="J2" s="3659"/>
      <c r="K2" s="3659"/>
      <c r="L2" s="3660"/>
    </row>
    <row r="3" spans="1:12" ht="77.25" customHeight="1">
      <c r="A3" s="268" t="s">
        <v>1213</v>
      </c>
      <c r="B3" s="3202" t="s">
        <v>980</v>
      </c>
      <c r="C3" s="3103"/>
      <c r="D3" s="3103"/>
      <c r="E3" s="3103"/>
      <c r="F3" s="3103"/>
      <c r="G3" s="3103"/>
      <c r="H3" s="3103"/>
      <c r="I3" s="3103"/>
      <c r="J3" s="3103"/>
      <c r="K3" s="3103"/>
      <c r="L3" s="3104"/>
    </row>
    <row r="4" spans="1:12" ht="28.5">
      <c r="A4" s="1832" t="s">
        <v>1139</v>
      </c>
      <c r="B4" s="1837" t="s">
        <v>422</v>
      </c>
      <c r="C4" s="1834"/>
      <c r="D4" s="1837"/>
      <c r="E4" s="1837"/>
      <c r="F4" s="1837"/>
      <c r="G4" s="1837"/>
      <c r="H4" s="1837"/>
      <c r="I4" s="1837"/>
      <c r="J4" s="1837"/>
      <c r="K4" s="1837"/>
      <c r="L4" s="1838"/>
    </row>
    <row r="5" spans="1:12" ht="28.5">
      <c r="A5" s="1833" t="s">
        <v>1140</v>
      </c>
      <c r="B5" s="1837" t="s">
        <v>422</v>
      </c>
      <c r="C5" s="1837"/>
      <c r="D5" s="1837"/>
      <c r="E5" s="1837"/>
      <c r="F5" s="1837"/>
      <c r="G5" s="1837"/>
      <c r="H5" s="1837"/>
      <c r="I5" s="1837"/>
      <c r="J5" s="1837"/>
      <c r="K5" s="1837"/>
      <c r="L5" s="1838"/>
    </row>
    <row r="6" spans="1:12">
      <c r="A6" s="1832" t="s">
        <v>1142</v>
      </c>
      <c r="B6" s="1837" t="s">
        <v>422</v>
      </c>
      <c r="C6" s="1837"/>
      <c r="D6" s="1837"/>
      <c r="E6" s="1837"/>
      <c r="F6" s="1837"/>
      <c r="G6" s="1837"/>
      <c r="H6" s="1837"/>
      <c r="I6" s="1837"/>
      <c r="J6" s="1837"/>
      <c r="K6" s="1837"/>
      <c r="L6" s="1838"/>
    </row>
    <row r="7" spans="1:12">
      <c r="A7" s="268" t="s">
        <v>1143</v>
      </c>
      <c r="B7" s="3202" t="s">
        <v>1338</v>
      </c>
      <c r="C7" s="3103"/>
      <c r="D7" s="3103"/>
      <c r="E7" s="3103"/>
      <c r="F7" s="4278"/>
      <c r="G7" s="277" t="s">
        <v>28</v>
      </c>
      <c r="H7" s="4279" t="s">
        <v>101</v>
      </c>
      <c r="I7" s="3103"/>
      <c r="J7" s="3103"/>
      <c r="K7" s="3103"/>
      <c r="L7" s="3104"/>
    </row>
    <row r="8" spans="1:12">
      <c r="A8" s="3149" t="s">
        <v>1144</v>
      </c>
      <c r="B8" s="3679"/>
      <c r="C8" s="3680"/>
      <c r="D8" s="3680"/>
      <c r="E8" s="3680"/>
      <c r="F8" s="3680"/>
      <c r="G8" s="3680"/>
      <c r="H8" s="1902"/>
      <c r="I8" s="1902"/>
      <c r="J8" s="1902"/>
      <c r="K8" s="279"/>
      <c r="L8" s="280"/>
    </row>
    <row r="9" spans="1:12">
      <c r="A9" s="3150"/>
      <c r="B9" s="3242"/>
      <c r="C9" s="3242"/>
      <c r="D9" s="1845"/>
      <c r="E9" s="3242"/>
      <c r="F9" s="3242"/>
      <c r="G9" s="1845"/>
      <c r="H9" s="3242"/>
      <c r="I9" s="3242"/>
      <c r="J9" s="1845"/>
      <c r="K9" s="214"/>
      <c r="L9" s="215"/>
    </row>
    <row r="10" spans="1:12" ht="69.75" customHeight="1">
      <c r="A10" s="3151"/>
      <c r="B10" s="3242" t="s">
        <v>1147</v>
      </c>
      <c r="C10" s="3242"/>
      <c r="D10" s="1835"/>
      <c r="E10" s="3242" t="s">
        <v>1147</v>
      </c>
      <c r="F10" s="3242"/>
      <c r="G10" s="1835"/>
      <c r="H10" s="3242" t="s">
        <v>1147</v>
      </c>
      <c r="I10" s="3242"/>
      <c r="J10" s="1835"/>
      <c r="K10" s="214"/>
      <c r="L10" s="215"/>
    </row>
    <row r="11" spans="1:12" ht="106.5" customHeight="1">
      <c r="A11" s="268" t="s">
        <v>1219</v>
      </c>
      <c r="B11" s="3675" t="s">
        <v>1866</v>
      </c>
      <c r="C11" s="3676"/>
      <c r="D11" s="3676"/>
      <c r="E11" s="3676"/>
      <c r="F11" s="3676"/>
      <c r="G11" s="3676"/>
      <c r="H11" s="3676"/>
      <c r="I11" s="3676"/>
      <c r="J11" s="3676"/>
      <c r="K11" s="3676"/>
      <c r="L11" s="3677"/>
    </row>
    <row r="12" spans="1:12" ht="78" customHeight="1">
      <c r="A12" s="268" t="s">
        <v>1221</v>
      </c>
      <c r="B12" s="4275" t="s">
        <v>1863</v>
      </c>
      <c r="C12" s="4276"/>
      <c r="D12" s="4276"/>
      <c r="E12" s="4276"/>
      <c r="F12" s="4276"/>
      <c r="G12" s="4276"/>
      <c r="H12" s="4276"/>
      <c r="I12" s="4276"/>
      <c r="J12" s="4276"/>
      <c r="K12" s="4276"/>
      <c r="L12" s="4277"/>
    </row>
    <row r="13" spans="1:12" ht="144.75" customHeight="1">
      <c r="A13" s="268" t="s">
        <v>1495</v>
      </c>
      <c r="B13" s="3690" t="s">
        <v>1867</v>
      </c>
      <c r="C13" s="3690"/>
      <c r="D13" s="3690"/>
      <c r="E13" s="3690"/>
      <c r="F13" s="3690"/>
      <c r="G13" s="3690"/>
      <c r="H13" s="3690"/>
      <c r="I13" s="3690"/>
      <c r="J13" s="3690"/>
      <c r="K13" s="3690"/>
      <c r="L13" s="3690"/>
    </row>
    <row r="14" spans="1:12" ht="108.75" customHeight="1">
      <c r="A14" s="517" t="s">
        <v>1223</v>
      </c>
      <c r="B14" s="3481" t="s">
        <v>1868</v>
      </c>
      <c r="C14" s="3481"/>
      <c r="D14" s="3481"/>
      <c r="E14" s="3481"/>
      <c r="F14" s="3481"/>
      <c r="G14" s="3481"/>
      <c r="H14" s="3481"/>
      <c r="I14" s="3481"/>
      <c r="J14" s="3481"/>
      <c r="K14" s="433" t="s">
        <v>1224</v>
      </c>
      <c r="L14" s="433" t="s">
        <v>982</v>
      </c>
    </row>
    <row r="15" spans="1:12" ht="28.5">
      <c r="A15" s="268" t="s">
        <v>1256</v>
      </c>
      <c r="B15" s="1232" t="s">
        <v>300</v>
      </c>
      <c r="C15" s="3444"/>
      <c r="D15" s="3444"/>
      <c r="E15" s="2508"/>
      <c r="F15" s="2508"/>
      <c r="G15" s="2508"/>
      <c r="H15" s="2508"/>
      <c r="I15" s="2508"/>
      <c r="J15" s="2508"/>
      <c r="K15" s="214"/>
      <c r="L15" s="215"/>
    </row>
    <row r="16" spans="1:12" ht="119.25" customHeight="1">
      <c r="A16" s="268" t="s">
        <v>1151</v>
      </c>
      <c r="B16" s="3658" t="s">
        <v>981</v>
      </c>
      <c r="C16" s="3659"/>
      <c r="D16" s="3659"/>
      <c r="E16" s="3659"/>
      <c r="F16" s="3659"/>
      <c r="G16" s="3659"/>
      <c r="H16" s="3659"/>
      <c r="I16" s="3659"/>
      <c r="J16" s="3659"/>
      <c r="K16" s="3659"/>
      <c r="L16" s="3660"/>
    </row>
    <row r="17" spans="1:12">
      <c r="A17" s="3149" t="s">
        <v>1153</v>
      </c>
      <c r="B17" s="221"/>
      <c r="C17" s="222"/>
      <c r="D17" s="222"/>
      <c r="E17" s="222"/>
      <c r="F17" s="222"/>
      <c r="G17" s="222"/>
      <c r="H17" s="222"/>
      <c r="I17" s="222"/>
      <c r="J17" s="222"/>
      <c r="K17" s="222"/>
      <c r="L17" s="223"/>
    </row>
    <row r="18" spans="1:12">
      <c r="A18" s="3150"/>
      <c r="B18" s="224"/>
      <c r="C18" s="225"/>
      <c r="D18" s="226"/>
      <c r="E18" s="225"/>
      <c r="F18" s="226"/>
      <c r="G18" s="225"/>
      <c r="H18" s="226"/>
      <c r="I18" s="225"/>
      <c r="J18" s="226"/>
      <c r="K18" s="226"/>
      <c r="L18" s="227"/>
    </row>
    <row r="19" spans="1:12">
      <c r="A19" s="3150"/>
      <c r="B19" s="429" t="s">
        <v>1154</v>
      </c>
      <c r="C19" s="430"/>
      <c r="D19" s="429" t="s">
        <v>1155</v>
      </c>
      <c r="E19" s="430"/>
      <c r="F19" s="429" t="s">
        <v>1156</v>
      </c>
      <c r="G19" s="430"/>
      <c r="H19" s="429" t="s">
        <v>1157</v>
      </c>
      <c r="I19" s="430"/>
      <c r="J19" s="429" t="s">
        <v>1158</v>
      </c>
      <c r="K19" s="431"/>
      <c r="L19" s="432"/>
    </row>
    <row r="20" spans="1:12" ht="28.5">
      <c r="A20" s="3150"/>
      <c r="B20" s="429" t="s">
        <v>1159</v>
      </c>
      <c r="C20" s="1885"/>
      <c r="D20" s="429" t="s">
        <v>1160</v>
      </c>
      <c r="E20" s="433"/>
      <c r="F20" s="429" t="s">
        <v>1161</v>
      </c>
      <c r="G20" s="433"/>
      <c r="H20" s="429" t="s">
        <v>1162</v>
      </c>
      <c r="I20" s="1885" t="s">
        <v>1226</v>
      </c>
      <c r="J20" s="429" t="s">
        <v>1163</v>
      </c>
      <c r="K20" s="431"/>
      <c r="L20" s="432"/>
    </row>
    <row r="21" spans="1:12" ht="28.5">
      <c r="A21" s="3150"/>
      <c r="B21" s="429" t="s">
        <v>1164</v>
      </c>
      <c r="C21" s="1885"/>
      <c r="D21" s="429" t="s">
        <v>1165</v>
      </c>
      <c r="E21" s="1885"/>
      <c r="F21" s="429"/>
      <c r="G21" s="434"/>
      <c r="H21" s="429"/>
      <c r="I21" s="434"/>
      <c r="J21" s="429"/>
      <c r="K21" s="435"/>
      <c r="L21" s="436"/>
    </row>
    <row r="22" spans="1:12">
      <c r="A22" s="3150"/>
      <c r="B22" s="429" t="s">
        <v>1166</v>
      </c>
      <c r="C22" s="433"/>
      <c r="D22" s="429" t="s">
        <v>1168</v>
      </c>
      <c r="E22" s="1925"/>
      <c r="F22" s="1925"/>
      <c r="G22" s="1925"/>
      <c r="H22" s="1925"/>
      <c r="I22" s="1925"/>
      <c r="J22" s="1925"/>
      <c r="K22" s="1925"/>
      <c r="L22" s="235"/>
    </row>
    <row r="23" spans="1:12">
      <c r="A23" s="3151"/>
      <c r="B23" s="1887"/>
      <c r="C23" s="1887"/>
      <c r="D23" s="1887"/>
      <c r="E23" s="1887"/>
      <c r="F23" s="1887"/>
      <c r="G23" s="1887"/>
      <c r="H23" s="1887"/>
      <c r="I23" s="1887"/>
      <c r="J23" s="1887"/>
      <c r="K23" s="1887"/>
      <c r="L23" s="1888"/>
    </row>
    <row r="24" spans="1:12">
      <c r="A24" s="3149" t="s">
        <v>1170</v>
      </c>
      <c r="B24" s="437"/>
      <c r="C24" s="437"/>
      <c r="D24" s="437"/>
      <c r="E24" s="437"/>
      <c r="F24" s="437"/>
      <c r="G24" s="437"/>
      <c r="H24" s="437"/>
      <c r="I24" s="437"/>
      <c r="J24" s="437"/>
      <c r="K24" s="214"/>
      <c r="L24" s="215"/>
    </row>
    <row r="25" spans="1:12">
      <c r="A25" s="3150"/>
      <c r="B25" s="429" t="s">
        <v>1171</v>
      </c>
      <c r="C25" s="433"/>
      <c r="D25" s="438"/>
      <c r="E25" s="429" t="s">
        <v>1172</v>
      </c>
      <c r="F25" s="1885"/>
      <c r="G25" s="438"/>
      <c r="H25" s="429" t="s">
        <v>1173</v>
      </c>
      <c r="I25" s="1885" t="s">
        <v>1226</v>
      </c>
      <c r="J25" s="438"/>
      <c r="K25" s="214"/>
      <c r="L25" s="215"/>
    </row>
    <row r="26" spans="1:12">
      <c r="A26" s="3150"/>
      <c r="B26" s="429" t="s">
        <v>1174</v>
      </c>
      <c r="C26" s="240"/>
      <c r="D26" s="241"/>
      <c r="E26" s="429" t="s">
        <v>1175</v>
      </c>
      <c r="F26" s="433"/>
      <c r="G26" s="214"/>
      <c r="H26" s="242"/>
      <c r="I26" s="214"/>
      <c r="J26" s="1845"/>
      <c r="K26" s="214"/>
      <c r="L26" s="215"/>
    </row>
    <row r="27" spans="1:12">
      <c r="A27" s="3150"/>
      <c r="B27" s="434"/>
      <c r="C27" s="434"/>
      <c r="D27" s="434"/>
      <c r="E27" s="434"/>
      <c r="F27" s="434"/>
      <c r="G27" s="434"/>
      <c r="H27" s="434"/>
      <c r="I27" s="434"/>
      <c r="J27" s="434"/>
      <c r="K27" s="214"/>
      <c r="L27" s="215"/>
    </row>
    <row r="28" spans="1:12">
      <c r="A28" s="1831" t="s">
        <v>1176</v>
      </c>
      <c r="B28" s="438"/>
      <c r="C28" s="438"/>
      <c r="D28" s="438"/>
      <c r="E28" s="438"/>
      <c r="F28" s="438"/>
      <c r="G28" s="438"/>
      <c r="H28" s="438"/>
      <c r="I28" s="438"/>
      <c r="J28" s="438"/>
      <c r="K28" s="438"/>
      <c r="L28" s="439"/>
    </row>
    <row r="29" spans="1:12">
      <c r="A29" s="1831"/>
      <c r="B29" s="440" t="s">
        <v>1177</v>
      </c>
      <c r="C29" s="970" t="s">
        <v>1645</v>
      </c>
      <c r="D29" s="438"/>
      <c r="E29" s="441" t="s">
        <v>1178</v>
      </c>
      <c r="F29" s="970" t="s">
        <v>1645</v>
      </c>
      <c r="G29" s="438"/>
      <c r="H29" s="441" t="s">
        <v>1179</v>
      </c>
      <c r="I29" s="970" t="s">
        <v>1645</v>
      </c>
      <c r="J29" s="2646"/>
      <c r="K29" s="2647"/>
      <c r="L29" s="439"/>
    </row>
    <row r="30" spans="1:12">
      <c r="A30" s="1832"/>
      <c r="B30" s="1887"/>
      <c r="C30" s="1887"/>
      <c r="D30" s="1887"/>
      <c r="E30" s="1887"/>
      <c r="F30" s="1887"/>
      <c r="G30" s="1887"/>
      <c r="H30" s="1887"/>
      <c r="I30" s="1887"/>
      <c r="J30" s="1887"/>
      <c r="K30" s="1887"/>
      <c r="L30" s="1888"/>
    </row>
    <row r="31" spans="1:12">
      <c r="A31" s="3149" t="s">
        <v>1181</v>
      </c>
      <c r="B31" s="247"/>
      <c r="C31" s="247"/>
      <c r="D31" s="247"/>
      <c r="E31" s="247"/>
      <c r="F31" s="247"/>
      <c r="G31" s="247"/>
      <c r="H31" s="247"/>
      <c r="I31" s="247"/>
      <c r="J31" s="247"/>
      <c r="K31" s="214"/>
      <c r="L31" s="215"/>
    </row>
    <row r="32" spans="1:12">
      <c r="A32" s="3150"/>
      <c r="B32" s="438" t="s">
        <v>1182</v>
      </c>
      <c r="C32" s="248">
        <v>2019</v>
      </c>
      <c r="D32" s="249"/>
      <c r="E32" s="438" t="s">
        <v>1183</v>
      </c>
      <c r="F32" s="282" t="s">
        <v>1184</v>
      </c>
      <c r="G32" s="249"/>
      <c r="H32" s="441"/>
      <c r="I32" s="249"/>
      <c r="J32" s="249"/>
      <c r="K32" s="214"/>
      <c r="L32" s="215"/>
    </row>
    <row r="33" spans="1:12">
      <c r="A33" s="3151"/>
      <c r="B33" s="1887"/>
      <c r="C33" s="251"/>
      <c r="D33" s="252"/>
      <c r="E33" s="1887"/>
      <c r="F33" s="252"/>
      <c r="G33" s="252"/>
      <c r="H33" s="442"/>
      <c r="I33" s="252"/>
      <c r="J33" s="252"/>
      <c r="K33" s="214"/>
      <c r="L33" s="215"/>
    </row>
    <row r="34" spans="1:12">
      <c r="A34" s="3149" t="s">
        <v>1185</v>
      </c>
      <c r="B34" s="254"/>
      <c r="C34" s="254"/>
      <c r="D34" s="254"/>
      <c r="E34" s="254"/>
      <c r="F34" s="254"/>
      <c r="G34" s="254"/>
      <c r="H34" s="254"/>
      <c r="I34" s="254"/>
      <c r="J34" s="254"/>
      <c r="K34" s="254"/>
      <c r="L34" s="255"/>
    </row>
    <row r="35" spans="1:12">
      <c r="A35" s="3150"/>
      <c r="B35" s="256"/>
      <c r="C35" s="257">
        <v>2019</v>
      </c>
      <c r="D35" s="257"/>
      <c r="E35" s="257">
        <v>2020</v>
      </c>
      <c r="F35" s="257"/>
      <c r="G35" s="258">
        <v>2021</v>
      </c>
      <c r="H35" s="258"/>
      <c r="I35" s="258">
        <v>2022</v>
      </c>
      <c r="J35" s="257"/>
      <c r="K35" s="257">
        <v>2023</v>
      </c>
      <c r="L35" s="255"/>
    </row>
    <row r="36" spans="1:12">
      <c r="A36" s="3150"/>
      <c r="B36" s="256"/>
      <c r="C36" s="1841">
        <v>0.2</v>
      </c>
      <c r="D36" s="1926"/>
      <c r="E36" s="1841">
        <v>0.5</v>
      </c>
      <c r="F36" s="1926"/>
      <c r="G36" s="1841">
        <v>0.75</v>
      </c>
      <c r="H36" s="1926"/>
      <c r="I36" s="1841">
        <v>1</v>
      </c>
      <c r="J36" s="1926"/>
      <c r="K36" s="1841">
        <v>1</v>
      </c>
      <c r="L36" s="1859"/>
    </row>
    <row r="37" spans="1:12">
      <c r="A37" s="3150"/>
      <c r="B37" s="256"/>
      <c r="C37" s="257">
        <v>2024</v>
      </c>
      <c r="D37" s="257"/>
      <c r="E37" s="257">
        <v>2025</v>
      </c>
      <c r="F37" s="257"/>
      <c r="G37" s="258">
        <v>2026</v>
      </c>
      <c r="H37" s="258"/>
      <c r="I37" s="258">
        <v>2027</v>
      </c>
      <c r="J37" s="257"/>
      <c r="K37" s="257">
        <v>2028</v>
      </c>
      <c r="L37" s="227"/>
    </row>
    <row r="38" spans="1:12">
      <c r="A38" s="3150"/>
      <c r="B38" s="256"/>
      <c r="C38" s="1841">
        <v>1</v>
      </c>
      <c r="D38" s="1926"/>
      <c r="E38" s="1841">
        <v>1</v>
      </c>
      <c r="F38" s="1926"/>
      <c r="G38" s="1841">
        <v>1</v>
      </c>
      <c r="H38" s="1926"/>
      <c r="I38" s="1841">
        <v>1</v>
      </c>
      <c r="J38" s="1926"/>
      <c r="K38" s="1841">
        <v>1</v>
      </c>
      <c r="L38" s="1859"/>
    </row>
    <row r="39" spans="1:12">
      <c r="A39" s="3150"/>
      <c r="B39" s="256"/>
      <c r="C39" s="257">
        <v>2029</v>
      </c>
      <c r="D39" s="257"/>
      <c r="E39" s="257">
        <v>2030</v>
      </c>
      <c r="F39" s="257"/>
      <c r="G39" s="258">
        <v>2031</v>
      </c>
      <c r="H39" s="258"/>
      <c r="I39" s="258">
        <v>2032</v>
      </c>
      <c r="J39" s="257"/>
      <c r="K39" s="257">
        <v>2033</v>
      </c>
      <c r="L39" s="227"/>
    </row>
    <row r="40" spans="1:12">
      <c r="A40" s="3150"/>
      <c r="B40" s="256"/>
      <c r="C40" s="1841">
        <v>1</v>
      </c>
      <c r="D40" s="1926"/>
      <c r="E40" s="1841">
        <v>1</v>
      </c>
      <c r="F40" s="1926"/>
      <c r="G40" s="1841">
        <v>1</v>
      </c>
      <c r="H40" s="1926"/>
      <c r="I40" s="1841">
        <v>1</v>
      </c>
      <c r="J40" s="1926"/>
      <c r="K40" s="1841">
        <v>1</v>
      </c>
      <c r="L40" s="1859"/>
    </row>
    <row r="41" spans="1:12">
      <c r="A41" s="3150"/>
      <c r="B41" s="256"/>
      <c r="C41" s="257">
        <v>2034</v>
      </c>
      <c r="D41" s="261"/>
      <c r="E41" s="263" t="s">
        <v>1186</v>
      </c>
      <c r="F41" s="261"/>
      <c r="G41" s="263"/>
      <c r="H41" s="261"/>
      <c r="I41" s="263"/>
      <c r="J41" s="261"/>
      <c r="K41" s="263"/>
      <c r="L41" s="1859"/>
    </row>
    <row r="42" spans="1:12">
      <c r="A42" s="3150"/>
      <c r="B42" s="256"/>
      <c r="C42" s="1841">
        <v>1</v>
      </c>
      <c r="D42" s="1926"/>
      <c r="E42" s="3152">
        <v>1</v>
      </c>
      <c r="F42" s="4274"/>
      <c r="G42" s="3183"/>
      <c r="H42" s="3183"/>
      <c r="I42" s="263"/>
      <c r="J42" s="261"/>
      <c r="K42" s="263"/>
      <c r="L42" s="1859"/>
    </row>
    <row r="43" spans="1:12">
      <c r="A43" s="3150"/>
      <c r="B43" s="256"/>
      <c r="C43" s="263"/>
      <c r="D43" s="261"/>
      <c r="E43" s="263"/>
      <c r="F43" s="261"/>
      <c r="G43" s="263"/>
      <c r="H43" s="261"/>
      <c r="I43" s="263"/>
      <c r="J43" s="261"/>
      <c r="K43" s="263"/>
      <c r="L43" s="1859"/>
    </row>
    <row r="44" spans="1:12">
      <c r="A44" s="3149" t="s">
        <v>1187</v>
      </c>
      <c r="B44" s="437"/>
      <c r="C44" s="437"/>
      <c r="D44" s="437"/>
      <c r="E44" s="437"/>
      <c r="F44" s="437"/>
      <c r="G44" s="437"/>
      <c r="H44" s="437"/>
      <c r="I44" s="437"/>
      <c r="J44" s="437"/>
      <c r="K44" s="214"/>
      <c r="L44" s="215"/>
    </row>
    <row r="45" spans="1:12">
      <c r="A45" s="3150"/>
      <c r="B45" s="214" t="s">
        <v>1869</v>
      </c>
      <c r="C45" s="264" t="s">
        <v>482</v>
      </c>
      <c r="D45" s="265" t="s">
        <v>60</v>
      </c>
      <c r="E45" s="3666" t="s">
        <v>1188</v>
      </c>
      <c r="F45" s="3169"/>
      <c r="G45" s="3169"/>
      <c r="H45" s="3169"/>
      <c r="I45" s="3169"/>
      <c r="J45" s="1977"/>
      <c r="K45" s="214"/>
      <c r="L45" s="215"/>
    </row>
    <row r="46" spans="1:12">
      <c r="A46" s="3150"/>
      <c r="B46" s="214"/>
      <c r="C46" s="1858"/>
      <c r="D46" s="1885" t="s">
        <v>1226</v>
      </c>
      <c r="E46" s="3666"/>
      <c r="F46" s="3169"/>
      <c r="G46" s="3169"/>
      <c r="H46" s="3169"/>
      <c r="I46" s="3169"/>
      <c r="J46" s="241"/>
      <c r="K46" s="214"/>
      <c r="L46" s="215"/>
    </row>
    <row r="47" spans="1:12">
      <c r="A47" s="3151"/>
      <c r="B47" s="267"/>
      <c r="C47" s="267"/>
      <c r="D47" s="267"/>
      <c r="E47" s="267"/>
      <c r="F47" s="267"/>
      <c r="G47" s="267"/>
      <c r="H47" s="267"/>
      <c r="I47" s="267"/>
      <c r="J47" s="267"/>
      <c r="K47" s="214"/>
      <c r="L47" s="215"/>
    </row>
    <row r="48" spans="1:12" ht="409.5" customHeight="1">
      <c r="A48" s="268" t="s">
        <v>1189</v>
      </c>
      <c r="B48" s="3658" t="s">
        <v>1870</v>
      </c>
      <c r="C48" s="3659"/>
      <c r="D48" s="3659"/>
      <c r="E48" s="3659"/>
      <c r="F48" s="3659"/>
      <c r="G48" s="3659"/>
      <c r="H48" s="3659"/>
      <c r="I48" s="3659"/>
      <c r="J48" s="3659"/>
      <c r="K48" s="3659"/>
      <c r="L48" s="3660"/>
    </row>
    <row r="49" spans="1:12" ht="56.25" customHeight="1">
      <c r="A49" s="268" t="s">
        <v>1191</v>
      </c>
      <c r="B49" s="3658" t="s">
        <v>1871</v>
      </c>
      <c r="C49" s="3659"/>
      <c r="D49" s="3659"/>
      <c r="E49" s="3659"/>
      <c r="F49" s="3659"/>
      <c r="G49" s="3659"/>
      <c r="H49" s="3659"/>
      <c r="I49" s="3659"/>
      <c r="J49" s="3659"/>
      <c r="K49" s="3659"/>
      <c r="L49" s="3660"/>
    </row>
    <row r="50" spans="1:12">
      <c r="A50" s="268" t="s">
        <v>1193</v>
      </c>
      <c r="B50" s="3658">
        <v>30</v>
      </c>
      <c r="C50" s="3659"/>
      <c r="D50" s="3659"/>
      <c r="E50" s="3659"/>
      <c r="F50" s="1899"/>
      <c r="G50" s="1899"/>
      <c r="H50" s="1899"/>
      <c r="I50" s="1899"/>
      <c r="J50" s="1899"/>
      <c r="K50" s="1899"/>
      <c r="L50" s="1900"/>
    </row>
    <row r="51" spans="1:12">
      <c r="A51" s="268" t="s">
        <v>1195</v>
      </c>
      <c r="B51" s="3658">
        <v>2020</v>
      </c>
      <c r="C51" s="3659"/>
      <c r="D51" s="1899"/>
      <c r="E51" s="1899"/>
      <c r="F51" s="1899"/>
      <c r="G51" s="1899"/>
      <c r="H51" s="1899"/>
      <c r="I51" s="1899"/>
      <c r="J51" s="1899"/>
      <c r="K51" s="1899"/>
      <c r="L51" s="1900"/>
    </row>
    <row r="52" spans="1:12">
      <c r="A52" s="269" t="s">
        <v>1198</v>
      </c>
      <c r="B52" s="3307" t="s">
        <v>1872</v>
      </c>
      <c r="C52" s="3103"/>
      <c r="D52" s="3103"/>
      <c r="E52" s="3103"/>
      <c r="F52" s="3103"/>
      <c r="G52" s="3103"/>
      <c r="H52" s="3103"/>
      <c r="I52" s="3103"/>
      <c r="J52" s="3103"/>
      <c r="K52" s="3103"/>
      <c r="L52" s="3104"/>
    </row>
    <row r="53" spans="1:12">
      <c r="A53" s="269" t="s">
        <v>1199</v>
      </c>
      <c r="B53" s="3103" t="s">
        <v>1873</v>
      </c>
      <c r="C53" s="3103"/>
      <c r="D53" s="3103"/>
      <c r="E53" s="3103"/>
      <c r="F53" s="3103"/>
      <c r="G53" s="3103"/>
      <c r="H53" s="3103"/>
      <c r="I53" s="3103"/>
      <c r="J53" s="3103"/>
      <c r="K53" s="3103"/>
      <c r="L53" s="3104"/>
    </row>
    <row r="54" spans="1:12">
      <c r="A54" s="269" t="s">
        <v>1201</v>
      </c>
      <c r="B54" s="3103" t="s">
        <v>1874</v>
      </c>
      <c r="C54" s="3103"/>
      <c r="D54" s="3103"/>
      <c r="E54" s="3103"/>
      <c r="F54" s="3103"/>
      <c r="G54" s="3103"/>
      <c r="H54" s="3103"/>
      <c r="I54" s="3103"/>
      <c r="J54" s="3103"/>
      <c r="K54" s="3103"/>
      <c r="L54" s="3104"/>
    </row>
    <row r="55" spans="1:12">
      <c r="A55" s="270" t="s">
        <v>1202</v>
      </c>
      <c r="B55" s="3103" t="s">
        <v>1875</v>
      </c>
      <c r="C55" s="3103"/>
      <c r="D55" s="3103"/>
      <c r="E55" s="3103"/>
      <c r="F55" s="3103"/>
      <c r="G55" s="3103"/>
      <c r="H55" s="3103"/>
      <c r="I55" s="3103"/>
      <c r="J55" s="3103"/>
      <c r="K55" s="3103"/>
      <c r="L55" s="3104"/>
    </row>
    <row r="56" spans="1:12" ht="18" customHeight="1">
      <c r="A56" s="269" t="s">
        <v>1204</v>
      </c>
      <c r="B56" s="3102" t="s">
        <v>985</v>
      </c>
      <c r="C56" s="3103"/>
      <c r="D56" s="3103"/>
      <c r="E56" s="3103"/>
      <c r="F56" s="3103"/>
      <c r="G56" s="3103"/>
      <c r="H56" s="3103"/>
      <c r="I56" s="3103"/>
      <c r="J56" s="3103"/>
      <c r="K56" s="3103"/>
      <c r="L56" s="3104"/>
    </row>
    <row r="57" spans="1:12">
      <c r="A57" s="269" t="s">
        <v>1205</v>
      </c>
      <c r="B57" s="3103" t="s">
        <v>1876</v>
      </c>
      <c r="C57" s="3103"/>
      <c r="D57" s="3103"/>
      <c r="E57" s="3103"/>
      <c r="F57" s="3103"/>
      <c r="G57" s="3103"/>
      <c r="H57" s="3103"/>
      <c r="I57" s="3103"/>
      <c r="J57" s="3103"/>
      <c r="K57" s="3103"/>
      <c r="L57" s="3104"/>
    </row>
    <row r="58" spans="1:12">
      <c r="A58" s="271" t="s">
        <v>1207</v>
      </c>
      <c r="B58" s="3103" t="s">
        <v>1274</v>
      </c>
      <c r="C58" s="3103"/>
      <c r="D58" s="3103"/>
      <c r="E58" s="3103"/>
      <c r="F58" s="3103"/>
      <c r="G58" s="3103"/>
      <c r="H58" s="3103"/>
      <c r="I58" s="3103"/>
      <c r="J58" s="3103"/>
      <c r="K58" s="3103"/>
      <c r="L58" s="3104"/>
    </row>
    <row r="59" spans="1:12">
      <c r="A59" s="271" t="s">
        <v>1209</v>
      </c>
      <c r="B59" s="3103" t="s">
        <v>1877</v>
      </c>
      <c r="C59" s="3103"/>
      <c r="D59" s="3103"/>
      <c r="E59" s="3103"/>
      <c r="F59" s="3103"/>
      <c r="G59" s="3103"/>
      <c r="H59" s="3103"/>
      <c r="I59" s="3103"/>
      <c r="J59" s="3103"/>
      <c r="K59" s="3103"/>
      <c r="L59" s="3104"/>
    </row>
    <row r="60" spans="1:12">
      <c r="A60" s="272" t="s">
        <v>28</v>
      </c>
      <c r="B60" s="3103" t="s">
        <v>101</v>
      </c>
      <c r="C60" s="3103"/>
      <c r="D60" s="3103"/>
      <c r="E60" s="3103"/>
      <c r="F60" s="3103"/>
      <c r="G60" s="3103"/>
      <c r="H60" s="3103"/>
      <c r="I60" s="3103"/>
      <c r="J60" s="3103"/>
      <c r="K60" s="3103"/>
      <c r="L60" s="3104"/>
    </row>
    <row r="61" spans="1:12" ht="15.75" thickBot="1">
      <c r="A61" s="319"/>
      <c r="B61" s="3661"/>
      <c r="C61" s="3200"/>
      <c r="D61" s="3200"/>
      <c r="E61" s="3200"/>
      <c r="F61" s="3200"/>
      <c r="G61" s="3200"/>
      <c r="H61" s="3200"/>
      <c r="I61" s="3200"/>
      <c r="J61" s="3200"/>
      <c r="K61" s="3200"/>
      <c r="L61" s="3201"/>
    </row>
  </sheetData>
  <mergeCells count="41">
    <mergeCell ref="B2:L2"/>
    <mergeCell ref="B3:L3"/>
    <mergeCell ref="B7:F7"/>
    <mergeCell ref="H7:L7"/>
    <mergeCell ref="A8:A10"/>
    <mergeCell ref="B8:G8"/>
    <mergeCell ref="B9:C9"/>
    <mergeCell ref="E9:F9"/>
    <mergeCell ref="H9:I9"/>
    <mergeCell ref="B10:C10"/>
    <mergeCell ref="A34:A43"/>
    <mergeCell ref="E42:F42"/>
    <mergeCell ref="G42:H42"/>
    <mergeCell ref="E10:F10"/>
    <mergeCell ref="H10:I10"/>
    <mergeCell ref="B11:L11"/>
    <mergeCell ref="B12:L12"/>
    <mergeCell ref="B13:L13"/>
    <mergeCell ref="B14:J14"/>
    <mergeCell ref="C15:D15"/>
    <mergeCell ref="B16:L16"/>
    <mergeCell ref="A17:A23"/>
    <mergeCell ref="A24:A27"/>
    <mergeCell ref="A31:A33"/>
    <mergeCell ref="B56:L56"/>
    <mergeCell ref="A44:A47"/>
    <mergeCell ref="E45:E46"/>
    <mergeCell ref="F45:I46"/>
    <mergeCell ref="B48:L48"/>
    <mergeCell ref="B49:L49"/>
    <mergeCell ref="B50:E50"/>
    <mergeCell ref="B51:C51"/>
    <mergeCell ref="B52:L52"/>
    <mergeCell ref="B53:L53"/>
    <mergeCell ref="B54:L54"/>
    <mergeCell ref="B55:L55"/>
    <mergeCell ref="B57:L57"/>
    <mergeCell ref="B58:L58"/>
    <mergeCell ref="B59:L59"/>
    <mergeCell ref="B60:L60"/>
    <mergeCell ref="B61:L61"/>
  </mergeCells>
  <hyperlinks>
    <hyperlink ref="B56" r:id="rId1"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sheetPr>
  <dimension ref="A1:M61"/>
  <sheetViews>
    <sheetView workbookViewId="0">
      <selection activeCell="C58" sqref="C58"/>
    </sheetView>
  </sheetViews>
  <sheetFormatPr baseColWidth="10" defaultColWidth="11.42578125" defaultRowHeight="15"/>
  <cols>
    <col min="2" max="2" width="24.85546875" customWidth="1"/>
  </cols>
  <sheetData>
    <row r="1" spans="1:13" ht="16.5" thickBot="1">
      <c r="A1" s="1"/>
      <c r="B1" s="1879" t="s">
        <v>1878</v>
      </c>
      <c r="C1" s="2"/>
      <c r="D1" s="2"/>
      <c r="E1" s="2"/>
      <c r="F1" s="2"/>
      <c r="G1" s="2"/>
      <c r="H1" s="2"/>
      <c r="I1" s="2"/>
      <c r="J1" s="2"/>
      <c r="K1" s="2"/>
      <c r="L1" s="2"/>
      <c r="M1" s="3"/>
    </row>
    <row r="2" spans="1:13" ht="47.25" customHeight="1">
      <c r="A2" s="3280" t="s">
        <v>1134</v>
      </c>
      <c r="B2" s="5" t="s">
        <v>1135</v>
      </c>
      <c r="C2" s="3793" t="s">
        <v>986</v>
      </c>
      <c r="D2" s="3794"/>
      <c r="E2" s="3794"/>
      <c r="F2" s="3794"/>
      <c r="G2" s="3794"/>
      <c r="H2" s="3794"/>
      <c r="I2" s="3794"/>
      <c r="J2" s="3794"/>
      <c r="K2" s="3794"/>
      <c r="L2" s="3794"/>
      <c r="M2" s="3795"/>
    </row>
    <row r="3" spans="1:13" ht="57" customHeight="1">
      <c r="A3" s="3281"/>
      <c r="B3" s="6" t="s">
        <v>1213</v>
      </c>
      <c r="C3" s="3840" t="s">
        <v>980</v>
      </c>
      <c r="D3" s="3088"/>
      <c r="E3" s="3088"/>
      <c r="F3" s="3088"/>
      <c r="G3" s="3088"/>
      <c r="H3" s="3088"/>
      <c r="I3" s="3088"/>
      <c r="J3" s="3088"/>
      <c r="K3" s="3088"/>
      <c r="L3" s="3088"/>
      <c r="M3" s="3089"/>
    </row>
    <row r="4" spans="1:13">
      <c r="A4" s="3281"/>
      <c r="B4" s="1853" t="s">
        <v>1139</v>
      </c>
      <c r="C4" s="1847" t="s">
        <v>60</v>
      </c>
      <c r="D4" s="1847"/>
      <c r="E4" s="1847"/>
      <c r="F4" s="1847"/>
      <c r="G4" s="1847"/>
      <c r="H4" s="1847"/>
      <c r="I4" s="1847"/>
      <c r="J4" s="1847"/>
      <c r="K4" s="1847"/>
      <c r="L4" s="1847"/>
      <c r="M4" s="1848"/>
    </row>
    <row r="5" spans="1:13" ht="30">
      <c r="A5" s="3281"/>
      <c r="B5" s="1856" t="s">
        <v>1140</v>
      </c>
      <c r="C5" s="3840" t="s">
        <v>60</v>
      </c>
      <c r="D5" s="3088"/>
      <c r="E5" s="3088"/>
      <c r="F5" s="3088"/>
      <c r="G5" s="3088"/>
      <c r="H5" s="3088"/>
      <c r="I5" s="3088"/>
      <c r="J5" s="3088"/>
      <c r="K5" s="3088"/>
      <c r="L5" s="3088"/>
      <c r="M5" s="3089"/>
    </row>
    <row r="6" spans="1:13">
      <c r="A6" s="3281"/>
      <c r="B6" s="1853" t="s">
        <v>1142</v>
      </c>
      <c r="C6" s="3840" t="s">
        <v>60</v>
      </c>
      <c r="D6" s="3088"/>
      <c r="E6" s="3088"/>
      <c r="F6" s="3088"/>
      <c r="G6" s="3088"/>
      <c r="H6" s="3088"/>
      <c r="I6" s="3088"/>
      <c r="J6" s="3088"/>
      <c r="K6" s="3088"/>
      <c r="L6" s="3088"/>
      <c r="M6" s="3089"/>
    </row>
    <row r="7" spans="1:13" ht="36" customHeight="1">
      <c r="A7" s="3281"/>
      <c r="B7" s="6" t="s">
        <v>1143</v>
      </c>
      <c r="C7" s="3840" t="s">
        <v>1338</v>
      </c>
      <c r="D7" s="3088"/>
      <c r="E7" s="3088"/>
      <c r="F7" s="3088"/>
      <c r="G7" s="4048"/>
      <c r="H7" s="7" t="s">
        <v>28</v>
      </c>
      <c r="I7" s="4047" t="s">
        <v>101</v>
      </c>
      <c r="J7" s="3088"/>
      <c r="K7" s="3088"/>
      <c r="L7" s="3088"/>
      <c r="M7" s="3089"/>
    </row>
    <row r="8" spans="1:13" ht="15.75">
      <c r="A8" s="3281"/>
      <c r="B8" s="3119" t="s">
        <v>1144</v>
      </c>
      <c r="C8" s="2747"/>
      <c r="D8" s="996"/>
      <c r="E8" s="1978"/>
      <c r="F8" s="1978"/>
      <c r="G8" s="1978"/>
      <c r="H8" s="1978"/>
      <c r="I8" s="1978"/>
      <c r="J8" s="1978"/>
      <c r="K8" s="1978"/>
      <c r="L8" s="8"/>
      <c r="M8" s="9"/>
    </row>
    <row r="9" spans="1:13" ht="15.75">
      <c r="A9" s="3281"/>
      <c r="B9" s="3120"/>
      <c r="C9" s="51"/>
      <c r="D9" s="51"/>
      <c r="E9" s="1911"/>
      <c r="F9" s="4287"/>
      <c r="G9" s="4287"/>
      <c r="H9" s="1911"/>
      <c r="I9" s="4287"/>
      <c r="J9" s="4287"/>
      <c r="K9" s="1911"/>
      <c r="L9" s="484"/>
      <c r="M9" s="11"/>
    </row>
    <row r="10" spans="1:13" ht="29.25" customHeight="1">
      <c r="A10" s="3281"/>
      <c r="B10" s="3121"/>
      <c r="C10" s="4288" t="s">
        <v>1147</v>
      </c>
      <c r="D10" s="4287"/>
      <c r="E10" s="1857"/>
      <c r="F10" s="4287" t="s">
        <v>1147</v>
      </c>
      <c r="G10" s="4287"/>
      <c r="H10" s="1857"/>
      <c r="I10" s="4287" t="s">
        <v>1147</v>
      </c>
      <c r="J10" s="4287"/>
      <c r="K10" s="1857"/>
      <c r="L10" s="484"/>
      <c r="M10" s="11"/>
    </row>
    <row r="11" spans="1:13" ht="48.75" customHeight="1">
      <c r="A11" s="3281"/>
      <c r="B11" s="6" t="s">
        <v>1219</v>
      </c>
      <c r="C11" s="4289" t="s">
        <v>1879</v>
      </c>
      <c r="D11" s="4290"/>
      <c r="E11" s="4290"/>
      <c r="F11" s="4290"/>
      <c r="G11" s="4290"/>
      <c r="H11" s="4290"/>
      <c r="I11" s="4290"/>
      <c r="J11" s="4290"/>
      <c r="K11" s="4290"/>
      <c r="L11" s="4290"/>
      <c r="M11" s="4291"/>
    </row>
    <row r="12" spans="1:13" ht="67.5" customHeight="1">
      <c r="A12" s="3281"/>
      <c r="B12" s="58" t="s">
        <v>1221</v>
      </c>
      <c r="C12" s="4176" t="s">
        <v>1863</v>
      </c>
      <c r="D12" s="4176"/>
      <c r="E12" s="4176"/>
      <c r="F12" s="4176"/>
      <c r="G12" s="4176"/>
      <c r="H12" s="4176"/>
      <c r="I12" s="4176"/>
      <c r="J12" s="4176"/>
      <c r="K12" s="4176"/>
      <c r="L12" s="4176"/>
      <c r="M12" s="4176"/>
    </row>
    <row r="13" spans="1:13" ht="60">
      <c r="A13" s="3281"/>
      <c r="B13" s="1983" t="s">
        <v>1495</v>
      </c>
      <c r="C13" s="3919"/>
      <c r="D13" s="3694"/>
      <c r="E13" s="3694"/>
      <c r="F13" s="3694"/>
      <c r="G13" s="3694"/>
      <c r="H13" s="3694"/>
      <c r="I13" s="3694"/>
      <c r="J13" s="3694"/>
      <c r="K13" s="3694"/>
      <c r="L13" s="3694"/>
      <c r="M13" s="3920"/>
    </row>
    <row r="14" spans="1:13" ht="45">
      <c r="A14" s="3416"/>
      <c r="B14" s="443" t="s">
        <v>1223</v>
      </c>
      <c r="C14" s="3697" t="s">
        <v>1868</v>
      </c>
      <c r="D14" s="3697"/>
      <c r="E14" s="3697"/>
      <c r="F14" s="3697"/>
      <c r="G14" s="3697"/>
      <c r="H14" s="1909" t="s">
        <v>1224</v>
      </c>
      <c r="I14" s="3697" t="s">
        <v>1880</v>
      </c>
      <c r="J14" s="3697"/>
      <c r="K14" s="3697"/>
      <c r="L14" s="3697"/>
      <c r="M14" s="3697"/>
    </row>
    <row r="15" spans="1:13" ht="30">
      <c r="A15" s="3264" t="s">
        <v>1150</v>
      </c>
      <c r="B15" s="1853" t="s">
        <v>1256</v>
      </c>
      <c r="C15" s="446" t="s">
        <v>300</v>
      </c>
      <c r="D15" s="3930"/>
      <c r="E15" s="3930"/>
      <c r="F15" s="2014"/>
      <c r="G15" s="2014"/>
      <c r="H15" s="2014"/>
      <c r="I15" s="2014"/>
      <c r="J15" s="2014"/>
      <c r="K15" s="2014"/>
      <c r="L15" s="484"/>
      <c r="M15" s="11"/>
    </row>
    <row r="16" spans="1:13" ht="122.25" customHeight="1">
      <c r="A16" s="3117"/>
      <c r="B16" s="6" t="s">
        <v>1151</v>
      </c>
      <c r="C16" s="3793" t="s">
        <v>1881</v>
      </c>
      <c r="D16" s="3794"/>
      <c r="E16" s="3794"/>
      <c r="F16" s="3794"/>
      <c r="G16" s="3794"/>
      <c r="H16" s="3794"/>
      <c r="I16" s="3794"/>
      <c r="J16" s="3794"/>
      <c r="K16" s="3794"/>
      <c r="L16" s="3794"/>
      <c r="M16" s="37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c r="K19" s="191" t="s">
        <v>1158</v>
      </c>
      <c r="L19" s="193"/>
      <c r="M19" s="194"/>
    </row>
    <row r="20" spans="1:13" ht="30">
      <c r="A20" s="3117"/>
      <c r="B20" s="3120"/>
      <c r="C20" s="191" t="s">
        <v>1159</v>
      </c>
      <c r="D20" s="1909"/>
      <c r="E20" s="191" t="s">
        <v>1160</v>
      </c>
      <c r="F20" s="195"/>
      <c r="G20" s="191" t="s">
        <v>1161</v>
      </c>
      <c r="H20" s="195"/>
      <c r="I20" s="191" t="s">
        <v>1162</v>
      </c>
      <c r="J20" s="444" t="s">
        <v>1226</v>
      </c>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195"/>
      <c r="E22" s="191" t="s">
        <v>1168</v>
      </c>
      <c r="F22" s="1914"/>
      <c r="G22" s="1914"/>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84"/>
      <c r="M24" s="11"/>
    </row>
    <row r="25" spans="1:13" ht="15.75">
      <c r="A25" s="3117"/>
      <c r="B25" s="3120"/>
      <c r="C25" s="191" t="s">
        <v>1171</v>
      </c>
      <c r="D25" s="195"/>
      <c r="E25" s="1923"/>
      <c r="F25" s="191" t="s">
        <v>1172</v>
      </c>
      <c r="G25" s="1909"/>
      <c r="H25" s="1923"/>
      <c r="I25" s="191" t="s">
        <v>1173</v>
      </c>
      <c r="J25" s="444" t="s">
        <v>1226</v>
      </c>
      <c r="K25" s="1923"/>
      <c r="L25" s="484"/>
      <c r="M25" s="11"/>
    </row>
    <row r="26" spans="1:13" ht="15.75">
      <c r="A26" s="3117"/>
      <c r="B26" s="3120"/>
      <c r="C26" s="191" t="s">
        <v>1174</v>
      </c>
      <c r="D26" s="30"/>
      <c r="E26" s="31"/>
      <c r="F26" s="191" t="s">
        <v>1175</v>
      </c>
      <c r="G26" s="195"/>
      <c r="H26" s="484"/>
      <c r="I26" s="32"/>
      <c r="J26" s="484"/>
      <c r="K26" s="1911"/>
      <c r="L26" s="484"/>
      <c r="M26" s="11"/>
    </row>
    <row r="27" spans="1:13" ht="15.75">
      <c r="A27" s="3117"/>
      <c r="B27" s="3120"/>
      <c r="C27" s="196"/>
      <c r="D27" s="196"/>
      <c r="E27" s="196"/>
      <c r="F27" s="196"/>
      <c r="G27" s="196"/>
      <c r="H27" s="196"/>
      <c r="I27" s="196"/>
      <c r="J27" s="196"/>
      <c r="K27" s="196"/>
      <c r="L27" s="484"/>
      <c r="M27" s="11"/>
    </row>
    <row r="28" spans="1:13">
      <c r="A28" s="3117"/>
      <c r="B28" s="1852" t="s">
        <v>1176</v>
      </c>
      <c r="C28" s="1923"/>
      <c r="D28" s="1923"/>
      <c r="E28" s="1923"/>
      <c r="F28" s="1923"/>
      <c r="G28" s="1923"/>
      <c r="H28" s="1923"/>
      <c r="I28" s="1923"/>
      <c r="J28" s="1923"/>
      <c r="K28" s="1923"/>
      <c r="L28" s="1923"/>
      <c r="M28" s="1924"/>
    </row>
    <row r="29" spans="1:13">
      <c r="A29" s="3117"/>
      <c r="B29" s="1852"/>
      <c r="C29" s="200" t="s">
        <v>1177</v>
      </c>
      <c r="D29" s="445" t="s">
        <v>1645</v>
      </c>
      <c r="E29" s="1923"/>
      <c r="F29" s="201" t="s">
        <v>1178</v>
      </c>
      <c r="G29" s="445" t="s">
        <v>1645</v>
      </c>
      <c r="H29" s="1923"/>
      <c r="I29" s="201" t="s">
        <v>1179</v>
      </c>
      <c r="J29" s="445" t="s">
        <v>1645</v>
      </c>
      <c r="K29" s="1906"/>
      <c r="L29" s="1916"/>
      <c r="M29" s="1924"/>
    </row>
    <row r="30" spans="1:13">
      <c r="A30" s="3117"/>
      <c r="B30" s="1853"/>
      <c r="C30" s="1932"/>
      <c r="D30" s="1932"/>
      <c r="E30" s="1932"/>
      <c r="F30" s="1932"/>
      <c r="G30" s="1932"/>
      <c r="H30" s="1932"/>
      <c r="I30" s="1932"/>
      <c r="J30" s="1932"/>
      <c r="K30" s="1932"/>
      <c r="L30" s="1932"/>
      <c r="M30" s="1933"/>
    </row>
    <row r="31" spans="1:13" ht="15.75">
      <c r="A31" s="3117"/>
      <c r="B31" s="3119" t="s">
        <v>1181</v>
      </c>
      <c r="C31" s="1890"/>
      <c r="D31" s="1890"/>
      <c r="E31" s="1890"/>
      <c r="F31" s="1890"/>
      <c r="G31" s="1890"/>
      <c r="H31" s="1890"/>
      <c r="I31" s="1890"/>
      <c r="J31" s="1890"/>
      <c r="K31" s="1890"/>
      <c r="L31" s="484"/>
      <c r="M31" s="11"/>
    </row>
    <row r="32" spans="1:13" ht="15.75">
      <c r="A32" s="3117"/>
      <c r="B32" s="3120"/>
      <c r="C32" s="1923" t="s">
        <v>1182</v>
      </c>
      <c r="D32" s="37">
        <v>2019</v>
      </c>
      <c r="E32" s="38"/>
      <c r="F32" s="1923" t="s">
        <v>1183</v>
      </c>
      <c r="G32" s="39" t="s">
        <v>1184</v>
      </c>
      <c r="H32" s="38"/>
      <c r="I32" s="201"/>
      <c r="J32" s="38"/>
      <c r="K32" s="38"/>
      <c r="L32" s="484"/>
      <c r="M32" s="11"/>
    </row>
    <row r="33" spans="1:13" ht="15.75">
      <c r="A33" s="3117"/>
      <c r="B33" s="3121"/>
      <c r="C33" s="1932"/>
      <c r="D33" s="40"/>
      <c r="E33" s="41"/>
      <c r="F33" s="1932"/>
      <c r="G33" s="41"/>
      <c r="H33" s="41"/>
      <c r="I33" s="202"/>
      <c r="J33" s="41"/>
      <c r="K33" s="41"/>
      <c r="L33" s="484"/>
      <c r="M33" s="11"/>
    </row>
    <row r="34" spans="1:13">
      <c r="A34" s="3117"/>
      <c r="B34" s="3119" t="s">
        <v>1185</v>
      </c>
      <c r="C34" s="43"/>
      <c r="D34" s="43"/>
      <c r="E34" s="43"/>
      <c r="F34" s="43"/>
      <c r="G34" s="43"/>
      <c r="H34" s="43"/>
      <c r="I34" s="43"/>
      <c r="J34" s="43"/>
      <c r="K34" s="43"/>
      <c r="L34" s="43"/>
      <c r="M34" s="44"/>
    </row>
    <row r="35" spans="1:13" ht="15.75">
      <c r="A35" s="3117"/>
      <c r="B35" s="3120"/>
      <c r="C35" s="45"/>
      <c r="D35" s="46">
        <v>2019</v>
      </c>
      <c r="E35" s="46"/>
      <c r="F35" s="46">
        <v>2020</v>
      </c>
      <c r="G35" s="46"/>
      <c r="H35" s="47">
        <v>2021</v>
      </c>
      <c r="I35" s="47"/>
      <c r="J35" s="47">
        <v>2022</v>
      </c>
      <c r="K35" s="46"/>
      <c r="L35" s="46">
        <v>2023</v>
      </c>
      <c r="M35" s="44"/>
    </row>
    <row r="36" spans="1:13">
      <c r="A36" s="3117"/>
      <c r="B36" s="3120"/>
      <c r="C36" s="45"/>
      <c r="D36" s="1896">
        <v>0.1</v>
      </c>
      <c r="E36" s="1855"/>
      <c r="F36" s="1896">
        <v>0.25</v>
      </c>
      <c r="G36" s="1855"/>
      <c r="H36" s="1896">
        <v>0.5</v>
      </c>
      <c r="I36" s="1855"/>
      <c r="J36" s="1896">
        <v>0.75</v>
      </c>
      <c r="K36" s="1855"/>
      <c r="L36" s="1896">
        <f>J36+2.08%</f>
        <v>0.77080000000000004</v>
      </c>
      <c r="M36" s="1917"/>
    </row>
    <row r="37" spans="1:13" ht="15.75">
      <c r="A37" s="3117"/>
      <c r="B37" s="3120"/>
      <c r="C37" s="45"/>
      <c r="D37" s="46">
        <v>2024</v>
      </c>
      <c r="E37" s="46"/>
      <c r="F37" s="46">
        <v>2025</v>
      </c>
      <c r="G37" s="46"/>
      <c r="H37" s="47">
        <v>2026</v>
      </c>
      <c r="I37" s="47"/>
      <c r="J37" s="47">
        <v>2027</v>
      </c>
      <c r="K37" s="46"/>
      <c r="L37" s="46">
        <v>2028</v>
      </c>
      <c r="M37" s="19"/>
    </row>
    <row r="38" spans="1:13">
      <c r="A38" s="3117"/>
      <c r="B38" s="3120"/>
      <c r="C38" s="45"/>
      <c r="D38" s="1896">
        <f>L36+2.08%</f>
        <v>0.79160000000000008</v>
      </c>
      <c r="E38" s="1855"/>
      <c r="F38" s="1896">
        <f>D38+2.08%</f>
        <v>0.81240000000000012</v>
      </c>
      <c r="G38" s="1855"/>
      <c r="H38" s="1896">
        <f>F38+2.08%</f>
        <v>0.83320000000000016</v>
      </c>
      <c r="I38" s="1855"/>
      <c r="J38" s="1896">
        <f>H38+2.08%</f>
        <v>0.8540000000000002</v>
      </c>
      <c r="K38" s="1855"/>
      <c r="L38" s="1896">
        <f>J38+2.08%</f>
        <v>0.87480000000000024</v>
      </c>
      <c r="M38" s="1917"/>
    </row>
    <row r="39" spans="1:13" ht="15.75">
      <c r="A39" s="3117"/>
      <c r="B39" s="3120"/>
      <c r="C39" s="45"/>
      <c r="D39" s="46">
        <v>2029</v>
      </c>
      <c r="E39" s="46"/>
      <c r="F39" s="46">
        <v>2030</v>
      </c>
      <c r="G39" s="46"/>
      <c r="H39" s="47">
        <v>2031</v>
      </c>
      <c r="I39" s="47"/>
      <c r="J39" s="47">
        <v>2032</v>
      </c>
      <c r="K39" s="46"/>
      <c r="L39" s="46">
        <v>2033</v>
      </c>
      <c r="M39" s="19"/>
    </row>
    <row r="40" spans="1:13">
      <c r="A40" s="3117"/>
      <c r="B40" s="3120"/>
      <c r="C40" s="45"/>
      <c r="D40" s="1896">
        <f>L38+2.08%</f>
        <v>0.89560000000000028</v>
      </c>
      <c r="E40" s="1855"/>
      <c r="F40" s="1896">
        <f>D40+2.08%</f>
        <v>0.91640000000000033</v>
      </c>
      <c r="G40" s="1855"/>
      <c r="H40" s="1896">
        <f>F40+2.08%</f>
        <v>0.93720000000000037</v>
      </c>
      <c r="I40" s="1855"/>
      <c r="J40" s="1896">
        <f>H40+2.08%</f>
        <v>0.95800000000000041</v>
      </c>
      <c r="K40" s="1855"/>
      <c r="L40" s="1896">
        <f>J40+2.08%</f>
        <v>0.97880000000000045</v>
      </c>
      <c r="M40" s="1917"/>
    </row>
    <row r="41" spans="1:13">
      <c r="A41" s="3117"/>
      <c r="B41" s="3120"/>
      <c r="C41" s="45"/>
      <c r="D41" s="46">
        <v>2034</v>
      </c>
      <c r="E41" s="1910"/>
      <c r="F41" s="62" t="s">
        <v>1186</v>
      </c>
      <c r="G41" s="1910"/>
      <c r="H41" s="62"/>
      <c r="I41" s="1910"/>
      <c r="J41" s="62"/>
      <c r="K41" s="1910"/>
      <c r="L41" s="62"/>
      <c r="M41" s="1917"/>
    </row>
    <row r="42" spans="1:13">
      <c r="A42" s="3117"/>
      <c r="B42" s="3120"/>
      <c r="C42" s="45"/>
      <c r="D42" s="1896">
        <v>1</v>
      </c>
      <c r="E42" s="1855"/>
      <c r="F42" s="3531">
        <v>1</v>
      </c>
      <c r="G42" s="3532"/>
      <c r="H42" s="3531"/>
      <c r="I42" s="3532"/>
      <c r="J42" s="62"/>
      <c r="K42" s="1910"/>
      <c r="L42" s="62"/>
      <c r="M42" s="1917"/>
    </row>
    <row r="43" spans="1:13">
      <c r="A43" s="3117"/>
      <c r="B43" s="3120"/>
      <c r="C43" s="45"/>
      <c r="D43" s="62"/>
      <c r="E43" s="1910"/>
      <c r="F43" s="62"/>
      <c r="G43" s="1910"/>
      <c r="H43" s="62"/>
      <c r="I43" s="1910"/>
      <c r="J43" s="62"/>
      <c r="K43" s="1910"/>
      <c r="L43" s="62"/>
      <c r="M43" s="1917"/>
    </row>
    <row r="44" spans="1:13" ht="15.75">
      <c r="A44" s="3117"/>
      <c r="B44" s="3119" t="s">
        <v>1187</v>
      </c>
      <c r="C44" s="199"/>
      <c r="D44" s="199"/>
      <c r="E44" s="199"/>
      <c r="F44" s="199"/>
      <c r="G44" s="199"/>
      <c r="H44" s="199"/>
      <c r="I44" s="199"/>
      <c r="J44" s="199"/>
      <c r="K44" s="199"/>
      <c r="L44" s="484"/>
      <c r="M44" s="11"/>
    </row>
    <row r="45" spans="1:13" ht="15.75">
      <c r="A45" s="3117"/>
      <c r="B45" s="3120"/>
      <c r="C45" s="484"/>
      <c r="D45" s="49" t="s">
        <v>482</v>
      </c>
      <c r="E45" s="50" t="s">
        <v>60</v>
      </c>
      <c r="F45" s="3699" t="s">
        <v>1188</v>
      </c>
      <c r="G45" s="3700"/>
      <c r="H45" s="3701"/>
      <c r="I45" s="3701"/>
      <c r="J45" s="3702"/>
      <c r="K45" s="1980"/>
      <c r="L45" s="484"/>
      <c r="M45" s="11"/>
    </row>
    <row r="46" spans="1:13" ht="15.75">
      <c r="A46" s="3117"/>
      <c r="B46" s="3120"/>
      <c r="C46" s="484"/>
      <c r="D46" s="2004"/>
      <c r="E46" s="444" t="s">
        <v>1226</v>
      </c>
      <c r="F46" s="3699"/>
      <c r="G46" s="3703"/>
      <c r="H46" s="3704"/>
      <c r="I46" s="3704"/>
      <c r="J46" s="3705"/>
      <c r="K46" s="31"/>
      <c r="L46" s="484"/>
      <c r="M46" s="11"/>
    </row>
    <row r="47" spans="1:13" ht="15.75">
      <c r="A47" s="3117"/>
      <c r="B47" s="3121"/>
      <c r="C47" s="51"/>
      <c r="D47" s="51"/>
      <c r="E47" s="51"/>
      <c r="F47" s="51"/>
      <c r="G47" s="51"/>
      <c r="H47" s="51"/>
      <c r="I47" s="51"/>
      <c r="J47" s="51"/>
      <c r="K47" s="51"/>
      <c r="L47" s="484"/>
      <c r="M47" s="11"/>
    </row>
    <row r="48" spans="1:13" ht="409.5" customHeight="1">
      <c r="A48" s="3117"/>
      <c r="B48" s="6" t="s">
        <v>1189</v>
      </c>
      <c r="C48" s="3793" t="s">
        <v>1882</v>
      </c>
      <c r="D48" s="3794"/>
      <c r="E48" s="3794"/>
      <c r="F48" s="3794"/>
      <c r="G48" s="3794"/>
      <c r="H48" s="3794"/>
      <c r="I48" s="3794"/>
      <c r="J48" s="3794"/>
      <c r="K48" s="3794"/>
      <c r="L48" s="3794"/>
      <c r="M48" s="3795"/>
    </row>
    <row r="49" spans="1:13" ht="59.25" customHeight="1">
      <c r="A49" s="3117"/>
      <c r="B49" s="6" t="s">
        <v>1191</v>
      </c>
      <c r="C49" s="3793" t="s">
        <v>1883</v>
      </c>
      <c r="D49" s="3794"/>
      <c r="E49" s="3794"/>
      <c r="F49" s="3794"/>
      <c r="G49" s="3794"/>
      <c r="H49" s="3794"/>
      <c r="I49" s="3794"/>
      <c r="J49" s="3794"/>
      <c r="K49" s="3794"/>
      <c r="L49" s="3794"/>
      <c r="M49" s="3795"/>
    </row>
    <row r="50" spans="1:13">
      <c r="A50" s="3117"/>
      <c r="B50" s="6" t="s">
        <v>1193</v>
      </c>
      <c r="C50" s="4280">
        <v>30</v>
      </c>
      <c r="D50" s="4281"/>
      <c r="E50" s="4281"/>
      <c r="F50" s="1920"/>
      <c r="G50" s="1920"/>
      <c r="H50" s="1920"/>
      <c r="I50" s="1920"/>
      <c r="J50" s="1920"/>
      <c r="K50" s="1920"/>
      <c r="L50" s="1920"/>
      <c r="M50" s="1921"/>
    </row>
    <row r="51" spans="1:13">
      <c r="A51" s="3117"/>
      <c r="B51" s="6" t="s">
        <v>1195</v>
      </c>
      <c r="C51" s="3793" t="s">
        <v>61</v>
      </c>
      <c r="D51" s="3794"/>
      <c r="E51" s="1920"/>
      <c r="F51" s="1920"/>
      <c r="G51" s="1920"/>
      <c r="H51" s="1920"/>
      <c r="I51" s="1920"/>
      <c r="J51" s="1920"/>
      <c r="K51" s="1920"/>
      <c r="L51" s="1920"/>
      <c r="M51" s="1921"/>
    </row>
    <row r="52" spans="1:13">
      <c r="A52" s="3085" t="s">
        <v>1197</v>
      </c>
      <c r="B52" s="63" t="s">
        <v>1198</v>
      </c>
      <c r="C52" s="4282" t="s">
        <v>1872</v>
      </c>
      <c r="D52" s="3419"/>
      <c r="E52" s="3419"/>
      <c r="F52" s="3419"/>
      <c r="G52" s="3419"/>
      <c r="H52" s="3419"/>
      <c r="I52" s="3419"/>
      <c r="J52" s="3419"/>
      <c r="K52" s="3419"/>
      <c r="L52" s="3419"/>
      <c r="M52" s="4283"/>
    </row>
    <row r="53" spans="1:13">
      <c r="A53" s="3086"/>
      <c r="B53" s="63" t="s">
        <v>1199</v>
      </c>
      <c r="C53" s="3840" t="s">
        <v>1884</v>
      </c>
      <c r="D53" s="3088"/>
      <c r="E53" s="3088"/>
      <c r="F53" s="3088"/>
      <c r="G53" s="3088"/>
      <c r="H53" s="3088"/>
      <c r="I53" s="3088"/>
      <c r="J53" s="3088"/>
      <c r="K53" s="3088"/>
      <c r="L53" s="3088"/>
      <c r="M53" s="3089"/>
    </row>
    <row r="54" spans="1:13">
      <c r="A54" s="3086"/>
      <c r="B54" s="63" t="s">
        <v>1201</v>
      </c>
      <c r="C54" s="3840" t="s">
        <v>1348</v>
      </c>
      <c r="D54" s="3088"/>
      <c r="E54" s="3088"/>
      <c r="F54" s="3088"/>
      <c r="G54" s="3088"/>
      <c r="H54" s="3088"/>
      <c r="I54" s="3088"/>
      <c r="J54" s="3088"/>
      <c r="K54" s="3088"/>
      <c r="L54" s="3088"/>
      <c r="M54" s="3089"/>
    </row>
    <row r="55" spans="1:13">
      <c r="A55" s="3086"/>
      <c r="B55" s="64" t="s">
        <v>1202</v>
      </c>
      <c r="C55" s="3840" t="s">
        <v>1875</v>
      </c>
      <c r="D55" s="3088"/>
      <c r="E55" s="3088"/>
      <c r="F55" s="3088"/>
      <c r="G55" s="3088"/>
      <c r="H55" s="3088"/>
      <c r="I55" s="3088"/>
      <c r="J55" s="3088"/>
      <c r="K55" s="3088"/>
      <c r="L55" s="3088"/>
      <c r="M55" s="3089"/>
    </row>
    <row r="56" spans="1:13">
      <c r="A56" s="3086"/>
      <c r="B56" s="63" t="s">
        <v>1204</v>
      </c>
      <c r="C56" s="4284" t="s">
        <v>985</v>
      </c>
      <c r="D56" s="4285"/>
      <c r="E56" s="4285"/>
      <c r="F56" s="4285"/>
      <c r="G56" s="4285"/>
      <c r="H56" s="4285"/>
      <c r="I56" s="4285"/>
      <c r="J56" s="4285"/>
      <c r="K56" s="4285"/>
      <c r="L56" s="4285"/>
      <c r="M56" s="4286"/>
    </row>
    <row r="57" spans="1:13" ht="15.75" thickBot="1">
      <c r="A57" s="3087"/>
      <c r="B57" s="63" t="s">
        <v>1205</v>
      </c>
      <c r="C57" s="3840" t="s">
        <v>1885</v>
      </c>
      <c r="D57" s="3088"/>
      <c r="E57" s="3088"/>
      <c r="F57" s="3088"/>
      <c r="G57" s="3088"/>
      <c r="H57" s="3088"/>
      <c r="I57" s="3088"/>
      <c r="J57" s="3088"/>
      <c r="K57" s="3088"/>
      <c r="L57" s="3088"/>
      <c r="M57" s="3089"/>
    </row>
    <row r="58" spans="1:13">
      <c r="A58" s="3085" t="s">
        <v>1206</v>
      </c>
      <c r="B58" s="65" t="s">
        <v>1207</v>
      </c>
      <c r="C58" s="3840" t="s">
        <v>1274</v>
      </c>
      <c r="D58" s="3088"/>
      <c r="E58" s="3088"/>
      <c r="F58" s="3088"/>
      <c r="G58" s="3088"/>
      <c r="H58" s="3088"/>
      <c r="I58" s="3088"/>
      <c r="J58" s="3088"/>
      <c r="K58" s="3088"/>
      <c r="L58" s="3088"/>
      <c r="M58" s="3089"/>
    </row>
    <row r="59" spans="1:13">
      <c r="A59" s="3086"/>
      <c r="B59" s="65" t="s">
        <v>1209</v>
      </c>
      <c r="C59" s="3840" t="s">
        <v>1877</v>
      </c>
      <c r="D59" s="3088"/>
      <c r="E59" s="3088"/>
      <c r="F59" s="3088"/>
      <c r="G59" s="3088"/>
      <c r="H59" s="3088"/>
      <c r="I59" s="3088"/>
      <c r="J59" s="3088"/>
      <c r="K59" s="3088"/>
      <c r="L59" s="3088"/>
      <c r="M59" s="3089"/>
    </row>
    <row r="60" spans="1:13" ht="15.75" thickBot="1">
      <c r="A60" s="3086"/>
      <c r="B60" s="66" t="s">
        <v>28</v>
      </c>
      <c r="C60" s="3840" t="s">
        <v>101</v>
      </c>
      <c r="D60" s="3088"/>
      <c r="E60" s="3088"/>
      <c r="F60" s="3088"/>
      <c r="G60" s="3088"/>
      <c r="H60" s="3088"/>
      <c r="I60" s="3088"/>
      <c r="J60" s="3088"/>
      <c r="K60" s="3088"/>
      <c r="L60" s="3088"/>
      <c r="M60" s="3089"/>
    </row>
    <row r="61" spans="1:13" ht="32.25" thickBot="1">
      <c r="A61" s="55" t="s">
        <v>1211</v>
      </c>
      <c r="B61" s="70"/>
      <c r="C61" s="4055"/>
      <c r="D61" s="3696"/>
      <c r="E61" s="3696"/>
      <c r="F61" s="3696"/>
      <c r="G61" s="3696"/>
      <c r="H61" s="3696"/>
      <c r="I61" s="3696"/>
      <c r="J61" s="3696"/>
      <c r="K61" s="3696"/>
      <c r="L61" s="3696"/>
      <c r="M61" s="4056"/>
    </row>
  </sheetData>
  <mergeCells count="46">
    <mergeCell ref="C13:M13"/>
    <mergeCell ref="A2:A14"/>
    <mergeCell ref="C2:M2"/>
    <mergeCell ref="C3:M3"/>
    <mergeCell ref="C5:M5"/>
    <mergeCell ref="C6:M6"/>
    <mergeCell ref="C7:G7"/>
    <mergeCell ref="I7:M7"/>
    <mergeCell ref="B8:B10"/>
    <mergeCell ref="F9:G9"/>
    <mergeCell ref="I9:J9"/>
    <mergeCell ref="C10:D10"/>
    <mergeCell ref="F10:G10"/>
    <mergeCell ref="I10:J10"/>
    <mergeCell ref="C11:M11"/>
    <mergeCell ref="C12:M12"/>
    <mergeCell ref="C49:M49"/>
    <mergeCell ref="C14:G14"/>
    <mergeCell ref="I14:M14"/>
    <mergeCell ref="A15:A51"/>
    <mergeCell ref="D15:E15"/>
    <mergeCell ref="C16:M16"/>
    <mergeCell ref="B17:B23"/>
    <mergeCell ref="B24:B27"/>
    <mergeCell ref="B31:B33"/>
    <mergeCell ref="B34:B43"/>
    <mergeCell ref="F42:G42"/>
    <mergeCell ref="H42:I42"/>
    <mergeCell ref="B44:B47"/>
    <mergeCell ref="F45:F46"/>
    <mergeCell ref="G45:J46"/>
    <mergeCell ref="C48:M48"/>
    <mergeCell ref="C50:E50"/>
    <mergeCell ref="C51:D51"/>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sheetPr>
  <dimension ref="A1:L61"/>
  <sheetViews>
    <sheetView workbookViewId="0">
      <selection activeCell="B59" sqref="B59"/>
    </sheetView>
  </sheetViews>
  <sheetFormatPr baseColWidth="10" defaultColWidth="11.42578125" defaultRowHeight="15"/>
  <cols>
    <col min="1" max="1" width="24.28515625" customWidth="1"/>
  </cols>
  <sheetData>
    <row r="1" spans="1:12" ht="16.5" thickBot="1">
      <c r="A1" s="1879" t="s">
        <v>1886</v>
      </c>
      <c r="B1" s="2"/>
      <c r="C1" s="2"/>
      <c r="D1" s="2"/>
      <c r="E1" s="2"/>
      <c r="F1" s="2"/>
      <c r="G1" s="2"/>
      <c r="H1" s="2"/>
      <c r="I1" s="2"/>
      <c r="J1" s="2"/>
      <c r="K1" s="2"/>
      <c r="L1" s="3"/>
    </row>
    <row r="2" spans="1:12" ht="30">
      <c r="A2" s="5" t="s">
        <v>1135</v>
      </c>
      <c r="B2" s="3793" t="s">
        <v>437</v>
      </c>
      <c r="C2" s="3794"/>
      <c r="D2" s="3794"/>
      <c r="E2" s="3794"/>
      <c r="F2" s="3794"/>
      <c r="G2" s="3794"/>
      <c r="H2" s="3794"/>
      <c r="I2" s="3794"/>
      <c r="J2" s="3794"/>
      <c r="K2" s="3794"/>
      <c r="L2" s="3795"/>
    </row>
    <row r="3" spans="1:12" ht="67.5" customHeight="1">
      <c r="A3" s="6" t="s">
        <v>1213</v>
      </c>
      <c r="B3" s="3840" t="s">
        <v>980</v>
      </c>
      <c r="C3" s="3088"/>
      <c r="D3" s="3088"/>
      <c r="E3" s="3088"/>
      <c r="F3" s="3088"/>
      <c r="G3" s="3088"/>
      <c r="H3" s="3088"/>
      <c r="I3" s="3088"/>
      <c r="J3" s="3088"/>
      <c r="K3" s="3088"/>
      <c r="L3" s="3089"/>
    </row>
    <row r="4" spans="1:12">
      <c r="A4" s="1853" t="s">
        <v>1139</v>
      </c>
      <c r="B4" s="1847" t="s">
        <v>60</v>
      </c>
      <c r="C4" s="1847"/>
      <c r="D4" s="1847"/>
      <c r="E4" s="1847"/>
      <c r="F4" s="1847"/>
      <c r="G4" s="1847"/>
      <c r="H4" s="1847"/>
      <c r="I4" s="1847"/>
      <c r="J4" s="1847"/>
      <c r="K4" s="1847"/>
      <c r="L4" s="1848"/>
    </row>
    <row r="5" spans="1:12" ht="30">
      <c r="A5" s="1856" t="s">
        <v>1140</v>
      </c>
      <c r="B5" s="1847" t="s">
        <v>60</v>
      </c>
      <c r="C5" s="1847"/>
      <c r="D5" s="1847"/>
      <c r="E5" s="1847"/>
      <c r="F5" s="1847"/>
      <c r="G5" s="1847"/>
      <c r="H5" s="1847"/>
      <c r="I5" s="1847"/>
      <c r="J5" s="1847"/>
      <c r="K5" s="1847"/>
      <c r="L5" s="1848"/>
    </row>
    <row r="6" spans="1:12">
      <c r="A6" s="1853" t="s">
        <v>1142</v>
      </c>
      <c r="B6" s="1847" t="s">
        <v>60</v>
      </c>
      <c r="C6" s="1847"/>
      <c r="D6" s="1847"/>
      <c r="E6" s="1847"/>
      <c r="F6" s="1847"/>
      <c r="G6" s="1847"/>
      <c r="H6" s="1847"/>
      <c r="I6" s="1847"/>
      <c r="J6" s="1847"/>
      <c r="K6" s="1847"/>
      <c r="L6" s="1848"/>
    </row>
    <row r="7" spans="1:12">
      <c r="A7" s="6" t="s">
        <v>1143</v>
      </c>
      <c r="B7" s="3840" t="s">
        <v>1338</v>
      </c>
      <c r="C7" s="3088"/>
      <c r="D7" s="3088"/>
      <c r="E7" s="3088"/>
      <c r="F7" s="4048"/>
      <c r="G7" s="7" t="s">
        <v>28</v>
      </c>
      <c r="H7" s="4047" t="s">
        <v>101</v>
      </c>
      <c r="I7" s="3088"/>
      <c r="J7" s="3088"/>
      <c r="K7" s="3088"/>
      <c r="L7" s="4048"/>
    </row>
    <row r="8" spans="1:12" ht="15.75">
      <c r="A8" s="3119" t="s">
        <v>1144</v>
      </c>
      <c r="B8" s="657"/>
      <c r="C8" s="657"/>
      <c r="D8" s="657"/>
      <c r="E8" s="658"/>
      <c r="F8" s="1978"/>
      <c r="G8" s="1978"/>
      <c r="H8" s="1978"/>
      <c r="I8" s="1978"/>
      <c r="J8" s="1978"/>
      <c r="K8" s="8"/>
      <c r="L8" s="9"/>
    </row>
    <row r="9" spans="1:12" ht="15.75">
      <c r="A9" s="3120"/>
      <c r="B9" s="3134"/>
      <c r="C9" s="3134"/>
      <c r="D9" s="1911"/>
      <c r="E9" s="3134"/>
      <c r="F9" s="3134"/>
      <c r="G9" s="1911"/>
      <c r="H9" s="3134"/>
      <c r="I9" s="3134"/>
      <c r="J9" s="1911"/>
      <c r="K9" s="484"/>
      <c r="L9" s="11"/>
    </row>
    <row r="10" spans="1:12" ht="15.75">
      <c r="A10" s="3121"/>
      <c r="B10" s="3134" t="s">
        <v>1147</v>
      </c>
      <c r="C10" s="3134"/>
      <c r="D10" s="1857"/>
      <c r="E10" s="3134" t="s">
        <v>1147</v>
      </c>
      <c r="F10" s="3134"/>
      <c r="G10" s="1857"/>
      <c r="H10" s="3134" t="s">
        <v>1147</v>
      </c>
      <c r="I10" s="3134"/>
      <c r="J10" s="1857"/>
      <c r="K10" s="484"/>
      <c r="L10" s="11"/>
    </row>
    <row r="11" spans="1:12" ht="78.75" customHeight="1">
      <c r="A11" s="6" t="s">
        <v>1219</v>
      </c>
      <c r="B11" s="3929" t="s">
        <v>1887</v>
      </c>
      <c r="C11" s="3930"/>
      <c r="D11" s="3930"/>
      <c r="E11" s="3930"/>
      <c r="F11" s="3930"/>
      <c r="G11" s="3930"/>
      <c r="H11" s="3930"/>
      <c r="I11" s="3930"/>
      <c r="J11" s="3930"/>
      <c r="K11" s="3930"/>
      <c r="L11" s="3931"/>
    </row>
    <row r="12" spans="1:12" ht="60">
      <c r="A12" s="6" t="s">
        <v>1221</v>
      </c>
      <c r="B12" s="4289" t="s">
        <v>1863</v>
      </c>
      <c r="C12" s="4292"/>
      <c r="D12" s="4292"/>
      <c r="E12" s="4292"/>
      <c r="F12" s="4292"/>
      <c r="G12" s="4292"/>
      <c r="H12" s="4292"/>
      <c r="I12" s="4292"/>
      <c r="J12" s="4292"/>
      <c r="K12" s="4292"/>
      <c r="L12" s="4291"/>
    </row>
    <row r="13" spans="1:12" ht="60">
      <c r="A13" s="1983" t="s">
        <v>1495</v>
      </c>
      <c r="B13" s="3919"/>
      <c r="C13" s="3694"/>
      <c r="D13" s="3694"/>
      <c r="E13" s="3694"/>
      <c r="F13" s="3694"/>
      <c r="G13" s="3694"/>
      <c r="H13" s="3694"/>
      <c r="I13" s="3694"/>
      <c r="J13" s="3694"/>
      <c r="K13" s="3694"/>
      <c r="L13" s="3920"/>
    </row>
    <row r="14" spans="1:12" ht="45">
      <c r="A14" s="443" t="s">
        <v>1223</v>
      </c>
      <c r="B14" s="3697" t="s">
        <v>1868</v>
      </c>
      <c r="C14" s="3697"/>
      <c r="D14" s="3697"/>
      <c r="E14" s="3697"/>
      <c r="F14" s="3697"/>
      <c r="G14" s="444" t="s">
        <v>1224</v>
      </c>
      <c r="H14" s="3697" t="s">
        <v>1880</v>
      </c>
      <c r="I14" s="3697"/>
      <c r="J14" s="3697"/>
      <c r="K14" s="3697"/>
      <c r="L14" s="3697"/>
    </row>
    <row r="15" spans="1:12" ht="30">
      <c r="A15" s="1853" t="s">
        <v>1256</v>
      </c>
      <c r="B15" s="446" t="s">
        <v>300</v>
      </c>
      <c r="C15" s="3930"/>
      <c r="D15" s="3930"/>
      <c r="E15" s="2014"/>
      <c r="F15" s="2014"/>
      <c r="G15" s="2014"/>
      <c r="H15" s="2014"/>
      <c r="I15" s="2014"/>
      <c r="J15" s="2014"/>
      <c r="K15" s="484"/>
      <c r="L15" s="11"/>
    </row>
    <row r="16" spans="1:12" ht="45" customHeight="1">
      <c r="A16" s="6" t="s">
        <v>1151</v>
      </c>
      <c r="B16" s="3793" t="s">
        <v>438</v>
      </c>
      <c r="C16" s="3794"/>
      <c r="D16" s="3794"/>
      <c r="E16" s="3794"/>
      <c r="F16" s="3794"/>
      <c r="G16" s="3794"/>
      <c r="H16" s="3794"/>
      <c r="I16" s="3794"/>
      <c r="J16" s="3794"/>
      <c r="K16" s="3794"/>
      <c r="L16" s="3795"/>
    </row>
    <row r="17" spans="1:12">
      <c r="A17" s="3119" t="s">
        <v>1153</v>
      </c>
      <c r="B17" s="13"/>
      <c r="C17" s="14"/>
      <c r="D17" s="14"/>
      <c r="E17" s="14"/>
      <c r="F17" s="14"/>
      <c r="G17" s="14"/>
      <c r="H17" s="14"/>
      <c r="I17" s="14"/>
      <c r="J17" s="14"/>
      <c r="K17" s="14"/>
      <c r="L17" s="15"/>
    </row>
    <row r="18" spans="1:12">
      <c r="A18" s="3120"/>
      <c r="B18" s="16"/>
      <c r="C18" s="17"/>
      <c r="D18" s="18"/>
      <c r="E18" s="17"/>
      <c r="F18" s="18"/>
      <c r="G18" s="17"/>
      <c r="H18" s="18"/>
      <c r="I18" s="17"/>
      <c r="J18" s="18"/>
      <c r="K18" s="18"/>
      <c r="L18" s="19"/>
    </row>
    <row r="19" spans="1:12" ht="30">
      <c r="A19" s="3120"/>
      <c r="B19" s="191" t="s">
        <v>1154</v>
      </c>
      <c r="C19" s="192"/>
      <c r="D19" s="191" t="s">
        <v>1155</v>
      </c>
      <c r="E19" s="192"/>
      <c r="F19" s="191" t="s">
        <v>1156</v>
      </c>
      <c r="G19" s="192"/>
      <c r="H19" s="191" t="s">
        <v>1157</v>
      </c>
      <c r="I19" s="192"/>
      <c r="J19" s="191" t="s">
        <v>1158</v>
      </c>
      <c r="K19" s="193"/>
      <c r="L19" s="194"/>
    </row>
    <row r="20" spans="1:12" ht="30">
      <c r="A20" s="3120"/>
      <c r="B20" s="191" t="s">
        <v>1159</v>
      </c>
      <c r="C20" s="1909"/>
      <c r="D20" s="191" t="s">
        <v>1160</v>
      </c>
      <c r="E20" s="195"/>
      <c r="F20" s="191" t="s">
        <v>1161</v>
      </c>
      <c r="G20" s="195"/>
      <c r="H20" s="191" t="s">
        <v>1162</v>
      </c>
      <c r="I20" s="1909"/>
      <c r="J20" s="191" t="s">
        <v>1163</v>
      </c>
      <c r="K20" s="193"/>
      <c r="L20" s="194"/>
    </row>
    <row r="21" spans="1:12" ht="30">
      <c r="A21" s="3120"/>
      <c r="B21" s="191" t="s">
        <v>1164</v>
      </c>
      <c r="C21" s="1909"/>
      <c r="D21" s="191" t="s">
        <v>1165</v>
      </c>
      <c r="E21" s="1909"/>
      <c r="F21" s="191"/>
      <c r="G21" s="196"/>
      <c r="H21" s="191"/>
      <c r="I21" s="196"/>
      <c r="J21" s="191"/>
      <c r="K21" s="197"/>
      <c r="L21" s="198"/>
    </row>
    <row r="22" spans="1:12" ht="15.75">
      <c r="A22" s="3120"/>
      <c r="B22" s="191" t="s">
        <v>1166</v>
      </c>
      <c r="C22" s="444" t="s">
        <v>1226</v>
      </c>
      <c r="D22" s="191" t="s">
        <v>1168</v>
      </c>
      <c r="E22" s="1257" t="s">
        <v>1888</v>
      </c>
      <c r="F22" s="1914"/>
      <c r="G22" s="1914"/>
      <c r="H22" s="1914"/>
      <c r="I22" s="1914"/>
      <c r="J22" s="1914"/>
      <c r="K22" s="1914"/>
      <c r="L22" s="26"/>
    </row>
    <row r="23" spans="1:12">
      <c r="A23" s="3121"/>
      <c r="B23" s="1932"/>
      <c r="C23" s="1932"/>
      <c r="D23" s="1932"/>
      <c r="E23" s="1932"/>
      <c r="F23" s="1932"/>
      <c r="G23" s="1932"/>
      <c r="H23" s="1932"/>
      <c r="I23" s="1932"/>
      <c r="J23" s="1932"/>
      <c r="K23" s="1932"/>
      <c r="L23" s="1933"/>
    </row>
    <row r="24" spans="1:12" ht="15.75">
      <c r="A24" s="3119" t="s">
        <v>1170</v>
      </c>
      <c r="B24" s="199"/>
      <c r="C24" s="199"/>
      <c r="D24" s="199"/>
      <c r="E24" s="199"/>
      <c r="F24" s="199"/>
      <c r="G24" s="199"/>
      <c r="H24" s="199"/>
      <c r="I24" s="199"/>
      <c r="J24" s="199"/>
      <c r="K24" s="484"/>
      <c r="L24" s="11"/>
    </row>
    <row r="25" spans="1:12" ht="15.75">
      <c r="A25" s="3120"/>
      <c r="B25" s="191" t="s">
        <v>1171</v>
      </c>
      <c r="C25" s="195"/>
      <c r="D25" s="1923"/>
      <c r="E25" s="191" t="s">
        <v>1172</v>
      </c>
      <c r="F25" s="1909"/>
      <c r="G25" s="1923"/>
      <c r="H25" s="191" t="s">
        <v>1173</v>
      </c>
      <c r="I25" s="1909" t="s">
        <v>1226</v>
      </c>
      <c r="J25" s="1923"/>
      <c r="K25" s="484"/>
      <c r="L25" s="11"/>
    </row>
    <row r="26" spans="1:12" ht="15.75">
      <c r="A26" s="3120"/>
      <c r="B26" s="191" t="s">
        <v>1174</v>
      </c>
      <c r="C26" s="30"/>
      <c r="D26" s="31"/>
      <c r="E26" s="191" t="s">
        <v>1175</v>
      </c>
      <c r="F26" s="195"/>
      <c r="G26" s="484"/>
      <c r="H26" s="32"/>
      <c r="I26" s="484"/>
      <c r="J26" s="1911"/>
      <c r="K26" s="484"/>
      <c r="L26" s="11"/>
    </row>
    <row r="27" spans="1:12" ht="15.75">
      <c r="A27" s="3120"/>
      <c r="B27" s="196"/>
      <c r="C27" s="196"/>
      <c r="D27" s="196"/>
      <c r="E27" s="196"/>
      <c r="F27" s="196"/>
      <c r="G27" s="196"/>
      <c r="H27" s="196"/>
      <c r="I27" s="196"/>
      <c r="J27" s="196"/>
      <c r="K27" s="484"/>
      <c r="L27" s="11"/>
    </row>
    <row r="28" spans="1:12">
      <c r="A28" s="1852" t="s">
        <v>1176</v>
      </c>
      <c r="B28" s="1923"/>
      <c r="C28" s="1923"/>
      <c r="D28" s="1923"/>
      <c r="E28" s="1923"/>
      <c r="F28" s="1923"/>
      <c r="G28" s="1923"/>
      <c r="H28" s="1923"/>
      <c r="I28" s="1923"/>
      <c r="J28" s="1923"/>
      <c r="K28" s="1923"/>
      <c r="L28" s="1924"/>
    </row>
    <row r="29" spans="1:12">
      <c r="A29" s="1852"/>
      <c r="B29" s="200" t="s">
        <v>1177</v>
      </c>
      <c r="C29" s="445">
        <v>0</v>
      </c>
      <c r="D29" s="1923"/>
      <c r="E29" s="201" t="s">
        <v>1178</v>
      </c>
      <c r="F29" s="445">
        <v>0</v>
      </c>
      <c r="G29" s="1923"/>
      <c r="H29" s="201" t="s">
        <v>1179</v>
      </c>
      <c r="I29" s="445"/>
      <c r="J29" s="1906"/>
      <c r="K29" s="1916"/>
      <c r="L29" s="1924"/>
    </row>
    <row r="30" spans="1:12">
      <c r="A30" s="1853"/>
      <c r="B30" s="1932"/>
      <c r="C30" s="1932"/>
      <c r="D30" s="1932"/>
      <c r="E30" s="1932"/>
      <c r="F30" s="1932"/>
      <c r="G30" s="1932"/>
      <c r="H30" s="1932"/>
      <c r="I30" s="1932"/>
      <c r="J30" s="1932"/>
      <c r="K30" s="1932"/>
      <c r="L30" s="1933"/>
    </row>
    <row r="31" spans="1:12" ht="15.75">
      <c r="A31" s="3119" t="s">
        <v>1181</v>
      </c>
      <c r="B31" s="1890"/>
      <c r="C31" s="1890"/>
      <c r="D31" s="1890"/>
      <c r="E31" s="1890"/>
      <c r="F31" s="1890"/>
      <c r="G31" s="1890"/>
      <c r="H31" s="1890"/>
      <c r="I31" s="1890"/>
      <c r="J31" s="1890"/>
      <c r="K31" s="484"/>
      <c r="L31" s="11"/>
    </row>
    <row r="32" spans="1:12" ht="15.75">
      <c r="A32" s="3120"/>
      <c r="B32" s="1923" t="s">
        <v>1182</v>
      </c>
      <c r="C32" s="37">
        <v>2019</v>
      </c>
      <c r="D32" s="38"/>
      <c r="E32" s="1923" t="s">
        <v>1183</v>
      </c>
      <c r="F32" s="61" t="s">
        <v>1184</v>
      </c>
      <c r="G32" s="38"/>
      <c r="H32" s="201"/>
      <c r="I32" s="38"/>
      <c r="J32" s="38"/>
      <c r="K32" s="484"/>
      <c r="L32" s="11"/>
    </row>
    <row r="33" spans="1:12" ht="15.75">
      <c r="A33" s="3121"/>
      <c r="B33" s="1932"/>
      <c r="C33" s="40"/>
      <c r="D33" s="41"/>
      <c r="E33" s="1932"/>
      <c r="F33" s="41"/>
      <c r="G33" s="41"/>
      <c r="H33" s="202"/>
      <c r="I33" s="41"/>
      <c r="J33" s="41"/>
      <c r="K33" s="484"/>
      <c r="L33" s="11"/>
    </row>
    <row r="34" spans="1:12">
      <c r="A34" s="3119" t="s">
        <v>1185</v>
      </c>
      <c r="B34" s="43"/>
      <c r="C34" s="43"/>
      <c r="D34" s="43"/>
      <c r="E34" s="43"/>
      <c r="F34" s="43"/>
      <c r="G34" s="43"/>
      <c r="H34" s="43"/>
      <c r="I34" s="43"/>
      <c r="J34" s="43"/>
      <c r="K34" s="43"/>
      <c r="L34" s="44"/>
    </row>
    <row r="35" spans="1:12" ht="15.75">
      <c r="A35" s="3120"/>
      <c r="B35" s="45"/>
      <c r="C35" s="46">
        <v>2019</v>
      </c>
      <c r="D35" s="46"/>
      <c r="E35" s="46">
        <v>2020</v>
      </c>
      <c r="F35" s="46"/>
      <c r="G35" s="47">
        <v>2021</v>
      </c>
      <c r="H35" s="47"/>
      <c r="I35" s="47">
        <v>2022</v>
      </c>
      <c r="J35" s="46"/>
      <c r="K35" s="46">
        <v>2023</v>
      </c>
      <c r="L35" s="44"/>
    </row>
    <row r="36" spans="1:12">
      <c r="A36" s="3120"/>
      <c r="B36" s="45"/>
      <c r="C36" s="1854">
        <v>2</v>
      </c>
      <c r="D36" s="1855"/>
      <c r="E36" s="1854">
        <v>2</v>
      </c>
      <c r="F36" s="1855"/>
      <c r="G36" s="1854">
        <v>2</v>
      </c>
      <c r="H36" s="1855"/>
      <c r="I36" s="1854">
        <v>2</v>
      </c>
      <c r="J36" s="1855"/>
      <c r="K36" s="1854">
        <v>2</v>
      </c>
      <c r="L36" s="1917"/>
    </row>
    <row r="37" spans="1:12" ht="15.75">
      <c r="A37" s="3120"/>
      <c r="B37" s="45"/>
      <c r="C37" s="46">
        <v>2024</v>
      </c>
      <c r="D37" s="46"/>
      <c r="E37" s="46">
        <v>2025</v>
      </c>
      <c r="F37" s="46"/>
      <c r="G37" s="47">
        <v>2026</v>
      </c>
      <c r="H37" s="47"/>
      <c r="I37" s="47">
        <v>2027</v>
      </c>
      <c r="J37" s="46"/>
      <c r="K37" s="46">
        <v>2028</v>
      </c>
      <c r="L37" s="19"/>
    </row>
    <row r="38" spans="1:12">
      <c r="A38" s="3120"/>
      <c r="B38" s="45"/>
      <c r="C38" s="1854">
        <v>2</v>
      </c>
      <c r="D38" s="1855"/>
      <c r="E38" s="1854">
        <v>2</v>
      </c>
      <c r="F38" s="1855"/>
      <c r="G38" s="1854">
        <v>2</v>
      </c>
      <c r="H38" s="1855"/>
      <c r="I38" s="1854">
        <v>2</v>
      </c>
      <c r="J38" s="1855"/>
      <c r="K38" s="1854">
        <v>2</v>
      </c>
      <c r="L38" s="1917"/>
    </row>
    <row r="39" spans="1:12" ht="15.75">
      <c r="A39" s="3120"/>
      <c r="B39" s="45"/>
      <c r="C39" s="46">
        <v>2029</v>
      </c>
      <c r="D39" s="46"/>
      <c r="E39" s="46">
        <v>2030</v>
      </c>
      <c r="F39" s="46"/>
      <c r="G39" s="47">
        <v>2031</v>
      </c>
      <c r="H39" s="47"/>
      <c r="I39" s="47">
        <v>2032</v>
      </c>
      <c r="J39" s="46"/>
      <c r="K39" s="46">
        <v>2033</v>
      </c>
      <c r="L39" s="19"/>
    </row>
    <row r="40" spans="1:12">
      <c r="A40" s="3120"/>
      <c r="B40" s="45"/>
      <c r="C40" s="1854">
        <v>2</v>
      </c>
      <c r="D40" s="1855"/>
      <c r="E40" s="1854">
        <v>2</v>
      </c>
      <c r="F40" s="1855"/>
      <c r="G40" s="1854">
        <v>2</v>
      </c>
      <c r="H40" s="1855"/>
      <c r="I40" s="1854">
        <v>2</v>
      </c>
      <c r="J40" s="1855"/>
      <c r="K40" s="1854">
        <v>2</v>
      </c>
      <c r="L40" s="1917"/>
    </row>
    <row r="41" spans="1:12">
      <c r="A41" s="3120"/>
      <c r="B41" s="45"/>
      <c r="C41" s="46">
        <v>2034</v>
      </c>
      <c r="D41" s="1910"/>
      <c r="E41" s="62" t="s">
        <v>1186</v>
      </c>
      <c r="F41" s="1910"/>
      <c r="G41" s="62"/>
      <c r="H41" s="1910"/>
      <c r="I41" s="62"/>
      <c r="J41" s="1910"/>
      <c r="K41" s="62"/>
      <c r="L41" s="1917"/>
    </row>
    <row r="42" spans="1:12">
      <c r="A42" s="3120"/>
      <c r="B42" s="45"/>
      <c r="C42" s="1854">
        <v>2</v>
      </c>
      <c r="D42" s="1855"/>
      <c r="E42" s="3105">
        <v>32</v>
      </c>
      <c r="F42" s="3106"/>
      <c r="G42" s="3401"/>
      <c r="H42" s="3401"/>
      <c r="I42" s="62"/>
      <c r="J42" s="1910"/>
      <c r="K42" s="62"/>
      <c r="L42" s="1917"/>
    </row>
    <row r="43" spans="1:12">
      <c r="A43" s="3120"/>
      <c r="B43" s="45"/>
      <c r="C43" s="62"/>
      <c r="D43" s="1910"/>
      <c r="E43" s="62"/>
      <c r="F43" s="1910"/>
      <c r="G43" s="62"/>
      <c r="H43" s="1910"/>
      <c r="I43" s="62"/>
      <c r="J43" s="1910"/>
      <c r="K43" s="62"/>
      <c r="L43" s="1917"/>
    </row>
    <row r="44" spans="1:12" ht="15.75">
      <c r="A44" s="3119" t="s">
        <v>1187</v>
      </c>
      <c r="B44" s="199"/>
      <c r="C44" s="199"/>
      <c r="D44" s="199"/>
      <c r="E44" s="199"/>
      <c r="F44" s="199"/>
      <c r="G44" s="199"/>
      <c r="H44" s="199"/>
      <c r="I44" s="199"/>
      <c r="J44" s="199"/>
      <c r="K44" s="484"/>
      <c r="L44" s="11"/>
    </row>
    <row r="45" spans="1:12" ht="15.75">
      <c r="A45" s="3120"/>
      <c r="B45" s="484"/>
      <c r="C45" s="49" t="s">
        <v>482</v>
      </c>
      <c r="D45" s="50" t="s">
        <v>60</v>
      </c>
      <c r="E45" s="3699" t="s">
        <v>1188</v>
      </c>
      <c r="F45" s="3112"/>
      <c r="G45" s="3112"/>
      <c r="H45" s="3112"/>
      <c r="I45" s="3112"/>
      <c r="J45" s="1980"/>
      <c r="K45" s="484"/>
      <c r="L45" s="11"/>
    </row>
    <row r="46" spans="1:12" ht="15.75">
      <c r="A46" s="3120"/>
      <c r="B46" s="484"/>
      <c r="C46" s="2004"/>
      <c r="D46" s="1909" t="s">
        <v>1226</v>
      </c>
      <c r="E46" s="3699"/>
      <c r="F46" s="3112"/>
      <c r="G46" s="3112"/>
      <c r="H46" s="3112"/>
      <c r="I46" s="3112"/>
      <c r="J46" s="31"/>
      <c r="K46" s="484"/>
      <c r="L46" s="11"/>
    </row>
    <row r="47" spans="1:12" ht="15.75">
      <c r="A47" s="3121"/>
      <c r="B47" s="51"/>
      <c r="C47" s="51"/>
      <c r="D47" s="51"/>
      <c r="E47" s="51"/>
      <c r="F47" s="51"/>
      <c r="G47" s="51"/>
      <c r="H47" s="51"/>
      <c r="I47" s="51"/>
      <c r="J47" s="51"/>
      <c r="K47" s="484"/>
      <c r="L47" s="11"/>
    </row>
    <row r="48" spans="1:12" ht="89.25" customHeight="1">
      <c r="A48" s="6" t="s">
        <v>1189</v>
      </c>
      <c r="B48" s="3793" t="s">
        <v>1889</v>
      </c>
      <c r="C48" s="3794"/>
      <c r="D48" s="3794"/>
      <c r="E48" s="3794"/>
      <c r="F48" s="3794"/>
      <c r="G48" s="3794"/>
      <c r="H48" s="3794"/>
      <c r="I48" s="3794"/>
      <c r="J48" s="3794"/>
      <c r="K48" s="3794"/>
      <c r="L48" s="3795"/>
    </row>
    <row r="49" spans="1:12" ht="30">
      <c r="A49" s="6" t="s">
        <v>1191</v>
      </c>
      <c r="B49" s="3778" t="s">
        <v>1890</v>
      </c>
      <c r="C49" s="3779"/>
      <c r="D49" s="3779"/>
      <c r="E49" s="3779"/>
      <c r="F49" s="3779"/>
      <c r="G49" s="3779"/>
      <c r="H49" s="3779"/>
      <c r="I49" s="3779"/>
      <c r="J49" s="3779"/>
      <c r="K49" s="3779"/>
      <c r="L49" s="3780"/>
    </row>
    <row r="50" spans="1:12">
      <c r="A50" s="6" t="s">
        <v>1193</v>
      </c>
      <c r="B50" s="1952">
        <v>30</v>
      </c>
      <c r="C50" s="1920"/>
      <c r="D50" s="1920"/>
      <c r="E50" s="1920"/>
      <c r="F50" s="1920"/>
      <c r="G50" s="1920"/>
      <c r="H50" s="1920"/>
      <c r="I50" s="1920"/>
      <c r="J50" s="1920"/>
      <c r="K50" s="1920"/>
      <c r="L50" s="1921"/>
    </row>
    <row r="51" spans="1:12">
      <c r="A51" s="6" t="s">
        <v>1195</v>
      </c>
      <c r="B51" s="3793" t="s">
        <v>61</v>
      </c>
      <c r="C51" s="3794"/>
      <c r="D51" s="1920"/>
      <c r="E51" s="1920"/>
      <c r="F51" s="1920"/>
      <c r="G51" s="1920"/>
      <c r="H51" s="1920"/>
      <c r="I51" s="1920"/>
      <c r="J51" s="1920"/>
      <c r="K51" s="1920"/>
      <c r="L51" s="1921"/>
    </row>
    <row r="52" spans="1:12">
      <c r="A52" s="63" t="s">
        <v>1198</v>
      </c>
      <c r="B52" s="3419" t="s">
        <v>1872</v>
      </c>
      <c r="C52" s="3088"/>
      <c r="D52" s="3088"/>
      <c r="E52" s="3088"/>
      <c r="F52" s="3088"/>
      <c r="G52" s="3088"/>
      <c r="H52" s="3088"/>
      <c r="I52" s="3088"/>
      <c r="J52" s="3088"/>
      <c r="K52" s="3088"/>
      <c r="L52" s="3089"/>
    </row>
    <row r="53" spans="1:12">
      <c r="A53" s="63" t="s">
        <v>1199</v>
      </c>
      <c r="B53" s="3088" t="s">
        <v>1873</v>
      </c>
      <c r="C53" s="3088"/>
      <c r="D53" s="3088"/>
      <c r="E53" s="3088"/>
      <c r="F53" s="3088"/>
      <c r="G53" s="3088"/>
      <c r="H53" s="3088"/>
      <c r="I53" s="3088"/>
      <c r="J53" s="3088"/>
      <c r="K53" s="3088"/>
      <c r="L53" s="3089"/>
    </row>
    <row r="54" spans="1:12">
      <c r="A54" s="63" t="s">
        <v>1201</v>
      </c>
      <c r="B54" s="3088" t="s">
        <v>101</v>
      </c>
      <c r="C54" s="3088"/>
      <c r="D54" s="3088"/>
      <c r="E54" s="3088"/>
      <c r="F54" s="3088"/>
      <c r="G54" s="3088"/>
      <c r="H54" s="3088"/>
      <c r="I54" s="3088"/>
      <c r="J54" s="3088"/>
      <c r="K54" s="3088"/>
      <c r="L54" s="3089"/>
    </row>
    <row r="55" spans="1:12">
      <c r="A55" s="64" t="s">
        <v>1202</v>
      </c>
      <c r="B55" s="3088" t="s">
        <v>1875</v>
      </c>
      <c r="C55" s="3088"/>
      <c r="D55" s="3088"/>
      <c r="E55" s="3088"/>
      <c r="F55" s="3088"/>
      <c r="G55" s="3088"/>
      <c r="H55" s="3088"/>
      <c r="I55" s="3088"/>
      <c r="J55" s="3088"/>
      <c r="K55" s="3088"/>
      <c r="L55" s="3089"/>
    </row>
    <row r="56" spans="1:12">
      <c r="A56" s="63" t="s">
        <v>1204</v>
      </c>
      <c r="B56" s="3102" t="s">
        <v>985</v>
      </c>
      <c r="C56" s="3088"/>
      <c r="D56" s="3088"/>
      <c r="E56" s="3088"/>
      <c r="F56" s="3088"/>
      <c r="G56" s="3088"/>
      <c r="H56" s="3088"/>
      <c r="I56" s="3088"/>
      <c r="J56" s="3088"/>
      <c r="K56" s="3088"/>
      <c r="L56" s="3089"/>
    </row>
    <row r="57" spans="1:12">
      <c r="A57" s="63" t="s">
        <v>1205</v>
      </c>
      <c r="B57" s="3088" t="s">
        <v>1885</v>
      </c>
      <c r="C57" s="3088"/>
      <c r="D57" s="3088"/>
      <c r="E57" s="3088"/>
      <c r="F57" s="3088"/>
      <c r="G57" s="3088"/>
      <c r="H57" s="3088"/>
      <c r="I57" s="3088"/>
      <c r="J57" s="3088"/>
      <c r="K57" s="3088"/>
      <c r="L57" s="3089"/>
    </row>
    <row r="58" spans="1:12">
      <c r="A58" s="65" t="s">
        <v>1207</v>
      </c>
      <c r="B58" s="3088" t="s">
        <v>1274</v>
      </c>
      <c r="C58" s="3088"/>
      <c r="D58" s="3088"/>
      <c r="E58" s="3088"/>
      <c r="F58" s="3088"/>
      <c r="G58" s="3088"/>
      <c r="H58" s="3088"/>
      <c r="I58" s="3088"/>
      <c r="J58" s="3088"/>
      <c r="K58" s="3088"/>
      <c r="L58" s="3089"/>
    </row>
    <row r="59" spans="1:12">
      <c r="A59" s="65" t="s">
        <v>1209</v>
      </c>
      <c r="B59" s="3088" t="s">
        <v>1877</v>
      </c>
      <c r="C59" s="3088"/>
      <c r="D59" s="3088"/>
      <c r="E59" s="3088"/>
      <c r="F59" s="3088"/>
      <c r="G59" s="3088"/>
      <c r="H59" s="3088"/>
      <c r="I59" s="3088"/>
      <c r="J59" s="3088"/>
      <c r="K59" s="3088"/>
      <c r="L59" s="3089"/>
    </row>
    <row r="60" spans="1:12">
      <c r="A60" s="66" t="s">
        <v>28</v>
      </c>
      <c r="B60" s="3088" t="s">
        <v>101</v>
      </c>
      <c r="C60" s="3088"/>
      <c r="D60" s="3088"/>
      <c r="E60" s="3088"/>
      <c r="F60" s="3088"/>
      <c r="G60" s="3088"/>
      <c r="H60" s="3088"/>
      <c r="I60" s="3088"/>
      <c r="J60" s="3088"/>
      <c r="K60" s="3088"/>
      <c r="L60" s="3089"/>
    </row>
    <row r="61" spans="1:12" ht="16.5" thickBot="1">
      <c r="A61" s="70"/>
      <c r="B61" s="3696"/>
      <c r="C61" s="3508"/>
      <c r="D61" s="3508"/>
      <c r="E61" s="3508"/>
      <c r="F61" s="3508"/>
      <c r="G61" s="3508"/>
      <c r="H61" s="3508"/>
      <c r="I61" s="3508"/>
      <c r="J61" s="3508"/>
      <c r="K61" s="3508"/>
      <c r="L61" s="3509"/>
    </row>
  </sheetData>
  <mergeCells count="40">
    <mergeCell ref="B2:L2"/>
    <mergeCell ref="B3:L3"/>
    <mergeCell ref="B7:F7"/>
    <mergeCell ref="H7:L7"/>
    <mergeCell ref="A8:A10"/>
    <mergeCell ref="B9:C9"/>
    <mergeCell ref="E9:F9"/>
    <mergeCell ref="H9:I9"/>
    <mergeCell ref="B10:C10"/>
    <mergeCell ref="E10:F10"/>
    <mergeCell ref="H10:I10"/>
    <mergeCell ref="B11:L11"/>
    <mergeCell ref="B12:L12"/>
    <mergeCell ref="B13:L13"/>
    <mergeCell ref="B14:F14"/>
    <mergeCell ref="H14:L14"/>
    <mergeCell ref="B51:C51"/>
    <mergeCell ref="C15:D15"/>
    <mergeCell ref="B16:L16"/>
    <mergeCell ref="A17:A23"/>
    <mergeCell ref="A24:A27"/>
    <mergeCell ref="A31:A33"/>
    <mergeCell ref="A34:A43"/>
    <mergeCell ref="E42:F42"/>
    <mergeCell ref="G42:H42"/>
    <mergeCell ref="A44:A47"/>
    <mergeCell ref="E45:E46"/>
    <mergeCell ref="F45:I46"/>
    <mergeCell ref="B48:L48"/>
    <mergeCell ref="B49:L49"/>
    <mergeCell ref="B58:L58"/>
    <mergeCell ref="B59:L59"/>
    <mergeCell ref="B60:L60"/>
    <mergeCell ref="B61:L61"/>
    <mergeCell ref="B52:L52"/>
    <mergeCell ref="B53:L53"/>
    <mergeCell ref="B54:L54"/>
    <mergeCell ref="B55:L55"/>
    <mergeCell ref="B56:L56"/>
    <mergeCell ref="B57:L57"/>
  </mergeCells>
  <hyperlinks>
    <hyperlink ref="B56" r:id="rId1"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79998168889431442"/>
  </sheetPr>
  <dimension ref="A1:N57"/>
  <sheetViews>
    <sheetView topLeftCell="A37" zoomScale="70" zoomScaleNormal="70" workbookViewId="0">
      <selection activeCell="C44" sqref="C44:M44"/>
    </sheetView>
  </sheetViews>
  <sheetFormatPr baseColWidth="10" defaultColWidth="11.42578125" defaultRowHeight="15.75"/>
  <cols>
    <col min="1" max="1" width="20.42578125" style="4" customWidth="1"/>
    <col min="2" max="2" width="22.42578125" style="57" customWidth="1"/>
    <col min="3" max="16384" width="11.42578125" style="4"/>
  </cols>
  <sheetData>
    <row r="1" spans="1:14" ht="16.5" thickBot="1">
      <c r="A1" s="1"/>
      <c r="B1" s="1879" t="s">
        <v>1891</v>
      </c>
      <c r="C1" s="2"/>
      <c r="D1" s="2"/>
      <c r="E1" s="2"/>
      <c r="F1" s="2"/>
      <c r="G1" s="2"/>
      <c r="H1" s="2"/>
      <c r="I1" s="2"/>
      <c r="J1" s="2"/>
      <c r="K1" s="2"/>
      <c r="L1" s="2"/>
      <c r="M1" s="3"/>
      <c r="N1" s="484" t="s">
        <v>1277</v>
      </c>
    </row>
    <row r="2" spans="1:14" ht="31.5">
      <c r="A2" s="3126" t="s">
        <v>1134</v>
      </c>
      <c r="B2" s="67" t="s">
        <v>1135</v>
      </c>
      <c r="C2" s="3793" t="s">
        <v>440</v>
      </c>
      <c r="D2" s="3794"/>
      <c r="E2" s="3794"/>
      <c r="F2" s="3794"/>
      <c r="G2" s="3794"/>
      <c r="H2" s="3794"/>
      <c r="I2" s="3794"/>
      <c r="J2" s="3794"/>
      <c r="K2" s="3794"/>
      <c r="L2" s="3794"/>
      <c r="M2" s="3795"/>
      <c r="N2" s="484"/>
    </row>
    <row r="3" spans="1:14" ht="78.75">
      <c r="A3" s="3127"/>
      <c r="B3" s="68" t="s">
        <v>1137</v>
      </c>
      <c r="C3" s="3840" t="s">
        <v>1892</v>
      </c>
      <c r="D3" s="3088"/>
      <c r="E3" s="3088"/>
      <c r="F3" s="3088"/>
      <c r="G3" s="3088"/>
      <c r="H3" s="3088"/>
      <c r="I3" s="3088"/>
      <c r="J3" s="3088"/>
      <c r="K3" s="3088"/>
      <c r="L3" s="3088"/>
      <c r="M3" s="3089"/>
      <c r="N3" s="484"/>
    </row>
    <row r="4" spans="1:14" ht="31.5">
      <c r="A4" s="3127"/>
      <c r="B4" s="1881" t="s">
        <v>1139</v>
      </c>
      <c r="C4" s="1847" t="s">
        <v>1893</v>
      </c>
      <c r="D4" s="1847"/>
      <c r="E4" s="1847"/>
      <c r="F4" s="1847"/>
      <c r="G4" s="1847"/>
      <c r="H4" s="1847"/>
      <c r="I4" s="1847"/>
      <c r="J4" s="1847"/>
      <c r="K4" s="1847"/>
      <c r="L4" s="1847"/>
      <c r="M4" s="1848"/>
      <c r="N4" s="484"/>
    </row>
    <row r="5" spans="1:14" ht="31.5">
      <c r="A5" s="3127"/>
      <c r="B5" s="2065" t="s">
        <v>1140</v>
      </c>
      <c r="C5" s="1847" t="s">
        <v>1893</v>
      </c>
      <c r="D5" s="1847"/>
      <c r="E5" s="1847"/>
      <c r="F5" s="1847"/>
      <c r="G5" s="1847"/>
      <c r="H5" s="1847"/>
      <c r="I5" s="1847"/>
      <c r="J5" s="1847"/>
      <c r="K5" s="1847"/>
      <c r="L5" s="1847"/>
      <c r="M5" s="1848"/>
      <c r="N5" s="484"/>
    </row>
    <row r="6" spans="1:14">
      <c r="A6" s="3127"/>
      <c r="B6" s="1881" t="s">
        <v>1142</v>
      </c>
      <c r="C6" s="1847" t="s">
        <v>1893</v>
      </c>
      <c r="D6" s="1847"/>
      <c r="E6" s="1847"/>
      <c r="F6" s="1847"/>
      <c r="G6" s="1847"/>
      <c r="H6" s="1847"/>
      <c r="I6" s="1847"/>
      <c r="J6" s="1847"/>
      <c r="K6" s="1847"/>
      <c r="L6" s="1847"/>
      <c r="M6" s="1848"/>
      <c r="N6" s="484"/>
    </row>
    <row r="7" spans="1:14" ht="31.5">
      <c r="A7" s="3127"/>
      <c r="B7" s="2634" t="s">
        <v>1143</v>
      </c>
      <c r="C7" s="4298" t="s">
        <v>1859</v>
      </c>
      <c r="D7" s="4299"/>
      <c r="E7" s="1985"/>
      <c r="F7" s="2748"/>
      <c r="G7" s="2749"/>
      <c r="H7" s="2750" t="s">
        <v>28</v>
      </c>
      <c r="I7" s="4300" t="s">
        <v>72</v>
      </c>
      <c r="J7" s="4301"/>
      <c r="K7" s="4301"/>
      <c r="L7" s="2748"/>
      <c r="M7" s="2751"/>
      <c r="N7" s="484"/>
    </row>
    <row r="8" spans="1:14" ht="21.75" customHeight="1">
      <c r="A8" s="3281"/>
      <c r="B8" s="4294" t="s">
        <v>1144</v>
      </c>
      <c r="C8" s="3511" t="s">
        <v>169</v>
      </c>
      <c r="D8" s="3511"/>
      <c r="E8" s="3511"/>
      <c r="F8" s="1911"/>
      <c r="G8" s="1911"/>
      <c r="H8" s="1911"/>
      <c r="I8" s="1911"/>
      <c r="J8" s="1911"/>
      <c r="K8" s="1911"/>
      <c r="L8" s="484"/>
      <c r="M8" s="2752"/>
      <c r="N8" s="484"/>
    </row>
    <row r="9" spans="1:14" ht="21.75" customHeight="1">
      <c r="A9" s="3281"/>
      <c r="B9" s="4294"/>
      <c r="C9" s="4303"/>
      <c r="D9" s="4303"/>
      <c r="E9" s="4303"/>
      <c r="F9" s="4304"/>
      <c r="G9" s="4304"/>
      <c r="H9" s="1911"/>
      <c r="I9" s="4304"/>
      <c r="J9" s="4304"/>
      <c r="K9" s="1911"/>
      <c r="L9" s="484"/>
      <c r="M9" s="2752"/>
      <c r="N9" s="484"/>
    </row>
    <row r="10" spans="1:14" ht="21.75" customHeight="1">
      <c r="A10" s="3281"/>
      <c r="B10" s="4294"/>
      <c r="C10" s="3134" t="s">
        <v>1147</v>
      </c>
      <c r="D10" s="3134"/>
      <c r="E10" s="1857"/>
      <c r="F10" s="3134" t="s">
        <v>1147</v>
      </c>
      <c r="G10" s="3134"/>
      <c r="H10" s="1857"/>
      <c r="I10" s="3134" t="s">
        <v>1147</v>
      </c>
      <c r="J10" s="3134"/>
      <c r="K10" s="1857"/>
      <c r="L10" s="484"/>
      <c r="M10" s="11"/>
      <c r="N10" s="484"/>
    </row>
    <row r="11" spans="1:14" ht="82.5" customHeight="1">
      <c r="A11" s="3128"/>
      <c r="B11" s="1881" t="s">
        <v>1148</v>
      </c>
      <c r="C11" s="4289" t="s">
        <v>1894</v>
      </c>
      <c r="D11" s="4290"/>
      <c r="E11" s="4290"/>
      <c r="F11" s="4290"/>
      <c r="G11" s="4290"/>
      <c r="H11" s="4290"/>
      <c r="I11" s="4290"/>
      <c r="J11" s="4290"/>
      <c r="K11" s="4290"/>
      <c r="L11" s="4290"/>
      <c r="M11" s="4291"/>
      <c r="N11" s="484"/>
    </row>
    <row r="12" spans="1:14">
      <c r="A12" s="3115" t="s">
        <v>1150</v>
      </c>
      <c r="B12" s="68" t="s">
        <v>12</v>
      </c>
      <c r="C12" s="3840" t="s">
        <v>58</v>
      </c>
      <c r="D12" s="3088"/>
      <c r="E12" s="659"/>
      <c r="F12" s="659"/>
      <c r="G12" s="659"/>
      <c r="H12" s="659"/>
      <c r="I12" s="659"/>
      <c r="J12" s="659"/>
      <c r="K12" s="659"/>
      <c r="L12" s="484"/>
      <c r="M12" s="11"/>
      <c r="N12" s="484"/>
    </row>
    <row r="13" spans="1:14" ht="33.75" customHeight="1">
      <c r="A13" s="3116"/>
      <c r="B13" s="68" t="s">
        <v>1151</v>
      </c>
      <c r="C13" s="3778" t="s">
        <v>441</v>
      </c>
      <c r="D13" s="3779"/>
      <c r="E13" s="3779"/>
      <c r="F13" s="3779"/>
      <c r="G13" s="3779"/>
      <c r="H13" s="3779"/>
      <c r="I13" s="3779"/>
      <c r="J13" s="3779"/>
      <c r="K13" s="3779"/>
      <c r="L13" s="3779"/>
      <c r="M13" s="3780"/>
      <c r="N13" s="484"/>
    </row>
    <row r="14" spans="1:14">
      <c r="A14" s="3116"/>
      <c r="B14" s="3269" t="s">
        <v>1153</v>
      </c>
      <c r="C14" s="13"/>
      <c r="D14" s="14"/>
      <c r="E14" s="14"/>
      <c r="F14" s="14"/>
      <c r="G14" s="14"/>
      <c r="H14" s="14"/>
      <c r="I14" s="14"/>
      <c r="J14" s="14"/>
      <c r="K14" s="14"/>
      <c r="L14" s="14"/>
      <c r="M14" s="15"/>
      <c r="N14" s="484"/>
    </row>
    <row r="15" spans="1:14">
      <c r="A15" s="3116"/>
      <c r="B15" s="3270"/>
      <c r="C15" s="16"/>
      <c r="D15" s="17"/>
      <c r="E15" s="18"/>
      <c r="F15" s="17"/>
      <c r="G15" s="18"/>
      <c r="H15" s="17"/>
      <c r="I15" s="18"/>
      <c r="J15" s="17"/>
      <c r="K15" s="18"/>
      <c r="L15" s="18"/>
      <c r="M15" s="19"/>
      <c r="N15" s="484"/>
    </row>
    <row r="16" spans="1:14" ht="30">
      <c r="A16" s="3116"/>
      <c r="B16" s="3270"/>
      <c r="C16" s="191" t="s">
        <v>1154</v>
      </c>
      <c r="D16" s="192"/>
      <c r="E16" s="191" t="s">
        <v>1155</v>
      </c>
      <c r="F16" s="192"/>
      <c r="G16" s="191" t="s">
        <v>1156</v>
      </c>
      <c r="H16" s="192"/>
      <c r="I16" s="191" t="s">
        <v>1157</v>
      </c>
      <c r="J16" s="192"/>
      <c r="K16" s="191" t="s">
        <v>1158</v>
      </c>
      <c r="L16" s="193"/>
      <c r="M16" s="194"/>
      <c r="N16" s="484"/>
    </row>
    <row r="17" spans="1:14" ht="30">
      <c r="A17" s="3116"/>
      <c r="B17" s="3270"/>
      <c r="C17" s="191" t="s">
        <v>1159</v>
      </c>
      <c r="D17" s="1909"/>
      <c r="E17" s="191" t="s">
        <v>1160</v>
      </c>
      <c r="F17" s="195"/>
      <c r="G17" s="191" t="s">
        <v>1161</v>
      </c>
      <c r="H17" s="195"/>
      <c r="I17" s="191" t="s">
        <v>1162</v>
      </c>
      <c r="J17" s="444" t="s">
        <v>1226</v>
      </c>
      <c r="K17" s="191" t="s">
        <v>1163</v>
      </c>
      <c r="L17" s="1909"/>
      <c r="M17" s="194"/>
      <c r="N17" s="484"/>
    </row>
    <row r="18" spans="1:14" ht="30">
      <c r="A18" s="3116"/>
      <c r="B18" s="3270"/>
      <c r="C18" s="191" t="s">
        <v>1164</v>
      </c>
      <c r="D18" s="1909"/>
      <c r="E18" s="191" t="s">
        <v>1165</v>
      </c>
      <c r="F18" s="1909"/>
      <c r="G18" s="191"/>
      <c r="H18" s="196"/>
      <c r="I18" s="191"/>
      <c r="J18" s="196"/>
      <c r="K18" s="191"/>
      <c r="L18" s="197"/>
      <c r="M18" s="198"/>
      <c r="N18" s="484"/>
    </row>
    <row r="19" spans="1:14">
      <c r="A19" s="3116"/>
      <c r="B19" s="3270"/>
      <c r="C19" s="191" t="s">
        <v>1166</v>
      </c>
      <c r="D19" s="195"/>
      <c r="E19" s="191" t="s">
        <v>1168</v>
      </c>
      <c r="F19" s="1914"/>
      <c r="G19" s="1914"/>
      <c r="H19" s="1914"/>
      <c r="I19" s="1914"/>
      <c r="J19" s="1914"/>
      <c r="K19" s="1914"/>
      <c r="L19" s="1914"/>
      <c r="M19" s="26"/>
      <c r="N19" s="484"/>
    </row>
    <row r="20" spans="1:14" ht="9.75" customHeight="1">
      <c r="A20" s="3116"/>
      <c r="B20" s="3270"/>
      <c r="C20" s="1932"/>
      <c r="D20" s="1932"/>
      <c r="E20" s="1932"/>
      <c r="F20" s="1932"/>
      <c r="G20" s="1932"/>
      <c r="H20" s="1932"/>
      <c r="I20" s="1932"/>
      <c r="J20" s="1932"/>
      <c r="K20" s="1932"/>
      <c r="L20" s="1932"/>
      <c r="M20" s="1933"/>
      <c r="N20" s="484"/>
    </row>
    <row r="21" spans="1:14">
      <c r="A21" s="3117"/>
      <c r="B21" s="4294" t="s">
        <v>1170</v>
      </c>
      <c r="C21" s="199"/>
      <c r="D21" s="199"/>
      <c r="E21" s="199"/>
      <c r="F21" s="199"/>
      <c r="G21" s="199"/>
      <c r="H21" s="199"/>
      <c r="I21" s="199"/>
      <c r="J21" s="199"/>
      <c r="K21" s="199"/>
      <c r="L21" s="484"/>
      <c r="M21" s="11"/>
      <c r="N21" s="484"/>
    </row>
    <row r="22" spans="1:14">
      <c r="A22" s="3117"/>
      <c r="B22" s="4294"/>
      <c r="C22" s="191" t="s">
        <v>1171</v>
      </c>
      <c r="D22" s="195"/>
      <c r="E22" s="1923"/>
      <c r="F22" s="191" t="s">
        <v>1172</v>
      </c>
      <c r="G22" s="1909"/>
      <c r="H22" s="1923"/>
      <c r="I22" s="191" t="s">
        <v>1173</v>
      </c>
      <c r="J22" s="631"/>
      <c r="K22" s="1923"/>
      <c r="L22" s="484"/>
      <c r="M22" s="11"/>
      <c r="N22" s="484"/>
    </row>
    <row r="23" spans="1:14">
      <c r="A23" s="3117"/>
      <c r="B23" s="4294"/>
      <c r="C23" s="191" t="s">
        <v>1174</v>
      </c>
      <c r="D23" s="30"/>
      <c r="E23" s="31"/>
      <c r="F23" s="191" t="s">
        <v>1175</v>
      </c>
      <c r="G23" s="195" t="s">
        <v>1226</v>
      </c>
      <c r="H23" s="484"/>
      <c r="I23" s="32"/>
      <c r="J23" s="484"/>
      <c r="K23" s="2051"/>
      <c r="L23" s="484"/>
      <c r="M23" s="11"/>
      <c r="N23" s="484"/>
    </row>
    <row r="24" spans="1:14">
      <c r="A24" s="3117"/>
      <c r="B24" s="4294"/>
      <c r="C24" s="196"/>
      <c r="D24" s="196"/>
      <c r="E24" s="196"/>
      <c r="F24" s="196"/>
      <c r="G24" s="196"/>
      <c r="H24" s="196"/>
      <c r="I24" s="196"/>
      <c r="J24" s="196"/>
      <c r="K24" s="196"/>
      <c r="L24" s="484"/>
      <c r="M24" s="11"/>
      <c r="N24" s="484"/>
    </row>
    <row r="25" spans="1:14">
      <c r="A25" s="3116"/>
      <c r="B25" s="4295" t="s">
        <v>1176</v>
      </c>
      <c r="C25" s="1923"/>
      <c r="D25" s="1923"/>
      <c r="E25" s="1923"/>
      <c r="F25" s="1923"/>
      <c r="G25" s="1923"/>
      <c r="H25" s="1923"/>
      <c r="I25" s="1923"/>
      <c r="J25" s="1923"/>
      <c r="K25" s="1923"/>
      <c r="L25" s="1923"/>
      <c r="M25" s="1924"/>
      <c r="N25" s="484"/>
    </row>
    <row r="26" spans="1:14" ht="42" customHeight="1">
      <c r="A26" s="3116"/>
      <c r="B26" s="4296"/>
      <c r="C26" s="200" t="s">
        <v>1177</v>
      </c>
      <c r="D26" s="632">
        <v>0.43</v>
      </c>
      <c r="E26" s="1923"/>
      <c r="F26" s="201" t="s">
        <v>1178</v>
      </c>
      <c r="G26" s="195">
        <v>2018</v>
      </c>
      <c r="H26" s="1923"/>
      <c r="I26" s="201" t="s">
        <v>1179</v>
      </c>
      <c r="J26" s="3919" t="s">
        <v>1895</v>
      </c>
      <c r="K26" s="3694"/>
      <c r="L26" s="3920"/>
      <c r="M26" s="1924"/>
      <c r="N26" s="484"/>
    </row>
    <row r="27" spans="1:14">
      <c r="A27" s="3116"/>
      <c r="B27" s="4297"/>
      <c r="C27" s="1932"/>
      <c r="D27" s="1932"/>
      <c r="E27" s="1932"/>
      <c r="F27" s="1932"/>
      <c r="G27" s="1932"/>
      <c r="H27" s="1932"/>
      <c r="I27" s="1932"/>
      <c r="J27" s="1932"/>
      <c r="K27" s="1932"/>
      <c r="L27" s="1932"/>
      <c r="M27" s="1933"/>
      <c r="N27" s="484"/>
    </row>
    <row r="28" spans="1:14">
      <c r="A28" s="3116"/>
      <c r="B28" s="3269" t="s">
        <v>1181</v>
      </c>
      <c r="C28" s="1890"/>
      <c r="D28" s="1890"/>
      <c r="E28" s="1890"/>
      <c r="F28" s="1890"/>
      <c r="G28" s="1890"/>
      <c r="H28" s="1890"/>
      <c r="I28" s="1890"/>
      <c r="J28" s="1890"/>
      <c r="K28" s="1890"/>
      <c r="L28" s="484"/>
      <c r="M28" s="11"/>
      <c r="N28" s="484"/>
    </row>
    <row r="29" spans="1:14">
      <c r="A29" s="3116"/>
      <c r="B29" s="3270"/>
      <c r="C29" s="1923" t="s">
        <v>1182</v>
      </c>
      <c r="D29" s="37">
        <v>2019</v>
      </c>
      <c r="E29" s="38"/>
      <c r="F29" s="1923" t="s">
        <v>1183</v>
      </c>
      <c r="G29" s="61" t="s">
        <v>1184</v>
      </c>
      <c r="H29" s="38"/>
      <c r="I29" s="201"/>
      <c r="J29" s="38"/>
      <c r="K29" s="38"/>
      <c r="L29" s="484"/>
      <c r="M29" s="11"/>
      <c r="N29" s="484"/>
    </row>
    <row r="30" spans="1:14">
      <c r="A30" s="3116"/>
      <c r="B30" s="3271"/>
      <c r="C30" s="1932"/>
      <c r="D30" s="40"/>
      <c r="E30" s="41"/>
      <c r="F30" s="1932"/>
      <c r="G30" s="41"/>
      <c r="H30" s="41"/>
      <c r="I30" s="202"/>
      <c r="J30" s="41"/>
      <c r="K30" s="41"/>
      <c r="L30" s="484"/>
      <c r="M30" s="11"/>
      <c r="N30" s="484"/>
    </row>
    <row r="31" spans="1:14">
      <c r="A31" s="3116"/>
      <c r="B31" s="4302" t="s">
        <v>1185</v>
      </c>
      <c r="C31" s="43"/>
      <c r="D31" s="43"/>
      <c r="E31" s="43"/>
      <c r="F31" s="43"/>
      <c r="G31" s="43"/>
      <c r="H31" s="43"/>
      <c r="I31" s="43"/>
      <c r="J31" s="43"/>
      <c r="K31" s="43"/>
      <c r="L31" s="43"/>
      <c r="M31" s="44"/>
      <c r="N31" s="484"/>
    </row>
    <row r="32" spans="1:14">
      <c r="A32" s="3116"/>
      <c r="B32" s="4296"/>
      <c r="C32" s="45"/>
      <c r="D32" s="46">
        <v>2019</v>
      </c>
      <c r="E32" s="46"/>
      <c r="F32" s="46">
        <v>2020</v>
      </c>
      <c r="G32" s="46"/>
      <c r="H32" s="47">
        <v>2021</v>
      </c>
      <c r="I32" s="47"/>
      <c r="J32" s="47">
        <v>2022</v>
      </c>
      <c r="K32" s="46"/>
      <c r="L32" s="46">
        <v>2023</v>
      </c>
      <c r="M32" s="44"/>
      <c r="N32" s="484"/>
    </row>
    <row r="33" spans="1:14">
      <c r="A33" s="3116"/>
      <c r="B33" s="4296"/>
      <c r="C33" s="45"/>
      <c r="D33" s="3531">
        <v>1</v>
      </c>
      <c r="E33" s="3532"/>
      <c r="F33" s="3531">
        <f>D33+0.1%</f>
        <v>1.0009999999999999</v>
      </c>
      <c r="G33" s="3532"/>
      <c r="H33" s="3531">
        <f>F33+0.1%</f>
        <v>1.0019999999999998</v>
      </c>
      <c r="I33" s="3532"/>
      <c r="J33" s="3531">
        <f>H33+0.1%</f>
        <v>1.0029999999999997</v>
      </c>
      <c r="K33" s="3532"/>
      <c r="L33" s="3531">
        <f>J33+0.1%</f>
        <v>1.0039999999999996</v>
      </c>
      <c r="M33" s="3532"/>
      <c r="N33" s="484"/>
    </row>
    <row r="34" spans="1:14">
      <c r="A34" s="3116"/>
      <c r="B34" s="4296"/>
      <c r="C34" s="45"/>
      <c r="D34" s="46">
        <v>2024</v>
      </c>
      <c r="E34" s="46"/>
      <c r="F34" s="46">
        <v>2025</v>
      </c>
      <c r="G34" s="46"/>
      <c r="H34" s="47">
        <v>2026</v>
      </c>
      <c r="I34" s="47"/>
      <c r="J34" s="47">
        <v>2027</v>
      </c>
      <c r="K34" s="46"/>
      <c r="L34" s="46">
        <v>2028</v>
      </c>
      <c r="M34" s="19"/>
      <c r="N34" s="484"/>
    </row>
    <row r="35" spans="1:14">
      <c r="A35" s="3116"/>
      <c r="B35" s="4296"/>
      <c r="C35" s="45"/>
      <c r="D35" s="3531">
        <v>1</v>
      </c>
      <c r="E35" s="3532"/>
      <c r="F35" s="3531">
        <f>D35+0.1%</f>
        <v>1.0009999999999999</v>
      </c>
      <c r="G35" s="3532"/>
      <c r="H35" s="3531">
        <f>F35+0.1%</f>
        <v>1.0019999999999998</v>
      </c>
      <c r="I35" s="3532"/>
      <c r="J35" s="3531">
        <f>H35+0.1%</f>
        <v>1.0029999999999997</v>
      </c>
      <c r="K35" s="3532"/>
      <c r="L35" s="3531">
        <f>J35+0.1%</f>
        <v>1.0039999999999996</v>
      </c>
      <c r="M35" s="3532"/>
      <c r="N35" s="484"/>
    </row>
    <row r="36" spans="1:14">
      <c r="A36" s="3116"/>
      <c r="B36" s="4296"/>
      <c r="C36" s="45"/>
      <c r="D36" s="46">
        <v>2029</v>
      </c>
      <c r="E36" s="46"/>
      <c r="F36" s="46">
        <v>2030</v>
      </c>
      <c r="G36" s="46"/>
      <c r="H36" s="47">
        <v>2031</v>
      </c>
      <c r="I36" s="47"/>
      <c r="J36" s="47">
        <v>2032</v>
      </c>
      <c r="K36" s="46"/>
      <c r="L36" s="46">
        <v>2033</v>
      </c>
      <c r="M36" s="19"/>
      <c r="N36" s="484"/>
    </row>
    <row r="37" spans="1:14">
      <c r="A37" s="3116"/>
      <c r="B37" s="4296"/>
      <c r="C37" s="45"/>
      <c r="D37" s="3531">
        <v>1</v>
      </c>
      <c r="E37" s="3532"/>
      <c r="F37" s="3531">
        <f>D37+0.1%</f>
        <v>1.0009999999999999</v>
      </c>
      <c r="G37" s="3532"/>
      <c r="H37" s="3531">
        <f>F37+0.1%</f>
        <v>1.0019999999999998</v>
      </c>
      <c r="I37" s="3532"/>
      <c r="J37" s="3531">
        <f>H37+0.1%</f>
        <v>1.0029999999999997</v>
      </c>
      <c r="K37" s="3532"/>
      <c r="L37" s="3531">
        <f>J37+0.1%</f>
        <v>1.0039999999999996</v>
      </c>
      <c r="M37" s="3532"/>
      <c r="N37" s="484"/>
    </row>
    <row r="38" spans="1:14">
      <c r="A38" s="3116"/>
      <c r="B38" s="4296"/>
      <c r="C38" s="45"/>
      <c r="D38" s="46">
        <v>2034</v>
      </c>
      <c r="E38" s="633"/>
      <c r="F38" s="633" t="s">
        <v>1186</v>
      </c>
      <c r="G38" s="633"/>
      <c r="H38" s="633"/>
      <c r="I38" s="633"/>
      <c r="J38" s="633"/>
      <c r="K38" s="633"/>
      <c r="L38" s="633"/>
      <c r="M38" s="1917"/>
      <c r="N38" s="484"/>
    </row>
    <row r="39" spans="1:14">
      <c r="A39" s="3116"/>
      <c r="B39" s="4297"/>
      <c r="C39" s="45"/>
      <c r="D39" s="3531">
        <v>1</v>
      </c>
      <c r="E39" s="3532"/>
      <c r="F39" s="3531">
        <v>1</v>
      </c>
      <c r="G39" s="3532"/>
      <c r="H39" s="4293"/>
      <c r="I39" s="4293"/>
      <c r="J39" s="633"/>
      <c r="K39" s="633"/>
      <c r="L39" s="633"/>
      <c r="M39" s="1917"/>
      <c r="N39" s="484"/>
    </row>
    <row r="40" spans="1:14">
      <c r="A40" s="3116"/>
      <c r="B40" s="3269" t="s">
        <v>1187</v>
      </c>
      <c r="C40" s="199"/>
      <c r="D40" s="199"/>
      <c r="E40" s="199"/>
      <c r="F40" s="199"/>
      <c r="G40" s="199"/>
      <c r="H40" s="199"/>
      <c r="I40" s="199"/>
      <c r="J40" s="199"/>
      <c r="K40" s="199"/>
      <c r="L40" s="484"/>
      <c r="M40" s="11"/>
      <c r="N40" s="484"/>
    </row>
    <row r="41" spans="1:14">
      <c r="A41" s="3116"/>
      <c r="B41" s="3270"/>
      <c r="C41" s="484"/>
      <c r="D41" s="49" t="s">
        <v>482</v>
      </c>
      <c r="E41" s="50" t="s">
        <v>60</v>
      </c>
      <c r="F41" s="3699" t="s">
        <v>1188</v>
      </c>
      <c r="G41" s="3112"/>
      <c r="H41" s="3112"/>
      <c r="I41" s="3112"/>
      <c r="J41" s="3112"/>
      <c r="K41" s="1980"/>
      <c r="L41" s="484"/>
      <c r="M41" s="11"/>
      <c r="N41" s="484"/>
    </row>
    <row r="42" spans="1:14">
      <c r="A42" s="3116"/>
      <c r="B42" s="3270"/>
      <c r="C42" s="484"/>
      <c r="D42" s="2004"/>
      <c r="E42" s="1909" t="s">
        <v>1226</v>
      </c>
      <c r="F42" s="3699"/>
      <c r="G42" s="3112"/>
      <c r="H42" s="3112"/>
      <c r="I42" s="3112"/>
      <c r="J42" s="3112"/>
      <c r="K42" s="31"/>
      <c r="L42" s="484"/>
      <c r="M42" s="11"/>
      <c r="N42" s="484"/>
    </row>
    <row r="43" spans="1:14">
      <c r="A43" s="3116"/>
      <c r="B43" s="3271"/>
      <c r="C43" s="51"/>
      <c r="D43" s="51"/>
      <c r="E43" s="51"/>
      <c r="F43" s="51"/>
      <c r="G43" s="51"/>
      <c r="H43" s="51"/>
      <c r="I43" s="51"/>
      <c r="J43" s="51"/>
      <c r="K43" s="51"/>
      <c r="L43" s="484"/>
      <c r="M43" s="11"/>
      <c r="N43" s="484"/>
    </row>
    <row r="44" spans="1:14" ht="147.75" customHeight="1">
      <c r="A44" s="3116"/>
      <c r="B44" s="68" t="s">
        <v>1189</v>
      </c>
      <c r="C44" s="3778" t="s">
        <v>1896</v>
      </c>
      <c r="D44" s="3779"/>
      <c r="E44" s="3779"/>
      <c r="F44" s="3779"/>
      <c r="G44" s="3779"/>
      <c r="H44" s="3779"/>
      <c r="I44" s="3779"/>
      <c r="J44" s="3779"/>
      <c r="K44" s="3779"/>
      <c r="L44" s="3779"/>
      <c r="M44" s="3780"/>
      <c r="N44" s="634"/>
    </row>
    <row r="45" spans="1:14" ht="31.5">
      <c r="A45" s="3116"/>
      <c r="B45" s="68" t="s">
        <v>1191</v>
      </c>
      <c r="C45" s="3793" t="s">
        <v>1897</v>
      </c>
      <c r="D45" s="3794"/>
      <c r="E45" s="3794"/>
      <c r="F45" s="3794"/>
      <c r="G45" s="3794"/>
      <c r="H45" s="3794"/>
      <c r="I45" s="3794"/>
      <c r="J45" s="3794"/>
      <c r="K45" s="3794"/>
      <c r="L45" s="3794"/>
      <c r="M45" s="3795"/>
      <c r="N45" s="484"/>
    </row>
    <row r="46" spans="1:14">
      <c r="A46" s="3116"/>
      <c r="B46" s="68" t="s">
        <v>1193</v>
      </c>
      <c r="C46" s="1952">
        <v>30</v>
      </c>
      <c r="D46" s="3694"/>
      <c r="E46" s="3694"/>
      <c r="F46" s="3694"/>
      <c r="G46" s="3694"/>
      <c r="H46" s="1920"/>
      <c r="I46" s="1920"/>
      <c r="J46" s="1920"/>
      <c r="K46" s="1920"/>
      <c r="L46" s="1920"/>
      <c r="M46" s="1921"/>
      <c r="N46" s="484"/>
    </row>
    <row r="47" spans="1:14">
      <c r="A47" s="3118"/>
      <c r="B47" s="68" t="s">
        <v>1195</v>
      </c>
      <c r="C47" s="1920">
        <v>1998</v>
      </c>
      <c r="D47" s="1920"/>
      <c r="E47" s="1920"/>
      <c r="F47" s="1920"/>
      <c r="G47" s="1920"/>
      <c r="H47" s="1920"/>
      <c r="I47" s="1920"/>
      <c r="J47" s="1920"/>
      <c r="K47" s="1920"/>
      <c r="L47" s="1920"/>
      <c r="M47" s="1921"/>
      <c r="N47" s="484"/>
    </row>
    <row r="48" spans="1:14" ht="15.75" customHeight="1">
      <c r="A48" s="3085" t="s">
        <v>1197</v>
      </c>
      <c r="B48" s="63" t="s">
        <v>1198</v>
      </c>
      <c r="C48" s="3098" t="s">
        <v>993</v>
      </c>
      <c r="D48" s="3098"/>
      <c r="E48" s="3098"/>
      <c r="F48" s="3098"/>
      <c r="G48" s="3098"/>
      <c r="H48" s="3098"/>
      <c r="I48" s="3098"/>
      <c r="J48" s="3098"/>
      <c r="K48" s="3098"/>
      <c r="L48" s="3098"/>
      <c r="M48" s="3099"/>
      <c r="N48" s="484"/>
    </row>
    <row r="49" spans="1:14" ht="15.75" customHeight="1">
      <c r="A49" s="3086"/>
      <c r="B49" s="63" t="s">
        <v>1199</v>
      </c>
      <c r="C49" s="3100" t="s">
        <v>1200</v>
      </c>
      <c r="D49" s="3100"/>
      <c r="E49" s="3100"/>
      <c r="F49" s="3100"/>
      <c r="G49" s="3100"/>
      <c r="H49" s="3100"/>
      <c r="I49" s="3100"/>
      <c r="J49" s="3100"/>
      <c r="K49" s="3100"/>
      <c r="L49" s="3100"/>
      <c r="M49" s="3101"/>
      <c r="N49" s="484"/>
    </row>
    <row r="50" spans="1:14" ht="15.75" customHeight="1">
      <c r="A50" s="3086"/>
      <c r="B50" s="63" t="s">
        <v>1201</v>
      </c>
      <c r="C50" s="3100" t="s">
        <v>72</v>
      </c>
      <c r="D50" s="3100"/>
      <c r="E50" s="3100"/>
      <c r="F50" s="3100"/>
      <c r="G50" s="3100"/>
      <c r="H50" s="3100"/>
      <c r="I50" s="3100"/>
      <c r="J50" s="3100"/>
      <c r="K50" s="3100"/>
      <c r="L50" s="3100"/>
      <c r="M50" s="3101"/>
      <c r="N50" s="484"/>
    </row>
    <row r="51" spans="1:14" ht="15.75" customHeight="1">
      <c r="A51" s="3086"/>
      <c r="B51" s="64" t="s">
        <v>1202</v>
      </c>
      <c r="C51" s="3100" t="s">
        <v>1203</v>
      </c>
      <c r="D51" s="3100"/>
      <c r="E51" s="3100"/>
      <c r="F51" s="3100"/>
      <c r="G51" s="3100"/>
      <c r="H51" s="3100"/>
      <c r="I51" s="3100"/>
      <c r="J51" s="3100"/>
      <c r="K51" s="3100"/>
      <c r="L51" s="3100"/>
      <c r="M51" s="3101"/>
      <c r="N51" s="484"/>
    </row>
    <row r="52" spans="1:14" ht="15.75" customHeight="1">
      <c r="A52" s="3086"/>
      <c r="B52" s="63" t="s">
        <v>1204</v>
      </c>
      <c r="C52" s="3102" t="s">
        <v>995</v>
      </c>
      <c r="D52" s="3103"/>
      <c r="E52" s="3103"/>
      <c r="F52" s="3103"/>
      <c r="G52" s="3103"/>
      <c r="H52" s="3103"/>
      <c r="I52" s="3103"/>
      <c r="J52" s="3103"/>
      <c r="K52" s="3103"/>
      <c r="L52" s="3103"/>
      <c r="M52" s="3104"/>
      <c r="N52" s="484"/>
    </row>
    <row r="53" spans="1:14" ht="16.5" thickBot="1">
      <c r="A53" s="3087"/>
      <c r="B53" s="63" t="s">
        <v>1205</v>
      </c>
      <c r="C53" s="3088">
        <v>3387000</v>
      </c>
      <c r="D53" s="3088"/>
      <c r="E53" s="3088"/>
      <c r="F53" s="3088"/>
      <c r="G53" s="3088"/>
      <c r="H53" s="3088"/>
      <c r="I53" s="3088"/>
      <c r="J53" s="3088"/>
      <c r="K53" s="3088"/>
      <c r="L53" s="3088"/>
      <c r="M53" s="3089"/>
      <c r="N53" s="484"/>
    </row>
    <row r="54" spans="1:14">
      <c r="A54" s="3085" t="s">
        <v>1206</v>
      </c>
      <c r="B54" s="65" t="s">
        <v>1207</v>
      </c>
      <c r="C54" s="3088" t="s">
        <v>1409</v>
      </c>
      <c r="D54" s="3088"/>
      <c r="E54" s="3088"/>
      <c r="F54" s="3088"/>
      <c r="G54" s="3088"/>
      <c r="H54" s="3088"/>
      <c r="I54" s="3088"/>
      <c r="J54" s="3088"/>
      <c r="K54" s="3088"/>
      <c r="L54" s="3088"/>
      <c r="M54" s="3089"/>
      <c r="N54" s="484"/>
    </row>
    <row r="55" spans="1:14">
      <c r="A55" s="3086"/>
      <c r="B55" s="65" t="s">
        <v>1209</v>
      </c>
      <c r="C55" s="3088" t="s">
        <v>1210</v>
      </c>
      <c r="D55" s="3088"/>
      <c r="E55" s="3088"/>
      <c r="F55" s="3088"/>
      <c r="G55" s="3088"/>
      <c r="H55" s="3088"/>
      <c r="I55" s="3088"/>
      <c r="J55" s="3088"/>
      <c r="K55" s="3088"/>
      <c r="L55" s="3088"/>
      <c r="M55" s="3089"/>
      <c r="N55" s="484"/>
    </row>
    <row r="56" spans="1:14" ht="16.5" thickBot="1">
      <c r="A56" s="3086"/>
      <c r="B56" s="65" t="s">
        <v>28</v>
      </c>
      <c r="C56" s="3088" t="s">
        <v>677</v>
      </c>
      <c r="D56" s="3088"/>
      <c r="E56" s="3088"/>
      <c r="F56" s="3088"/>
      <c r="G56" s="3088"/>
      <c r="H56" s="3088"/>
      <c r="I56" s="3088"/>
      <c r="J56" s="3088"/>
      <c r="K56" s="3088"/>
      <c r="L56" s="3088"/>
      <c r="M56" s="3089"/>
      <c r="N56" s="484"/>
    </row>
    <row r="57" spans="1:14" ht="16.5" thickBot="1">
      <c r="A57" s="55" t="s">
        <v>1211</v>
      </c>
      <c r="B57" s="635"/>
      <c r="C57" s="3696"/>
      <c r="D57" s="3222"/>
      <c r="E57" s="3222"/>
      <c r="F57" s="3222"/>
      <c r="G57" s="3222"/>
      <c r="H57" s="3222"/>
      <c r="I57" s="3222"/>
      <c r="J57" s="3222"/>
      <c r="K57" s="3222"/>
      <c r="L57" s="3222"/>
      <c r="M57" s="3223"/>
      <c r="N57" s="484"/>
    </row>
  </sheetData>
  <mergeCells count="58">
    <mergeCell ref="C8:E9"/>
    <mergeCell ref="F9:G9"/>
    <mergeCell ref="I9:J9"/>
    <mergeCell ref="C10:D10"/>
    <mergeCell ref="F10:G10"/>
    <mergeCell ref="I10:J10"/>
    <mergeCell ref="C11:M11"/>
    <mergeCell ref="A12:A47"/>
    <mergeCell ref="C12:D12"/>
    <mergeCell ref="C13:M13"/>
    <mergeCell ref="B14:B20"/>
    <mergeCell ref="B21:B24"/>
    <mergeCell ref="B25:B27"/>
    <mergeCell ref="J26:L26"/>
    <mergeCell ref="A2:A11"/>
    <mergeCell ref="C2:M2"/>
    <mergeCell ref="C3:M3"/>
    <mergeCell ref="C7:D7"/>
    <mergeCell ref="I7:K7"/>
    <mergeCell ref="B8:B10"/>
    <mergeCell ref="B28:B30"/>
    <mergeCell ref="B31:B39"/>
    <mergeCell ref="L33:M33"/>
    <mergeCell ref="D35:E35"/>
    <mergeCell ref="F35:G35"/>
    <mergeCell ref="H35:I35"/>
    <mergeCell ref="J35:K35"/>
    <mergeCell ref="L35:M35"/>
    <mergeCell ref="J33:K33"/>
    <mergeCell ref="D33:E33"/>
    <mergeCell ref="F33:G33"/>
    <mergeCell ref="H33:I33"/>
    <mergeCell ref="L37:M37"/>
    <mergeCell ref="D39:E39"/>
    <mergeCell ref="F39:G39"/>
    <mergeCell ref="H39:I39"/>
    <mergeCell ref="B40:B43"/>
    <mergeCell ref="F41:F42"/>
    <mergeCell ref="G41:J42"/>
    <mergeCell ref="J37:K37"/>
    <mergeCell ref="D37:E37"/>
    <mergeCell ref="F37:G37"/>
    <mergeCell ref="H37:I37"/>
    <mergeCell ref="C44:M44"/>
    <mergeCell ref="C45:M45"/>
    <mergeCell ref="D46:G46"/>
    <mergeCell ref="A48:A53"/>
    <mergeCell ref="C48:M48"/>
    <mergeCell ref="C49:M49"/>
    <mergeCell ref="C50:M50"/>
    <mergeCell ref="C51:M51"/>
    <mergeCell ref="C52:M52"/>
    <mergeCell ref="C53:M53"/>
    <mergeCell ref="A54:A56"/>
    <mergeCell ref="C54:M54"/>
    <mergeCell ref="C55:M55"/>
    <mergeCell ref="C56:M56"/>
    <mergeCell ref="C57:M57"/>
  </mergeCells>
  <dataValidations count="3">
    <dataValidation allowBlank="1" showInputMessage="1" showErrorMessage="1" prompt="Seleccione de la lista desplegable" sqref="B4 B7 H7" xr:uid="{00000000-0002-0000-3A00-000000000000}"/>
    <dataValidation allowBlank="1" showInputMessage="1" showErrorMessage="1" prompt="Selecciones de la lista desplegable" sqref="B12" xr:uid="{00000000-0002-0000-3A00-000001000000}"/>
    <dataValidation allowBlank="1" showInputMessage="1" showErrorMessage="1" prompt="Incluir una ficha por cada indicador, ya sea de producto o de resultado" sqref="B1" xr:uid="{00000000-0002-0000-3A00-000002000000}"/>
  </dataValidations>
  <hyperlinks>
    <hyperlink ref="C52" r:id="rId1"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sheetPr>
  <dimension ref="A1:M61"/>
  <sheetViews>
    <sheetView topLeftCell="B1" zoomScale="70" zoomScaleNormal="70" workbookViewId="0">
      <selection activeCell="C3" sqref="C3"/>
    </sheetView>
  </sheetViews>
  <sheetFormatPr baseColWidth="10" defaultColWidth="11.42578125" defaultRowHeight="15.75"/>
  <cols>
    <col min="1" max="1" width="21" style="4" customWidth="1"/>
    <col min="2" max="2" width="39.140625" style="57" customWidth="1"/>
    <col min="3" max="6" width="11.42578125" style="4"/>
    <col min="7" max="7" width="17.140625" style="4" customWidth="1"/>
    <col min="8" max="8" width="11.42578125" style="4"/>
    <col min="9" max="9" width="13.7109375" style="4" customWidth="1"/>
    <col min="10" max="12" width="11.42578125" style="4"/>
    <col min="13" max="13" width="16.28515625" style="4" customWidth="1"/>
    <col min="14" max="16384" width="11.42578125" style="4"/>
  </cols>
  <sheetData>
    <row r="1" spans="1:13" ht="16.5" thickBot="1">
      <c r="A1" s="1876" t="s">
        <v>1241</v>
      </c>
      <c r="B1" s="1877"/>
      <c r="C1" s="1877"/>
      <c r="D1" s="1877"/>
      <c r="E1" s="1877"/>
      <c r="F1" s="1877"/>
      <c r="G1" s="1877"/>
      <c r="H1" s="1877"/>
      <c r="I1" s="1877"/>
      <c r="J1" s="1877"/>
      <c r="K1" s="1877"/>
      <c r="L1" s="1877"/>
      <c r="M1" s="204"/>
    </row>
    <row r="2" spans="1:13" ht="31.5" customHeight="1">
      <c r="A2" s="3170" t="s">
        <v>1134</v>
      </c>
      <c r="B2" s="274" t="s">
        <v>1135</v>
      </c>
      <c r="C2" s="3197" t="s">
        <v>1242</v>
      </c>
      <c r="D2" s="3198"/>
      <c r="E2" s="3198"/>
      <c r="F2" s="3198"/>
      <c r="G2" s="3198"/>
      <c r="H2" s="3198"/>
      <c r="I2" s="3198"/>
      <c r="J2" s="3198"/>
      <c r="K2" s="3198"/>
      <c r="L2" s="3198"/>
      <c r="M2" s="3199"/>
    </row>
    <row r="3" spans="1:13" ht="47.25" customHeight="1">
      <c r="A3" s="3171"/>
      <c r="B3" s="268" t="s">
        <v>1213</v>
      </c>
      <c r="C3" s="3172" t="s">
        <v>786</v>
      </c>
      <c r="D3" s="3173"/>
      <c r="E3" s="3173"/>
      <c r="F3" s="3173"/>
      <c r="G3" s="3173"/>
      <c r="H3" s="3173"/>
      <c r="I3" s="3173"/>
      <c r="J3" s="3173"/>
      <c r="K3" s="3173"/>
      <c r="L3" s="3173"/>
      <c r="M3" s="3174"/>
    </row>
    <row r="4" spans="1:13" ht="15.75" customHeight="1">
      <c r="A4" s="3171"/>
      <c r="B4" s="1832" t="s">
        <v>1139</v>
      </c>
      <c r="C4" s="1834" t="s">
        <v>482</v>
      </c>
      <c r="D4" s="3103"/>
      <c r="E4" s="3103"/>
      <c r="F4" s="3103"/>
      <c r="G4" s="3103"/>
      <c r="H4" s="3103"/>
      <c r="I4" s="3103"/>
      <c r="J4" s="3103"/>
      <c r="K4" s="3103"/>
      <c r="L4" s="3103"/>
      <c r="M4" s="3104"/>
    </row>
    <row r="5" spans="1:13" ht="15.75" customHeight="1">
      <c r="A5" s="3171"/>
      <c r="B5" s="1833" t="s">
        <v>1140</v>
      </c>
      <c r="C5" s="3202" t="s">
        <v>1214</v>
      </c>
      <c r="D5" s="3103"/>
      <c r="E5" s="3103"/>
      <c r="F5" s="3103"/>
      <c r="G5" s="3103"/>
      <c r="H5" s="3103"/>
      <c r="I5" s="3103"/>
      <c r="J5" s="3103"/>
      <c r="K5" s="3103"/>
      <c r="L5" s="3103"/>
      <c r="M5" s="3104"/>
    </row>
    <row r="6" spans="1:13" ht="15.75" customHeight="1">
      <c r="A6" s="3171"/>
      <c r="B6" s="1832" t="s">
        <v>1142</v>
      </c>
      <c r="C6" s="3202" t="s">
        <v>1215</v>
      </c>
      <c r="D6" s="3103"/>
      <c r="E6" s="3103"/>
      <c r="F6" s="3103"/>
      <c r="G6" s="3103"/>
      <c r="H6" s="3103"/>
      <c r="I6" s="3103"/>
      <c r="J6" s="3103"/>
      <c r="K6" s="3103"/>
      <c r="L6" s="3103"/>
      <c r="M6" s="3104"/>
    </row>
    <row r="7" spans="1:13" ht="33" customHeight="1">
      <c r="A7" s="3171"/>
      <c r="B7" s="268" t="s">
        <v>1143</v>
      </c>
      <c r="C7" s="1247" t="s">
        <v>71</v>
      </c>
      <c r="D7" s="275"/>
      <c r="E7" s="275"/>
      <c r="F7" s="275"/>
      <c r="G7" s="276"/>
      <c r="H7" s="277" t="s">
        <v>28</v>
      </c>
      <c r="I7" s="290"/>
      <c r="J7" s="275" t="s">
        <v>72</v>
      </c>
      <c r="K7" s="275"/>
      <c r="L7" s="275"/>
      <c r="M7" s="278"/>
    </row>
    <row r="8" spans="1:13" ht="15.75" customHeight="1">
      <c r="A8" s="3171"/>
      <c r="B8" s="3149" t="s">
        <v>1144</v>
      </c>
      <c r="C8" s="1901"/>
      <c r="D8" s="1902"/>
      <c r="E8" s="1902"/>
      <c r="F8" s="1902"/>
      <c r="G8" s="1902"/>
      <c r="H8" s="1902"/>
      <c r="I8" s="1902"/>
      <c r="J8" s="1902"/>
      <c r="K8" s="1902"/>
      <c r="L8" s="279"/>
      <c r="M8" s="280"/>
    </row>
    <row r="9" spans="1:13" ht="58.5" customHeight="1">
      <c r="A9" s="3171"/>
      <c r="B9" s="3150"/>
      <c r="C9" s="1840" t="s">
        <v>220</v>
      </c>
      <c r="D9" s="1840" t="s">
        <v>1243</v>
      </c>
      <c r="E9" s="297" t="s">
        <v>1244</v>
      </c>
      <c r="F9" s="1840" t="s">
        <v>101</v>
      </c>
      <c r="G9" s="1840" t="s">
        <v>1245</v>
      </c>
      <c r="H9" s="1878" t="s">
        <v>1246</v>
      </c>
      <c r="I9" s="3191" t="s">
        <v>1247</v>
      </c>
      <c r="J9" s="3191"/>
      <c r="K9" s="1845"/>
      <c r="L9" s="214"/>
      <c r="M9" s="215"/>
    </row>
    <row r="10" spans="1:13" ht="16.5" thickBot="1">
      <c r="A10" s="3171"/>
      <c r="B10" s="3151"/>
      <c r="C10" s="241" t="s">
        <v>1147</v>
      </c>
      <c r="D10" s="241" t="s">
        <v>1147</v>
      </c>
      <c r="E10" s="213" t="s">
        <v>1147</v>
      </c>
      <c r="F10" s="241" t="s">
        <v>1147</v>
      </c>
      <c r="G10" s="241" t="s">
        <v>1147</v>
      </c>
      <c r="H10" s="241" t="s">
        <v>1147</v>
      </c>
      <c r="I10" s="3194" t="s">
        <v>1147</v>
      </c>
      <c r="J10" s="3194"/>
      <c r="K10" s="1845"/>
      <c r="L10" s="3194"/>
      <c r="M10" s="3194"/>
    </row>
    <row r="11" spans="1:13" ht="60" customHeight="1" thickBot="1">
      <c r="A11" s="3171"/>
      <c r="B11" s="291" t="s">
        <v>1217</v>
      </c>
      <c r="C11" s="3214" t="s">
        <v>1248</v>
      </c>
      <c r="D11" s="3215"/>
      <c r="E11" s="3216"/>
      <c r="F11" s="3215"/>
      <c r="G11" s="3215"/>
      <c r="H11" s="3215"/>
      <c r="I11" s="3215"/>
      <c r="J11" s="3215"/>
      <c r="K11" s="3215"/>
      <c r="L11" s="3215"/>
      <c r="M11" s="3217"/>
    </row>
    <row r="12" spans="1:13" ht="187.9" customHeight="1">
      <c r="A12" s="3171"/>
      <c r="B12" s="292" t="s">
        <v>1219</v>
      </c>
      <c r="C12" s="3213" t="s">
        <v>1249</v>
      </c>
      <c r="D12" s="3213"/>
      <c r="E12" s="3213"/>
      <c r="F12" s="3213"/>
      <c r="G12" s="3213"/>
      <c r="H12" s="3213"/>
      <c r="I12" s="3213"/>
      <c r="J12" s="3213"/>
      <c r="K12" s="3213"/>
      <c r="L12" s="3213"/>
      <c r="M12" s="3213"/>
    </row>
    <row r="13" spans="1:13" ht="46.5" customHeight="1">
      <c r="A13" s="3171"/>
      <c r="B13" s="268" t="s">
        <v>1221</v>
      </c>
      <c r="C13" s="3187" t="s">
        <v>1222</v>
      </c>
      <c r="D13" s="3188"/>
      <c r="E13" s="3188"/>
      <c r="F13" s="3188"/>
      <c r="G13" s="3188"/>
      <c r="H13" s="3188"/>
      <c r="I13" s="3188"/>
      <c r="J13" s="3188"/>
      <c r="K13" s="3188"/>
      <c r="L13" s="3188"/>
      <c r="M13" s="3189"/>
    </row>
    <row r="14" spans="1:13" ht="63" customHeight="1">
      <c r="A14" s="3171"/>
      <c r="B14" s="293" t="s">
        <v>1223</v>
      </c>
      <c r="C14" s="3210" t="s">
        <v>796</v>
      </c>
      <c r="D14" s="3211"/>
      <c r="E14" s="298" t="s">
        <v>1224</v>
      </c>
      <c r="F14" s="3206" t="s">
        <v>1237</v>
      </c>
      <c r="G14" s="3207"/>
      <c r="H14" s="3207"/>
      <c r="I14" s="3207"/>
      <c r="J14" s="3207"/>
      <c r="K14" s="3207"/>
      <c r="L14" s="3207"/>
      <c r="M14" s="3208"/>
    </row>
    <row r="15" spans="1:13" ht="28.5">
      <c r="A15" s="3144" t="s">
        <v>1150</v>
      </c>
      <c r="B15" s="295" t="s">
        <v>12</v>
      </c>
      <c r="C15" s="299" t="s">
        <v>58</v>
      </c>
      <c r="D15" s="300"/>
      <c r="E15" s="300"/>
      <c r="F15" s="300"/>
      <c r="G15" s="300"/>
      <c r="H15" s="300"/>
      <c r="I15" s="300"/>
      <c r="J15" s="300"/>
      <c r="K15" s="300"/>
      <c r="L15" s="214"/>
      <c r="M15" s="215"/>
    </row>
    <row r="16" spans="1:13" ht="46.5" customHeight="1">
      <c r="A16" s="3145"/>
      <c r="B16" s="268" t="s">
        <v>1151</v>
      </c>
      <c r="C16" s="3197" t="s">
        <v>1250</v>
      </c>
      <c r="D16" s="3198"/>
      <c r="E16" s="3198"/>
      <c r="F16" s="3198"/>
      <c r="G16" s="3198"/>
      <c r="H16" s="3198"/>
      <c r="I16" s="3198"/>
      <c r="J16" s="3198"/>
      <c r="K16" s="3198"/>
      <c r="L16" s="3198"/>
      <c r="M16" s="3199"/>
    </row>
    <row r="17" spans="1:13" ht="8.25" customHeight="1">
      <c r="A17" s="3145"/>
      <c r="B17" s="3149" t="s">
        <v>1153</v>
      </c>
      <c r="C17" s="221"/>
      <c r="D17" s="222"/>
      <c r="E17" s="222"/>
      <c r="F17" s="222"/>
      <c r="G17" s="222"/>
      <c r="H17" s="222"/>
      <c r="I17" s="222"/>
      <c r="J17" s="222"/>
      <c r="K17" s="222"/>
      <c r="L17" s="222"/>
      <c r="M17" s="223"/>
    </row>
    <row r="18" spans="1:13" ht="9" customHeight="1">
      <c r="A18" s="3145"/>
      <c r="B18" s="3150"/>
      <c r="C18" s="224"/>
      <c r="D18" s="225"/>
      <c r="E18" s="226"/>
      <c r="F18" s="225"/>
      <c r="G18" s="226"/>
      <c r="H18" s="225"/>
      <c r="I18" s="226"/>
      <c r="J18" s="225"/>
      <c r="K18" s="226"/>
      <c r="L18" s="226"/>
      <c r="M18" s="227"/>
    </row>
    <row r="19" spans="1:13">
      <c r="A19" s="3145"/>
      <c r="B19" s="3150"/>
      <c r="C19" s="228" t="s">
        <v>1154</v>
      </c>
      <c r="D19" s="229"/>
      <c r="E19" s="228" t="s">
        <v>1155</v>
      </c>
      <c r="F19" s="229"/>
      <c r="G19" s="228" t="s">
        <v>1156</v>
      </c>
      <c r="H19" s="229"/>
      <c r="I19" s="228" t="s">
        <v>1157</v>
      </c>
      <c r="J19" s="229"/>
      <c r="K19" s="228" t="s">
        <v>1158</v>
      </c>
      <c r="L19" s="230"/>
      <c r="M19" s="231"/>
    </row>
    <row r="20" spans="1:13">
      <c r="A20" s="3145"/>
      <c r="B20" s="3150"/>
      <c r="C20" s="228" t="s">
        <v>1159</v>
      </c>
      <c r="D20" s="1846"/>
      <c r="E20" s="228" t="s">
        <v>1160</v>
      </c>
      <c r="F20" s="311"/>
      <c r="G20" s="228" t="s">
        <v>1161</v>
      </c>
      <c r="H20" s="311"/>
      <c r="I20" s="228" t="s">
        <v>1162</v>
      </c>
      <c r="J20" s="1846"/>
      <c r="K20" s="228" t="s">
        <v>1163</v>
      </c>
      <c r="L20" s="230"/>
      <c r="M20" s="231"/>
    </row>
    <row r="21" spans="1:13" ht="28.5">
      <c r="A21" s="3145"/>
      <c r="B21" s="3150"/>
      <c r="C21" s="228" t="s">
        <v>1164</v>
      </c>
      <c r="D21" s="1846"/>
      <c r="E21" s="228" t="s">
        <v>1165</v>
      </c>
      <c r="F21" s="1846"/>
      <c r="G21" s="228"/>
      <c r="H21" s="232"/>
      <c r="I21" s="228"/>
      <c r="J21" s="232"/>
      <c r="K21" s="228"/>
      <c r="L21" s="233"/>
      <c r="M21" s="234"/>
    </row>
    <row r="22" spans="1:13">
      <c r="A22" s="3145"/>
      <c r="B22" s="3150"/>
      <c r="C22" s="228" t="s">
        <v>1166</v>
      </c>
      <c r="D22" s="311" t="s">
        <v>1226</v>
      </c>
      <c r="E22" s="228" t="s">
        <v>1168</v>
      </c>
      <c r="F22" s="1925"/>
      <c r="G22" s="1925" t="s">
        <v>1251</v>
      </c>
      <c r="H22" s="1925"/>
      <c r="I22" s="1925"/>
      <c r="J22" s="1925"/>
      <c r="K22" s="1925"/>
      <c r="L22" s="1925"/>
      <c r="M22" s="235"/>
    </row>
    <row r="23" spans="1:13" ht="9.75" customHeight="1">
      <c r="A23" s="3145"/>
      <c r="B23" s="3151"/>
      <c r="C23" s="236"/>
      <c r="D23" s="236"/>
      <c r="E23" s="236"/>
      <c r="F23" s="236"/>
      <c r="G23" s="236"/>
      <c r="H23" s="236"/>
      <c r="I23" s="236"/>
      <c r="J23" s="236"/>
      <c r="K23" s="236"/>
      <c r="L23" s="236"/>
      <c r="M23" s="237"/>
    </row>
    <row r="24" spans="1:13">
      <c r="A24" s="3145"/>
      <c r="B24" s="3149" t="s">
        <v>1170</v>
      </c>
      <c r="C24" s="238"/>
      <c r="D24" s="238"/>
      <c r="E24" s="238"/>
      <c r="F24" s="238"/>
      <c r="G24" s="238"/>
      <c r="H24" s="238"/>
      <c r="I24" s="238"/>
      <c r="J24" s="238"/>
      <c r="K24" s="238"/>
      <c r="L24" s="214"/>
      <c r="M24" s="215"/>
    </row>
    <row r="25" spans="1:13">
      <c r="A25" s="3145"/>
      <c r="B25" s="3150"/>
      <c r="C25" s="228" t="s">
        <v>1171</v>
      </c>
      <c r="D25" s="311"/>
      <c r="E25" s="239"/>
      <c r="F25" s="228" t="s">
        <v>1172</v>
      </c>
      <c r="G25" s="1846"/>
      <c r="H25" s="239"/>
      <c r="I25" s="228" t="s">
        <v>1173</v>
      </c>
      <c r="J25" s="1846" t="s">
        <v>1167</v>
      </c>
      <c r="K25" s="239"/>
      <c r="L25" s="214"/>
      <c r="M25" s="215"/>
    </row>
    <row r="26" spans="1:13">
      <c r="A26" s="3145"/>
      <c r="B26" s="3150"/>
      <c r="C26" s="228" t="s">
        <v>1174</v>
      </c>
      <c r="D26" s="240"/>
      <c r="E26" s="241"/>
      <c r="F26" s="228" t="s">
        <v>1175</v>
      </c>
      <c r="G26" s="311"/>
      <c r="H26" s="214"/>
      <c r="I26" s="242"/>
      <c r="J26" s="214"/>
      <c r="K26" s="1845"/>
      <c r="L26" s="214"/>
      <c r="M26" s="215"/>
    </row>
    <row r="27" spans="1:13">
      <c r="A27" s="3145"/>
      <c r="B27" s="3150"/>
      <c r="C27" s="232"/>
      <c r="D27" s="232"/>
      <c r="E27" s="232"/>
      <c r="F27" s="232"/>
      <c r="G27" s="232"/>
      <c r="H27" s="232"/>
      <c r="I27" s="232"/>
      <c r="J27" s="232"/>
      <c r="K27" s="232"/>
      <c r="L27" s="214"/>
      <c r="M27" s="215"/>
    </row>
    <row r="28" spans="1:13">
      <c r="A28" s="3145"/>
      <c r="B28" s="1831" t="s">
        <v>1176</v>
      </c>
      <c r="C28" s="239"/>
      <c r="D28" s="239"/>
      <c r="E28" s="239"/>
      <c r="F28" s="239"/>
      <c r="G28" s="239"/>
      <c r="H28" s="239"/>
      <c r="I28" s="239"/>
      <c r="J28" s="239"/>
      <c r="K28" s="239"/>
      <c r="L28" s="239"/>
      <c r="M28" s="243"/>
    </row>
    <row r="29" spans="1:13">
      <c r="A29" s="3145"/>
      <c r="B29" s="1831"/>
      <c r="C29" s="244" t="s">
        <v>1177</v>
      </c>
      <c r="D29" s="245" t="s">
        <v>61</v>
      </c>
      <c r="E29" s="239"/>
      <c r="F29" s="246" t="s">
        <v>1178</v>
      </c>
      <c r="G29" s="311" t="s">
        <v>61</v>
      </c>
      <c r="H29" s="239"/>
      <c r="I29" s="246" t="s">
        <v>1179</v>
      </c>
      <c r="J29" s="1873" t="s">
        <v>61</v>
      </c>
      <c r="K29" s="1874"/>
      <c r="L29" s="1875"/>
      <c r="M29" s="243"/>
    </row>
    <row r="30" spans="1:13">
      <c r="A30" s="3145"/>
      <c r="B30" s="1832"/>
      <c r="C30" s="236"/>
      <c r="D30" s="236"/>
      <c r="E30" s="236"/>
      <c r="F30" s="236"/>
      <c r="G30" s="236"/>
      <c r="H30" s="236"/>
      <c r="I30" s="236"/>
      <c r="J30" s="236"/>
      <c r="K30" s="236"/>
      <c r="L30" s="236"/>
      <c r="M30" s="237"/>
    </row>
    <row r="31" spans="1:13">
      <c r="A31" s="3145"/>
      <c r="B31" s="3149" t="s">
        <v>1181</v>
      </c>
      <c r="C31" s="247"/>
      <c r="D31" s="247"/>
      <c r="E31" s="247"/>
      <c r="F31" s="247"/>
      <c r="G31" s="247"/>
      <c r="H31" s="247"/>
      <c r="I31" s="247"/>
      <c r="J31" s="247"/>
      <c r="K31" s="247"/>
      <c r="L31" s="214"/>
      <c r="M31" s="215"/>
    </row>
    <row r="32" spans="1:13">
      <c r="A32" s="3145"/>
      <c r="B32" s="3150"/>
      <c r="C32" s="239" t="s">
        <v>1182</v>
      </c>
      <c r="D32" s="248">
        <v>2019</v>
      </c>
      <c r="E32" s="249"/>
      <c r="F32" s="239" t="s">
        <v>1183</v>
      </c>
      <c r="G32" s="250" t="s">
        <v>1238</v>
      </c>
      <c r="H32" s="249"/>
      <c r="I32" s="246"/>
      <c r="J32" s="249"/>
      <c r="K32" s="249"/>
      <c r="L32" s="214"/>
      <c r="M32" s="215"/>
    </row>
    <row r="33" spans="1:13">
      <c r="A33" s="3145"/>
      <c r="B33" s="3151"/>
      <c r="C33" s="236"/>
      <c r="D33" s="251"/>
      <c r="E33" s="252"/>
      <c r="F33" s="236"/>
      <c r="G33" s="252"/>
      <c r="H33" s="252"/>
      <c r="I33" s="253"/>
      <c r="J33" s="252"/>
      <c r="K33" s="252"/>
      <c r="L33" s="214"/>
      <c r="M33" s="215"/>
    </row>
    <row r="34" spans="1:13">
      <c r="A34" s="3145"/>
      <c r="B34" s="3149" t="s">
        <v>1185</v>
      </c>
      <c r="C34" s="254"/>
      <c r="D34" s="254"/>
      <c r="E34" s="254"/>
      <c r="F34" s="254"/>
      <c r="G34" s="254"/>
      <c r="H34" s="254"/>
      <c r="I34" s="254"/>
      <c r="J34" s="254"/>
      <c r="K34" s="254"/>
      <c r="L34" s="254"/>
      <c r="M34" s="255"/>
    </row>
    <row r="35" spans="1:13">
      <c r="A35" s="3145"/>
      <c r="B35" s="3150"/>
      <c r="C35" s="256"/>
      <c r="D35" s="257">
        <v>2019</v>
      </c>
      <c r="E35" s="257"/>
      <c r="F35" s="257">
        <v>2020</v>
      </c>
      <c r="G35" s="257"/>
      <c r="H35" s="258">
        <v>2021</v>
      </c>
      <c r="I35" s="258"/>
      <c r="J35" s="258">
        <v>2022</v>
      </c>
      <c r="K35" s="257"/>
      <c r="L35" s="257">
        <v>2023</v>
      </c>
      <c r="M35" s="255"/>
    </row>
    <row r="36" spans="1:13">
      <c r="A36" s="3145"/>
      <c r="B36" s="3150"/>
      <c r="C36" s="256"/>
      <c r="D36" s="3181">
        <v>1</v>
      </c>
      <c r="E36" s="3182"/>
      <c r="F36" s="3181">
        <v>1</v>
      </c>
      <c r="G36" s="3182"/>
      <c r="H36" s="3181"/>
      <c r="I36" s="3182"/>
      <c r="J36" s="3181"/>
      <c r="K36" s="3182"/>
      <c r="L36" s="1841"/>
      <c r="M36" s="1859"/>
    </row>
    <row r="37" spans="1:13">
      <c r="A37" s="3145"/>
      <c r="B37" s="3150"/>
      <c r="C37" s="256"/>
      <c r="D37" s="257">
        <v>2024</v>
      </c>
      <c r="E37" s="257"/>
      <c r="F37" s="257">
        <v>2025</v>
      </c>
      <c r="G37" s="257"/>
      <c r="H37" s="258">
        <v>2026</v>
      </c>
      <c r="I37" s="258"/>
      <c r="J37" s="258">
        <v>2027</v>
      </c>
      <c r="K37" s="257"/>
      <c r="L37" s="257">
        <v>2028</v>
      </c>
      <c r="M37" s="227"/>
    </row>
    <row r="38" spans="1:13">
      <c r="A38" s="3145"/>
      <c r="B38" s="3150"/>
      <c r="C38" s="256"/>
      <c r="D38" s="1841"/>
      <c r="E38" s="1926"/>
      <c r="F38" s="1841"/>
      <c r="G38" s="1926"/>
      <c r="H38" s="1841"/>
      <c r="I38" s="1926"/>
      <c r="J38" s="1841"/>
      <c r="K38" s="1926"/>
      <c r="L38" s="1841"/>
      <c r="M38" s="1859"/>
    </row>
    <row r="39" spans="1:13">
      <c r="A39" s="3145"/>
      <c r="B39" s="3150"/>
      <c r="C39" s="256"/>
      <c r="D39" s="257">
        <v>2029</v>
      </c>
      <c r="E39" s="257"/>
      <c r="F39" s="257">
        <v>2030</v>
      </c>
      <c r="G39" s="257"/>
      <c r="H39" s="258">
        <v>2031</v>
      </c>
      <c r="I39" s="258"/>
      <c r="J39" s="258">
        <v>2032</v>
      </c>
      <c r="K39" s="257"/>
      <c r="L39" s="257">
        <v>2033</v>
      </c>
      <c r="M39" s="227"/>
    </row>
    <row r="40" spans="1:13">
      <c r="A40" s="3145"/>
      <c r="B40" s="3150"/>
      <c r="C40" s="256"/>
      <c r="D40" s="1841"/>
      <c r="E40" s="1926"/>
      <c r="F40" s="1841"/>
      <c r="G40" s="1926"/>
      <c r="H40" s="1841"/>
      <c r="I40" s="1926"/>
      <c r="J40" s="1841"/>
      <c r="K40" s="1926"/>
      <c r="L40" s="1841"/>
      <c r="M40" s="1859"/>
    </row>
    <row r="41" spans="1:13">
      <c r="A41" s="3145"/>
      <c r="B41" s="3150"/>
      <c r="C41" s="256"/>
      <c r="D41" s="301">
        <v>2034</v>
      </c>
      <c r="E41" s="261"/>
      <c r="F41" s="263" t="s">
        <v>1186</v>
      </c>
      <c r="G41" s="261"/>
      <c r="H41" s="263"/>
      <c r="I41" s="261"/>
      <c r="J41" s="263"/>
      <c r="K41" s="261"/>
      <c r="L41" s="263"/>
      <c r="M41" s="1859"/>
    </row>
    <row r="42" spans="1:13">
      <c r="A42" s="3145"/>
      <c r="B42" s="3150"/>
      <c r="C42" s="256"/>
      <c r="D42" s="1841"/>
      <c r="E42" s="1926"/>
      <c r="F42" s="3181">
        <v>2</v>
      </c>
      <c r="G42" s="3182"/>
      <c r="H42" s="3183"/>
      <c r="I42" s="3183"/>
      <c r="J42" s="263"/>
      <c r="K42" s="261"/>
      <c r="L42" s="263"/>
      <c r="M42" s="1859"/>
    </row>
    <row r="43" spans="1:13">
      <c r="A43" s="3145"/>
      <c r="B43" s="3150"/>
      <c r="C43" s="256"/>
      <c r="D43" s="263"/>
      <c r="E43" s="261"/>
      <c r="F43" s="263"/>
      <c r="G43" s="261"/>
      <c r="H43" s="263"/>
      <c r="I43" s="261"/>
      <c r="J43" s="263"/>
      <c r="K43" s="261"/>
      <c r="L43" s="263"/>
      <c r="M43" s="1859"/>
    </row>
    <row r="44" spans="1:13" ht="18" customHeight="1">
      <c r="A44" s="3145"/>
      <c r="B44" s="3149" t="s">
        <v>1187</v>
      </c>
      <c r="C44" s="238"/>
      <c r="D44" s="238"/>
      <c r="E44" s="238"/>
      <c r="F44" s="238"/>
      <c r="G44" s="238"/>
      <c r="H44" s="238"/>
      <c r="I44" s="238"/>
      <c r="J44" s="238"/>
      <c r="K44" s="238"/>
      <c r="L44" s="214"/>
      <c r="M44" s="215"/>
    </row>
    <row r="45" spans="1:13">
      <c r="A45" s="3145"/>
      <c r="B45" s="3150"/>
      <c r="C45" s="214"/>
      <c r="D45" s="264" t="s">
        <v>482</v>
      </c>
      <c r="E45" s="265" t="s">
        <v>60</v>
      </c>
      <c r="F45" s="3155" t="s">
        <v>1188</v>
      </c>
      <c r="G45" s="3169"/>
      <c r="H45" s="3169"/>
      <c r="I45" s="3169"/>
      <c r="J45" s="3169"/>
      <c r="K45" s="266"/>
      <c r="L45" s="214"/>
      <c r="M45" s="215"/>
    </row>
    <row r="46" spans="1:13">
      <c r="A46" s="3145"/>
      <c r="B46" s="3150"/>
      <c r="C46" s="214"/>
      <c r="D46" s="1858"/>
      <c r="E46" s="1846" t="s">
        <v>1167</v>
      </c>
      <c r="F46" s="3155"/>
      <c r="G46" s="3169"/>
      <c r="H46" s="3169"/>
      <c r="I46" s="3169"/>
      <c r="J46" s="3169"/>
      <c r="K46" s="241"/>
      <c r="L46" s="214"/>
      <c r="M46" s="215"/>
    </row>
    <row r="47" spans="1:13">
      <c r="A47" s="3145"/>
      <c r="B47" s="3151"/>
      <c r="C47" s="267"/>
      <c r="D47" s="267"/>
      <c r="E47" s="267"/>
      <c r="F47" s="267"/>
      <c r="G47" s="267"/>
      <c r="H47" s="267"/>
      <c r="I47" s="267"/>
      <c r="J47" s="267"/>
      <c r="K47" s="267"/>
      <c r="L47" s="214"/>
      <c r="M47" s="215"/>
    </row>
    <row r="48" spans="1:13" ht="119.45" customHeight="1">
      <c r="A48" s="3145"/>
      <c r="B48" s="281" t="s">
        <v>1189</v>
      </c>
      <c r="C48" s="3218" t="s">
        <v>1252</v>
      </c>
      <c r="D48" s="3219"/>
      <c r="E48" s="3219"/>
      <c r="F48" s="3219"/>
      <c r="G48" s="3219"/>
      <c r="H48" s="3219"/>
      <c r="I48" s="3219"/>
      <c r="J48" s="3219"/>
      <c r="K48" s="3219"/>
      <c r="L48" s="3219"/>
      <c r="M48" s="3220"/>
    </row>
    <row r="49" spans="1:13">
      <c r="A49" s="3145"/>
      <c r="B49" s="268" t="s">
        <v>1191</v>
      </c>
      <c r="C49" s="1872" t="s">
        <v>1253</v>
      </c>
      <c r="D49" s="1829"/>
      <c r="E49" s="1829"/>
      <c r="F49" s="1829"/>
      <c r="G49" s="1829"/>
      <c r="H49" s="1829"/>
      <c r="I49" s="1829"/>
      <c r="J49" s="1829"/>
      <c r="K49" s="1829"/>
      <c r="L49" s="1829"/>
      <c r="M49" s="1830"/>
    </row>
    <row r="50" spans="1:13">
      <c r="A50" s="3145"/>
      <c r="B50" s="268" t="s">
        <v>1193</v>
      </c>
      <c r="C50" s="1829" t="s">
        <v>1194</v>
      </c>
      <c r="D50" s="1829"/>
      <c r="E50" s="1829"/>
      <c r="F50" s="1829"/>
      <c r="G50" s="1829"/>
      <c r="H50" s="1829"/>
      <c r="I50" s="1829"/>
      <c r="J50" s="1829"/>
      <c r="K50" s="1829"/>
      <c r="L50" s="1829"/>
      <c r="M50" s="1830"/>
    </row>
    <row r="51" spans="1:13">
      <c r="A51" s="3145"/>
      <c r="B51" s="268" t="s">
        <v>1195</v>
      </c>
      <c r="C51" s="1829">
        <v>2020</v>
      </c>
      <c r="D51" s="1829"/>
      <c r="E51" s="1829"/>
      <c r="F51" s="1829"/>
      <c r="G51" s="1829"/>
      <c r="H51" s="1829"/>
      <c r="I51" s="1829"/>
      <c r="J51" s="1829"/>
      <c r="K51" s="1829"/>
      <c r="L51" s="1829"/>
      <c r="M51" s="1830"/>
    </row>
    <row r="52" spans="1:13" ht="15.75" customHeight="1">
      <c r="A52" s="3135" t="s">
        <v>1197</v>
      </c>
      <c r="B52" s="269" t="s">
        <v>1198</v>
      </c>
      <c r="C52" s="3103" t="s">
        <v>790</v>
      </c>
      <c r="D52" s="3103"/>
      <c r="E52" s="3103"/>
      <c r="F52" s="3103"/>
      <c r="G52" s="3103"/>
      <c r="H52" s="3103"/>
      <c r="I52" s="3103"/>
      <c r="J52" s="3103"/>
      <c r="K52" s="3103"/>
      <c r="L52" s="3103"/>
      <c r="M52" s="3104"/>
    </row>
    <row r="53" spans="1:13" ht="15.75" customHeight="1">
      <c r="A53" s="3136"/>
      <c r="B53" s="269" t="s">
        <v>1199</v>
      </c>
      <c r="C53" s="3103" t="s">
        <v>1229</v>
      </c>
      <c r="D53" s="3103"/>
      <c r="E53" s="3103"/>
      <c r="F53" s="3103"/>
      <c r="G53" s="3103"/>
      <c r="H53" s="3103"/>
      <c r="I53" s="3103"/>
      <c r="J53" s="3103"/>
      <c r="K53" s="3103"/>
      <c r="L53" s="3103"/>
      <c r="M53" s="3104"/>
    </row>
    <row r="54" spans="1:13" ht="15.75" customHeight="1">
      <c r="A54" s="3136"/>
      <c r="B54" s="269" t="s">
        <v>1201</v>
      </c>
      <c r="C54" s="3103" t="s">
        <v>677</v>
      </c>
      <c r="D54" s="3103"/>
      <c r="E54" s="3103"/>
      <c r="F54" s="3103"/>
      <c r="G54" s="3103"/>
      <c r="H54" s="3103"/>
      <c r="I54" s="3103"/>
      <c r="J54" s="3103"/>
      <c r="K54" s="3103"/>
      <c r="L54" s="3103"/>
      <c r="M54" s="3104"/>
    </row>
    <row r="55" spans="1:13" ht="15.75" customHeight="1">
      <c r="A55" s="3136"/>
      <c r="B55" s="270" t="s">
        <v>1202</v>
      </c>
      <c r="C55" s="3103" t="s">
        <v>73</v>
      </c>
      <c r="D55" s="3103"/>
      <c r="E55" s="3103"/>
      <c r="F55" s="3103"/>
      <c r="G55" s="3103"/>
      <c r="H55" s="3103"/>
      <c r="I55" s="3103"/>
      <c r="J55" s="3103"/>
      <c r="K55" s="3103"/>
      <c r="L55" s="3103"/>
      <c r="M55" s="3104"/>
    </row>
    <row r="56" spans="1:13" ht="15.75" customHeight="1">
      <c r="A56" s="3136"/>
      <c r="B56" s="269" t="s">
        <v>1204</v>
      </c>
      <c r="C56" s="3102" t="s">
        <v>791</v>
      </c>
      <c r="D56" s="3103"/>
      <c r="E56" s="3103"/>
      <c r="F56" s="3103"/>
      <c r="G56" s="3103"/>
      <c r="H56" s="3103"/>
      <c r="I56" s="3103"/>
      <c r="J56" s="3103"/>
      <c r="K56" s="3103"/>
      <c r="L56" s="3103"/>
      <c r="M56" s="3104"/>
    </row>
    <row r="57" spans="1:13" ht="16.5" thickBot="1">
      <c r="A57" s="3143"/>
      <c r="B57" s="269" t="s">
        <v>1205</v>
      </c>
      <c r="C57" s="3103">
        <v>3387000</v>
      </c>
      <c r="D57" s="3103"/>
      <c r="E57" s="3103"/>
      <c r="F57" s="3103"/>
      <c r="G57" s="3103"/>
      <c r="H57" s="3103"/>
      <c r="I57" s="3103"/>
      <c r="J57" s="3103"/>
      <c r="K57" s="3103"/>
      <c r="L57" s="3103"/>
      <c r="M57" s="3104"/>
    </row>
    <row r="58" spans="1:13" ht="15.75" customHeight="1">
      <c r="A58" s="3135" t="s">
        <v>1206</v>
      </c>
      <c r="B58" s="271" t="s">
        <v>1207</v>
      </c>
      <c r="C58" s="3103" t="s">
        <v>1208</v>
      </c>
      <c r="D58" s="3103"/>
      <c r="E58" s="3103"/>
      <c r="F58" s="3103"/>
      <c r="G58" s="3103"/>
      <c r="H58" s="3103"/>
      <c r="I58" s="3103"/>
      <c r="J58" s="3103"/>
      <c r="K58" s="3103"/>
      <c r="L58" s="3103"/>
      <c r="M58" s="3104"/>
    </row>
    <row r="59" spans="1:13" ht="23.25" customHeight="1">
      <c r="A59" s="3136"/>
      <c r="B59" s="271" t="s">
        <v>1209</v>
      </c>
      <c r="C59" s="3103" t="s">
        <v>1210</v>
      </c>
      <c r="D59" s="3103"/>
      <c r="E59" s="3103"/>
      <c r="F59" s="3103"/>
      <c r="G59" s="3103"/>
      <c r="H59" s="3103"/>
      <c r="I59" s="3103"/>
      <c r="J59" s="3103"/>
      <c r="K59" s="3103"/>
      <c r="L59" s="3103"/>
      <c r="M59" s="3104"/>
    </row>
    <row r="60" spans="1:13" ht="25.5" customHeight="1" thickBot="1">
      <c r="A60" s="3136"/>
      <c r="B60" s="272" t="s">
        <v>28</v>
      </c>
      <c r="C60" s="3103" t="s">
        <v>72</v>
      </c>
      <c r="D60" s="3103"/>
      <c r="E60" s="3103"/>
      <c r="F60" s="3103"/>
      <c r="G60" s="3103"/>
      <c r="H60" s="3103"/>
      <c r="I60" s="3103"/>
      <c r="J60" s="3103"/>
      <c r="K60" s="3103"/>
      <c r="L60" s="3103"/>
      <c r="M60" s="3104"/>
    </row>
    <row r="61" spans="1:13" ht="16.5" thickBot="1">
      <c r="A61" s="273" t="s">
        <v>1211</v>
      </c>
      <c r="B61" s="289"/>
      <c r="C61" s="3137"/>
      <c r="D61" s="3200"/>
      <c r="E61" s="3200"/>
      <c r="F61" s="3200"/>
      <c r="G61" s="3200"/>
      <c r="H61" s="3200"/>
      <c r="I61" s="3200"/>
      <c r="J61" s="3200"/>
      <c r="K61" s="3200"/>
      <c r="L61" s="3200"/>
      <c r="M61" s="3201"/>
    </row>
  </sheetData>
  <mergeCells count="43">
    <mergeCell ref="A15:A51"/>
    <mergeCell ref="C16:M16"/>
    <mergeCell ref="F36:G36"/>
    <mergeCell ref="F42:G42"/>
    <mergeCell ref="H42:I42"/>
    <mergeCell ref="B17:B23"/>
    <mergeCell ref="B24:B27"/>
    <mergeCell ref="B31:B33"/>
    <mergeCell ref="B34:B43"/>
    <mergeCell ref="D36:E36"/>
    <mergeCell ref="H36:I36"/>
    <mergeCell ref="J36:K36"/>
    <mergeCell ref="B44:B47"/>
    <mergeCell ref="F45:F46"/>
    <mergeCell ref="G45:J46"/>
    <mergeCell ref="C48:M48"/>
    <mergeCell ref="C61:M61"/>
    <mergeCell ref="A52:A57"/>
    <mergeCell ref="C52:M52"/>
    <mergeCell ref="C53:M53"/>
    <mergeCell ref="C54:M54"/>
    <mergeCell ref="C55:M55"/>
    <mergeCell ref="C56:M56"/>
    <mergeCell ref="C57:M57"/>
    <mergeCell ref="A58:A60"/>
    <mergeCell ref="C59:M59"/>
    <mergeCell ref="C60:M60"/>
    <mergeCell ref="C58:M58"/>
    <mergeCell ref="A2:A14"/>
    <mergeCell ref="C2:M2"/>
    <mergeCell ref="C3:M3"/>
    <mergeCell ref="D4:M4"/>
    <mergeCell ref="C5:M5"/>
    <mergeCell ref="C6:M6"/>
    <mergeCell ref="L10:M10"/>
    <mergeCell ref="C12:M12"/>
    <mergeCell ref="C11:M11"/>
    <mergeCell ref="C13:M13"/>
    <mergeCell ref="B8:B10"/>
    <mergeCell ref="I9:J9"/>
    <mergeCell ref="I10:J10"/>
    <mergeCell ref="C14:D14"/>
    <mergeCell ref="F14:M14"/>
  </mergeCells>
  <dataValidations count="8">
    <dataValidation allowBlank="1" showInputMessage="1" showErrorMessage="1" prompt="Incluir una ficha por cada indicador, ya sea de producto o de resultado" sqref="A1" xr:uid="{00000000-0002-0000-0500-000000000000}"/>
    <dataValidation allowBlank="1" showInputMessage="1" showErrorMessage="1" prompt="Seleccione de la lista desplegable" sqref="B4 B7 H7" xr:uid="{00000000-0002-0000-0500-000001000000}"/>
    <dataValidation type="list" allowBlank="1" showInputMessage="1" showErrorMessage="1" sqref="I7" xr:uid="{00000000-0002-0000-0500-000002000000}">
      <formula1>INDIRECT(C7)</formula1>
    </dataValidation>
    <dataValidation allowBlank="1" showInputMessage="1" showErrorMessage="1" prompt="Identifique el ODS a que le apunta el indicador de producto. Seleccione de la lista desplegable._x000a_" sqref="B14" xr:uid="{00000000-0002-0000-0500-000003000000}"/>
    <dataValidation allowBlank="1" showInputMessage="1" showErrorMessage="1" prompt="Identifique la meta ODS a que le apunta el indicador de producto. Seleccione de la lista desplegable." sqref="E14" xr:uid="{00000000-0002-0000-05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0500-000005000000}"/>
    <dataValidation type="list" allowBlank="1" showInputMessage="1" showErrorMessage="1" sqref="C15 C4 G45:J46 C7" xr:uid="{00000000-0002-0000-0500-000006000000}"/>
    <dataValidation type="list" allowBlank="1" showInputMessage="1" showErrorMessage="1" sqref="C14" xr:uid="{00000000-0002-0000-0500-000007000000}"/>
  </dataValidations>
  <hyperlinks>
    <hyperlink ref="C56" r:id="rId1" xr:uid="{00000000-0004-0000-0500-000000000000}"/>
  </hyperlinks>
  <pageMargins left="0.7" right="0.7" top="0.75" bottom="0.75" header="0.3" footer="0.3"/>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sheetPr>
  <dimension ref="A1:N61"/>
  <sheetViews>
    <sheetView topLeftCell="B1" zoomScale="80" zoomScaleNormal="80" workbookViewId="0">
      <selection activeCell="O1" sqref="O1"/>
    </sheetView>
  </sheetViews>
  <sheetFormatPr baseColWidth="10" defaultColWidth="11.42578125" defaultRowHeight="15"/>
  <cols>
    <col min="1" max="1" width="17.7109375" customWidth="1"/>
    <col min="2" max="2" width="25.42578125" customWidth="1"/>
    <col min="9" max="9" width="12.85546875" customWidth="1"/>
  </cols>
  <sheetData>
    <row r="1" spans="1:14" ht="16.5" thickBot="1">
      <c r="A1" s="1"/>
      <c r="B1" s="1879" t="s">
        <v>1898</v>
      </c>
      <c r="C1" s="2"/>
      <c r="D1" s="2"/>
      <c r="E1" s="2"/>
      <c r="F1" s="2"/>
      <c r="G1" s="2"/>
      <c r="H1" s="2"/>
      <c r="I1" s="2"/>
      <c r="J1" s="2"/>
      <c r="K1" s="2"/>
      <c r="L1" s="2"/>
      <c r="M1" s="3"/>
      <c r="N1" t="s">
        <v>1277</v>
      </c>
    </row>
    <row r="2" spans="1:14" ht="39" customHeight="1">
      <c r="A2" s="3280" t="s">
        <v>1134</v>
      </c>
      <c r="B2" s="5" t="s">
        <v>1135</v>
      </c>
      <c r="C2" s="3793" t="s">
        <v>990</v>
      </c>
      <c r="D2" s="3794"/>
      <c r="E2" s="3794"/>
      <c r="F2" s="3794"/>
      <c r="G2" s="3794"/>
      <c r="H2" s="3794"/>
      <c r="I2" s="3794"/>
      <c r="J2" s="3794"/>
      <c r="K2" s="3794"/>
      <c r="L2" s="3794"/>
      <c r="M2" s="3795"/>
    </row>
    <row r="3" spans="1:14" ht="73.5" customHeight="1">
      <c r="A3" s="3281"/>
      <c r="B3" s="6" t="s">
        <v>1213</v>
      </c>
      <c r="C3" s="3129" t="s">
        <v>1899</v>
      </c>
      <c r="D3" s="3100"/>
      <c r="E3" s="3100"/>
      <c r="F3" s="3100"/>
      <c r="G3" s="3100"/>
      <c r="H3" s="3100"/>
      <c r="I3" s="3100"/>
      <c r="J3" s="3100"/>
      <c r="K3" s="3100"/>
      <c r="L3" s="3100"/>
      <c r="M3" s="3101"/>
    </row>
    <row r="4" spans="1:14">
      <c r="A4" s="3281"/>
      <c r="B4" s="1853" t="s">
        <v>1139</v>
      </c>
      <c r="C4" s="1847" t="s">
        <v>60</v>
      </c>
      <c r="D4" s="1847"/>
      <c r="E4" s="1847"/>
      <c r="F4" s="1847"/>
      <c r="G4" s="1847"/>
      <c r="H4" s="1847"/>
      <c r="I4" s="1847"/>
      <c r="J4" s="1847"/>
      <c r="K4" s="1847"/>
      <c r="L4" s="1847"/>
      <c r="M4" s="1848"/>
    </row>
    <row r="5" spans="1:14" ht="30">
      <c r="A5" s="3281"/>
      <c r="B5" s="1856" t="s">
        <v>1140</v>
      </c>
      <c r="C5" s="3840" t="s">
        <v>60</v>
      </c>
      <c r="D5" s="3088"/>
      <c r="E5" s="3088"/>
      <c r="F5" s="3088"/>
      <c r="G5" s="3088"/>
      <c r="H5" s="3088"/>
      <c r="I5" s="3088"/>
      <c r="J5" s="3088"/>
      <c r="K5" s="3088"/>
      <c r="L5" s="3088"/>
      <c r="M5" s="3089"/>
    </row>
    <row r="6" spans="1:14">
      <c r="A6" s="3281"/>
      <c r="B6" s="1853" t="s">
        <v>1142</v>
      </c>
      <c r="C6" s="3840" t="s">
        <v>60</v>
      </c>
      <c r="D6" s="3088"/>
      <c r="E6" s="3088"/>
      <c r="F6" s="3088"/>
      <c r="G6" s="3088"/>
      <c r="H6" s="3088"/>
      <c r="I6" s="3088"/>
      <c r="J6" s="3088"/>
      <c r="K6" s="3088"/>
      <c r="L6" s="3088"/>
      <c r="M6" s="3089"/>
    </row>
    <row r="7" spans="1:14">
      <c r="A7" s="3281"/>
      <c r="B7" s="6" t="s">
        <v>1143</v>
      </c>
      <c r="C7" s="3897" t="s">
        <v>71</v>
      </c>
      <c r="D7" s="3709"/>
      <c r="E7" s="3709"/>
      <c r="F7" s="1985"/>
      <c r="G7" s="2062"/>
      <c r="H7" s="7" t="s">
        <v>28</v>
      </c>
      <c r="I7" s="3105" t="s">
        <v>72</v>
      </c>
      <c r="J7" s="3709"/>
      <c r="K7" s="3709"/>
      <c r="L7" s="1985"/>
      <c r="M7" s="1986"/>
    </row>
    <row r="8" spans="1:14" ht="15.75">
      <c r="A8" s="3281"/>
      <c r="B8" s="3119" t="s">
        <v>1144</v>
      </c>
      <c r="C8" s="1979"/>
      <c r="D8" s="1978"/>
      <c r="E8" s="1978"/>
      <c r="F8" s="1978"/>
      <c r="G8" s="1978"/>
      <c r="H8" s="1978"/>
      <c r="I8" s="1978"/>
      <c r="J8" s="1978"/>
      <c r="K8" s="1978"/>
      <c r="L8" s="8"/>
      <c r="M8" s="9"/>
    </row>
    <row r="9" spans="1:14" ht="44.25" customHeight="1">
      <c r="A9" s="3281"/>
      <c r="B9" s="3120"/>
      <c r="C9" s="3486" t="s">
        <v>169</v>
      </c>
      <c r="D9" s="3486"/>
      <c r="E9" s="1911"/>
      <c r="F9" s="3134"/>
      <c r="G9" s="3134"/>
      <c r="H9" s="1911"/>
      <c r="I9" s="3134"/>
      <c r="J9" s="3134"/>
      <c r="K9" s="1911"/>
      <c r="L9" s="484"/>
      <c r="M9" s="11"/>
    </row>
    <row r="10" spans="1:14" ht="15.75">
      <c r="A10" s="3281"/>
      <c r="B10" s="3121"/>
      <c r="C10" s="3134" t="s">
        <v>1147</v>
      </c>
      <c r="D10" s="3134"/>
      <c r="E10" s="1857"/>
      <c r="F10" s="3134" t="s">
        <v>1147</v>
      </c>
      <c r="G10" s="3134"/>
      <c r="H10" s="1857"/>
      <c r="I10" s="3134" t="s">
        <v>1147</v>
      </c>
      <c r="J10" s="3134"/>
      <c r="K10" s="1857"/>
      <c r="L10" s="484"/>
      <c r="M10" s="11"/>
    </row>
    <row r="11" spans="1:14" ht="139.5" customHeight="1">
      <c r="A11" s="3281"/>
      <c r="B11" s="6" t="s">
        <v>1219</v>
      </c>
      <c r="C11" s="3891" t="s">
        <v>1900</v>
      </c>
      <c r="D11" s="3892"/>
      <c r="E11" s="3892"/>
      <c r="F11" s="3892"/>
      <c r="G11" s="3892"/>
      <c r="H11" s="3892"/>
      <c r="I11" s="3892"/>
      <c r="J11" s="3892"/>
      <c r="K11" s="3892"/>
      <c r="L11" s="3892"/>
      <c r="M11" s="3893"/>
    </row>
    <row r="12" spans="1:14" ht="60" customHeight="1">
      <c r="A12" s="3281"/>
      <c r="B12" s="6" t="s">
        <v>1221</v>
      </c>
      <c r="C12" s="4289" t="s">
        <v>1901</v>
      </c>
      <c r="D12" s="4290"/>
      <c r="E12" s="4290"/>
      <c r="F12" s="4290"/>
      <c r="G12" s="4290"/>
      <c r="H12" s="4290"/>
      <c r="I12" s="4290"/>
      <c r="J12" s="4290"/>
      <c r="K12" s="4290"/>
      <c r="L12" s="4290"/>
      <c r="M12" s="4291"/>
    </row>
    <row r="13" spans="1:14" ht="66" customHeight="1">
      <c r="A13" s="3416"/>
      <c r="B13" s="58" t="s">
        <v>1495</v>
      </c>
      <c r="C13" s="3812" t="s">
        <v>1902</v>
      </c>
      <c r="D13" s="3812"/>
      <c r="E13" s="3812"/>
      <c r="F13" s="3812"/>
      <c r="G13" s="3812"/>
      <c r="H13" s="3812"/>
      <c r="I13" s="3812"/>
      <c r="J13" s="3812"/>
      <c r="K13" s="3812"/>
      <c r="L13" s="3812"/>
      <c r="M13" s="3813"/>
    </row>
    <row r="14" spans="1:14" ht="66" customHeight="1">
      <c r="A14" s="1882"/>
      <c r="B14" s="443" t="s">
        <v>1223</v>
      </c>
      <c r="C14" s="3814" t="s">
        <v>1903</v>
      </c>
      <c r="D14" s="3814"/>
      <c r="E14" s="3814"/>
      <c r="F14" s="3814"/>
      <c r="G14" s="3814"/>
      <c r="H14" s="983" t="s">
        <v>1224</v>
      </c>
      <c r="I14" s="3814" t="s">
        <v>1904</v>
      </c>
      <c r="J14" s="3814"/>
      <c r="K14" s="3814"/>
      <c r="L14" s="3814"/>
      <c r="M14" s="4310"/>
    </row>
    <row r="15" spans="1:14" ht="30" customHeight="1">
      <c r="A15" s="3264" t="s">
        <v>1150</v>
      </c>
      <c r="B15" s="1853" t="s">
        <v>12</v>
      </c>
      <c r="C15" s="3840" t="s">
        <v>58</v>
      </c>
      <c r="D15" s="3088"/>
      <c r="E15" s="3088"/>
      <c r="F15" s="3088"/>
      <c r="G15" s="3088"/>
      <c r="H15" s="3088"/>
      <c r="I15" s="3088"/>
      <c r="J15" s="3088"/>
      <c r="K15" s="3088"/>
      <c r="L15" s="3088"/>
      <c r="M15" s="3089"/>
    </row>
    <row r="16" spans="1:14" ht="78" customHeight="1">
      <c r="A16" s="3117"/>
      <c r="B16" s="6" t="s">
        <v>1151</v>
      </c>
      <c r="C16" s="3793" t="s">
        <v>1905</v>
      </c>
      <c r="D16" s="3794"/>
      <c r="E16" s="3794"/>
      <c r="F16" s="3794"/>
      <c r="G16" s="3794"/>
      <c r="H16" s="3794"/>
      <c r="I16" s="3794"/>
      <c r="J16" s="3794"/>
      <c r="K16" s="3794"/>
      <c r="L16" s="3794"/>
      <c r="M16" s="37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476" t="s">
        <v>1154</v>
      </c>
      <c r="D19" s="192"/>
      <c r="E19" s="476" t="s">
        <v>1155</v>
      </c>
      <c r="F19" s="192"/>
      <c r="G19" s="476" t="s">
        <v>1156</v>
      </c>
      <c r="H19" s="192"/>
      <c r="I19" s="476" t="s">
        <v>1157</v>
      </c>
      <c r="J19" s="636"/>
      <c r="K19" s="476" t="s">
        <v>1158</v>
      </c>
      <c r="L19" s="193"/>
      <c r="M19" s="194"/>
    </row>
    <row r="20" spans="1:13" ht="30">
      <c r="A20" s="3117"/>
      <c r="B20" s="3120"/>
      <c r="C20" s="476" t="s">
        <v>1159</v>
      </c>
      <c r="D20" s="1909"/>
      <c r="E20" s="476" t="s">
        <v>1160</v>
      </c>
      <c r="F20" s="195"/>
      <c r="G20" s="476" t="s">
        <v>1161</v>
      </c>
      <c r="H20" s="195"/>
      <c r="I20" s="476" t="s">
        <v>1162</v>
      </c>
      <c r="J20" s="444" t="s">
        <v>1167</v>
      </c>
      <c r="K20" s="476" t="s">
        <v>1163</v>
      </c>
      <c r="L20" s="193"/>
      <c r="M20" s="194"/>
    </row>
    <row r="21" spans="1:13" ht="30">
      <c r="A21" s="3117"/>
      <c r="B21" s="3120"/>
      <c r="C21" s="476" t="s">
        <v>1164</v>
      </c>
      <c r="D21" s="1909"/>
      <c r="E21" s="476" t="s">
        <v>1165</v>
      </c>
      <c r="F21" s="1909"/>
      <c r="G21" s="476"/>
      <c r="H21" s="196"/>
      <c r="I21" s="476"/>
      <c r="J21" s="196"/>
      <c r="K21" s="476"/>
      <c r="L21" s="197"/>
      <c r="M21" s="198"/>
    </row>
    <row r="22" spans="1:13" ht="15.75">
      <c r="A22" s="3117"/>
      <c r="B22" s="3120"/>
      <c r="C22" s="476" t="s">
        <v>1166</v>
      </c>
      <c r="D22" s="195"/>
      <c r="E22" s="476" t="s">
        <v>1168</v>
      </c>
      <c r="F22" s="1914"/>
      <c r="G22" s="1914"/>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84"/>
      <c r="M24" s="11"/>
    </row>
    <row r="25" spans="1:13" ht="15.75">
      <c r="A25" s="3117"/>
      <c r="B25" s="3120"/>
      <c r="C25" s="476" t="s">
        <v>1171</v>
      </c>
      <c r="D25" s="195"/>
      <c r="E25" s="2014"/>
      <c r="F25" s="476" t="s">
        <v>1172</v>
      </c>
      <c r="G25" s="1909"/>
      <c r="H25" s="2014"/>
      <c r="I25" s="476" t="s">
        <v>1173</v>
      </c>
      <c r="J25" s="444" t="s">
        <v>1226</v>
      </c>
      <c r="K25" s="2014"/>
      <c r="L25" s="484"/>
      <c r="M25" s="11"/>
    </row>
    <row r="26" spans="1:13" ht="15.75">
      <c r="A26" s="3117"/>
      <c r="B26" s="3120"/>
      <c r="C26" s="476" t="s">
        <v>1174</v>
      </c>
      <c r="D26" s="30"/>
      <c r="E26" s="31"/>
      <c r="F26" s="476" t="s">
        <v>1175</v>
      </c>
      <c r="G26" s="195"/>
      <c r="H26" s="484"/>
      <c r="I26" s="32"/>
      <c r="J26" s="484"/>
      <c r="K26" s="1911"/>
      <c r="L26" s="484"/>
      <c r="M26" s="11"/>
    </row>
    <row r="27" spans="1:13" ht="15.75">
      <c r="A27" s="3117"/>
      <c r="B27" s="3120"/>
      <c r="C27" s="196"/>
      <c r="D27" s="196"/>
      <c r="E27" s="196"/>
      <c r="F27" s="196"/>
      <c r="G27" s="196"/>
      <c r="H27" s="196"/>
      <c r="I27" s="196"/>
      <c r="J27" s="196"/>
      <c r="K27" s="196"/>
      <c r="L27" s="484"/>
      <c r="M27" s="11"/>
    </row>
    <row r="28" spans="1:13">
      <c r="A28" s="3117"/>
      <c r="B28" s="1852" t="s">
        <v>1176</v>
      </c>
      <c r="C28" s="2014"/>
      <c r="D28" s="2014"/>
      <c r="E28" s="2014"/>
      <c r="F28" s="2014"/>
      <c r="G28" s="2014"/>
      <c r="H28" s="2014"/>
      <c r="I28" s="2014"/>
      <c r="J28" s="2014"/>
      <c r="K28" s="2014"/>
      <c r="L28" s="2014"/>
      <c r="M28" s="1924"/>
    </row>
    <row r="29" spans="1:13" ht="29.25" customHeight="1">
      <c r="A29" s="3117"/>
      <c r="B29" s="1852"/>
      <c r="C29" s="200" t="s">
        <v>1177</v>
      </c>
      <c r="D29" s="1618">
        <v>1</v>
      </c>
      <c r="E29" s="2014"/>
      <c r="F29" s="477" t="s">
        <v>1178</v>
      </c>
      <c r="G29" s="195">
        <v>2018</v>
      </c>
      <c r="H29" s="2014"/>
      <c r="I29" s="477" t="s">
        <v>1179</v>
      </c>
      <c r="J29" s="3984" t="s">
        <v>1906</v>
      </c>
      <c r="K29" s="3794"/>
      <c r="L29" s="3985"/>
      <c r="M29" s="1924"/>
    </row>
    <row r="30" spans="1:13">
      <c r="A30" s="3117"/>
      <c r="B30" s="1853"/>
      <c r="C30" s="1932"/>
      <c r="D30" s="1932"/>
      <c r="E30" s="1932"/>
      <c r="F30" s="1932"/>
      <c r="G30" s="1932"/>
      <c r="H30" s="1932"/>
      <c r="I30" s="1932"/>
      <c r="J30" s="1932"/>
      <c r="K30" s="1932"/>
      <c r="L30" s="1932"/>
      <c r="M30" s="1933"/>
    </row>
    <row r="31" spans="1:13" ht="15.75">
      <c r="A31" s="3117"/>
      <c r="B31" s="3119" t="s">
        <v>1181</v>
      </c>
      <c r="C31" s="1890"/>
      <c r="D31" s="1890"/>
      <c r="E31" s="1890"/>
      <c r="F31" s="1890"/>
      <c r="G31" s="1890"/>
      <c r="H31" s="1890"/>
      <c r="I31" s="1890"/>
      <c r="J31" s="1890"/>
      <c r="K31" s="1890"/>
      <c r="L31" s="484"/>
      <c r="M31" s="11"/>
    </row>
    <row r="32" spans="1:13" ht="15.75">
      <c r="A32" s="3117"/>
      <c r="B32" s="3120"/>
      <c r="C32" s="2014" t="s">
        <v>1182</v>
      </c>
      <c r="D32" s="37">
        <v>2019</v>
      </c>
      <c r="E32" s="38"/>
      <c r="F32" s="2014" t="s">
        <v>1183</v>
      </c>
      <c r="G32" s="61" t="s">
        <v>1184</v>
      </c>
      <c r="H32" s="38"/>
      <c r="I32" s="477"/>
      <c r="J32" s="38"/>
      <c r="K32" s="38"/>
      <c r="L32" s="484"/>
      <c r="M32" s="11"/>
    </row>
    <row r="33" spans="1:13" ht="15.75">
      <c r="A33" s="3117"/>
      <c r="B33" s="3121"/>
      <c r="C33" s="1932"/>
      <c r="D33" s="40"/>
      <c r="E33" s="41"/>
      <c r="F33" s="1932"/>
      <c r="G33" s="41"/>
      <c r="H33" s="41"/>
      <c r="I33" s="202"/>
      <c r="J33" s="41"/>
      <c r="K33" s="41"/>
      <c r="L33" s="484"/>
      <c r="M33" s="11"/>
    </row>
    <row r="34" spans="1:13">
      <c r="A34" s="3117"/>
      <c r="B34" s="3119" t="s">
        <v>1185</v>
      </c>
      <c r="C34" s="43"/>
      <c r="D34" s="43"/>
      <c r="E34" s="43"/>
      <c r="F34" s="43"/>
      <c r="G34" s="43"/>
      <c r="H34" s="43"/>
      <c r="I34" s="43"/>
      <c r="J34" s="43"/>
      <c r="K34" s="43"/>
      <c r="L34" s="43"/>
      <c r="M34" s="44"/>
    </row>
    <row r="35" spans="1:13" ht="15.75">
      <c r="A35" s="3117"/>
      <c r="B35" s="3120"/>
      <c r="C35" s="45"/>
      <c r="D35" s="46">
        <v>2019</v>
      </c>
      <c r="E35" s="46"/>
      <c r="F35" s="46">
        <v>2020</v>
      </c>
      <c r="G35" s="46"/>
      <c r="H35" s="47">
        <v>2021</v>
      </c>
      <c r="I35" s="47"/>
      <c r="J35" s="47">
        <v>2022</v>
      </c>
      <c r="K35" s="46"/>
      <c r="L35" s="46">
        <v>2023</v>
      </c>
      <c r="M35" s="44"/>
    </row>
    <row r="36" spans="1:13">
      <c r="A36" s="3117"/>
      <c r="B36" s="3120"/>
      <c r="C36" s="45"/>
      <c r="D36" s="188">
        <v>1</v>
      </c>
      <c r="E36" s="1855"/>
      <c r="F36" s="188">
        <v>1</v>
      </c>
      <c r="G36" s="1855"/>
      <c r="H36" s="188">
        <v>1</v>
      </c>
      <c r="I36" s="1855"/>
      <c r="J36" s="188">
        <v>1</v>
      </c>
      <c r="K36" s="1855"/>
      <c r="L36" s="188">
        <v>1</v>
      </c>
      <c r="M36" s="1917"/>
    </row>
    <row r="37" spans="1:13" ht="15.75">
      <c r="A37" s="3117"/>
      <c r="B37" s="3120"/>
      <c r="C37" s="45"/>
      <c r="D37" s="46">
        <v>2024</v>
      </c>
      <c r="E37" s="46"/>
      <c r="F37" s="46">
        <v>2025</v>
      </c>
      <c r="G37" s="46"/>
      <c r="H37" s="47">
        <v>2026</v>
      </c>
      <c r="I37" s="47"/>
      <c r="J37" s="47">
        <v>2027</v>
      </c>
      <c r="K37" s="46"/>
      <c r="L37" s="46">
        <v>2028</v>
      </c>
      <c r="M37" s="19"/>
    </row>
    <row r="38" spans="1:13">
      <c r="A38" s="3117"/>
      <c r="B38" s="3120"/>
      <c r="C38" s="45"/>
      <c r="D38" s="188">
        <v>1</v>
      </c>
      <c r="E38" s="1855"/>
      <c r="F38" s="188">
        <v>1</v>
      </c>
      <c r="G38" s="1854"/>
      <c r="H38" s="188">
        <v>1</v>
      </c>
      <c r="I38" s="1855"/>
      <c r="J38" s="188">
        <v>1</v>
      </c>
      <c r="K38" s="1855"/>
      <c r="L38" s="188">
        <v>1</v>
      </c>
      <c r="M38" s="1917"/>
    </row>
    <row r="39" spans="1:13" ht="15.75">
      <c r="A39" s="3117"/>
      <c r="B39" s="3120"/>
      <c r="C39" s="45"/>
      <c r="D39" s="46">
        <v>2029</v>
      </c>
      <c r="E39" s="46"/>
      <c r="F39" s="46">
        <v>2030</v>
      </c>
      <c r="G39" s="46"/>
      <c r="H39" s="47">
        <v>2031</v>
      </c>
      <c r="I39" s="47"/>
      <c r="J39" s="47">
        <v>2032</v>
      </c>
      <c r="K39" s="46"/>
      <c r="L39" s="46">
        <v>2033</v>
      </c>
      <c r="M39" s="19"/>
    </row>
    <row r="40" spans="1:13">
      <c r="A40" s="3117"/>
      <c r="B40" s="3120"/>
      <c r="C40" s="45"/>
      <c r="D40" s="188">
        <v>1</v>
      </c>
      <c r="E40" s="1855"/>
      <c r="F40" s="188">
        <v>1</v>
      </c>
      <c r="G40" s="1855"/>
      <c r="H40" s="188">
        <v>1</v>
      </c>
      <c r="I40" s="1855"/>
      <c r="J40" s="188">
        <v>1</v>
      </c>
      <c r="K40" s="1855"/>
      <c r="L40" s="1896">
        <v>1</v>
      </c>
      <c r="M40" s="1917"/>
    </row>
    <row r="41" spans="1:13">
      <c r="A41" s="3117"/>
      <c r="B41" s="3120"/>
      <c r="C41" s="45"/>
      <c r="D41" s="46">
        <v>2034</v>
      </c>
      <c r="E41" s="1910"/>
      <c r="F41" s="1910" t="s">
        <v>1186</v>
      </c>
      <c r="G41" s="1910"/>
      <c r="H41" s="1910"/>
      <c r="I41" s="1910"/>
      <c r="J41" s="1910"/>
      <c r="K41" s="1910"/>
      <c r="L41" s="1910"/>
      <c r="M41" s="1917"/>
    </row>
    <row r="42" spans="1:13">
      <c r="A42" s="3117"/>
      <c r="B42" s="3120"/>
      <c r="C42" s="45"/>
      <c r="D42" s="1896">
        <v>1</v>
      </c>
      <c r="E42" s="1855"/>
      <c r="F42" s="3531">
        <v>1</v>
      </c>
      <c r="G42" s="3106"/>
      <c r="H42" s="3112"/>
      <c r="I42" s="3112"/>
      <c r="J42" s="1910"/>
      <c r="K42" s="1910"/>
      <c r="L42" s="1910"/>
      <c r="M42" s="1917"/>
    </row>
    <row r="43" spans="1:13">
      <c r="A43" s="3117"/>
      <c r="B43" s="3120"/>
      <c r="C43" s="45"/>
      <c r="D43" s="62"/>
      <c r="E43" s="1910"/>
      <c r="F43" s="62"/>
      <c r="G43" s="1910"/>
      <c r="H43" s="62"/>
      <c r="I43" s="1910"/>
      <c r="J43" s="62"/>
      <c r="K43" s="1910"/>
      <c r="L43" s="62"/>
      <c r="M43" s="1917"/>
    </row>
    <row r="44" spans="1:13" ht="15.75">
      <c r="A44" s="3117"/>
      <c r="B44" s="3119" t="s">
        <v>1187</v>
      </c>
      <c r="C44" s="199"/>
      <c r="D44" s="199"/>
      <c r="E44" s="199"/>
      <c r="F44" s="199"/>
      <c r="G44" s="199"/>
      <c r="H44" s="199"/>
      <c r="I44" s="199"/>
      <c r="J44" s="199"/>
      <c r="K44" s="199"/>
      <c r="L44" s="484"/>
      <c r="M44" s="11"/>
    </row>
    <row r="45" spans="1:13" ht="15.75">
      <c r="A45" s="3117"/>
      <c r="B45" s="3120"/>
      <c r="C45" s="484"/>
      <c r="D45" s="49" t="s">
        <v>482</v>
      </c>
      <c r="E45" s="50" t="s">
        <v>60</v>
      </c>
      <c r="F45" s="3699" t="s">
        <v>1188</v>
      </c>
      <c r="G45" s="3112"/>
      <c r="H45" s="3112"/>
      <c r="I45" s="3112"/>
      <c r="J45" s="3112"/>
      <c r="K45" s="2135"/>
      <c r="L45" s="484"/>
      <c r="M45" s="11"/>
    </row>
    <row r="46" spans="1:13" ht="15.75">
      <c r="A46" s="3117"/>
      <c r="B46" s="3120"/>
      <c r="C46" s="637"/>
      <c r="D46" s="638"/>
      <c r="E46" s="444" t="s">
        <v>1226</v>
      </c>
      <c r="F46" s="3699"/>
      <c r="G46" s="3112"/>
      <c r="H46" s="3112"/>
      <c r="I46" s="3112"/>
      <c r="J46" s="3112"/>
      <c r="K46" s="31"/>
      <c r="L46" s="484"/>
      <c r="M46" s="11"/>
    </row>
    <row r="47" spans="1:13" ht="15.75">
      <c r="A47" s="3117"/>
      <c r="B47" s="3121"/>
      <c r="C47" s="51"/>
      <c r="D47" s="51"/>
      <c r="E47" s="51"/>
      <c r="F47" s="51"/>
      <c r="G47" s="51"/>
      <c r="H47" s="51"/>
      <c r="I47" s="51"/>
      <c r="J47" s="51"/>
      <c r="K47" s="51"/>
      <c r="L47" s="484"/>
      <c r="M47" s="11"/>
    </row>
    <row r="48" spans="1:13" ht="84" customHeight="1">
      <c r="A48" s="3117"/>
      <c r="B48" s="6" t="s">
        <v>1189</v>
      </c>
      <c r="C48" s="3793" t="s">
        <v>1907</v>
      </c>
      <c r="D48" s="3794"/>
      <c r="E48" s="3794"/>
      <c r="F48" s="3794"/>
      <c r="G48" s="3794"/>
      <c r="H48" s="3794"/>
      <c r="I48" s="3794"/>
      <c r="J48" s="3794"/>
      <c r="K48" s="3794"/>
      <c r="L48" s="3794"/>
      <c r="M48" s="3795"/>
    </row>
    <row r="49" spans="1:13" ht="30">
      <c r="A49" s="3117"/>
      <c r="B49" s="6" t="s">
        <v>1191</v>
      </c>
      <c r="C49" s="3793" t="s">
        <v>1908</v>
      </c>
      <c r="D49" s="3794"/>
      <c r="E49" s="3794"/>
      <c r="F49" s="3794"/>
      <c r="G49" s="3794"/>
      <c r="H49" s="3794"/>
      <c r="I49" s="3794"/>
      <c r="J49" s="3794"/>
      <c r="K49" s="3794"/>
      <c r="L49" s="3794"/>
      <c r="M49" s="3795"/>
    </row>
    <row r="50" spans="1:13">
      <c r="A50" s="3117"/>
      <c r="B50" s="6" t="s">
        <v>1193</v>
      </c>
      <c r="C50" s="3793">
        <v>30</v>
      </c>
      <c r="D50" s="3794"/>
      <c r="E50" s="3794"/>
      <c r="F50" s="3794"/>
      <c r="G50" s="3794"/>
      <c r="H50" s="3794"/>
      <c r="I50" s="3794"/>
      <c r="J50" s="3794"/>
      <c r="K50" s="3794"/>
      <c r="L50" s="3794"/>
      <c r="M50" s="3795"/>
    </row>
    <row r="51" spans="1:13">
      <c r="A51" s="3117"/>
      <c r="B51" s="6" t="s">
        <v>1195</v>
      </c>
      <c r="C51" s="3793" t="s">
        <v>61</v>
      </c>
      <c r="D51" s="3794"/>
      <c r="E51" s="3794"/>
      <c r="F51" s="3794"/>
      <c r="G51" s="3794"/>
      <c r="H51" s="3794"/>
      <c r="I51" s="3794"/>
      <c r="J51" s="3794"/>
      <c r="K51" s="3794"/>
      <c r="L51" s="3794"/>
      <c r="M51" s="3795"/>
    </row>
    <row r="52" spans="1:13">
      <c r="A52" s="3085" t="s">
        <v>1197</v>
      </c>
      <c r="B52" s="63" t="s">
        <v>1198</v>
      </c>
      <c r="C52" s="3129" t="s">
        <v>790</v>
      </c>
      <c r="D52" s="3100"/>
      <c r="E52" s="3100"/>
      <c r="F52" s="3100"/>
      <c r="G52" s="3100"/>
      <c r="H52" s="3100"/>
      <c r="I52" s="3100"/>
      <c r="J52" s="3100"/>
      <c r="K52" s="3100"/>
      <c r="L52" s="3100"/>
      <c r="M52" s="3101"/>
    </row>
    <row r="53" spans="1:13">
      <c r="A53" s="3086"/>
      <c r="B53" s="2144" t="s">
        <v>1199</v>
      </c>
      <c r="C53" s="4305" t="s">
        <v>1229</v>
      </c>
      <c r="D53" s="4305"/>
      <c r="E53" s="4305"/>
      <c r="F53" s="4305"/>
      <c r="G53" s="4305"/>
      <c r="H53" s="4305"/>
      <c r="I53" s="4305"/>
      <c r="J53" s="4305"/>
      <c r="K53" s="4305"/>
      <c r="L53" s="4305"/>
      <c r="M53" s="4306"/>
    </row>
    <row r="54" spans="1:13">
      <c r="A54" s="3086"/>
      <c r="B54" s="2144" t="s">
        <v>1201</v>
      </c>
      <c r="C54" s="4305" t="s">
        <v>72</v>
      </c>
      <c r="D54" s="4305"/>
      <c r="E54" s="4305"/>
      <c r="F54" s="4305"/>
      <c r="G54" s="4305"/>
      <c r="H54" s="4305"/>
      <c r="I54" s="4305"/>
      <c r="J54" s="4305"/>
      <c r="K54" s="4305"/>
      <c r="L54" s="4305"/>
      <c r="M54" s="4306"/>
    </row>
    <row r="55" spans="1:13">
      <c r="A55" s="3086"/>
      <c r="B55" s="2146" t="s">
        <v>1202</v>
      </c>
      <c r="C55" s="4305" t="s">
        <v>73</v>
      </c>
      <c r="D55" s="4305"/>
      <c r="E55" s="4305"/>
      <c r="F55" s="4305"/>
      <c r="G55" s="4305"/>
      <c r="H55" s="4305"/>
      <c r="I55" s="4305"/>
      <c r="J55" s="4305"/>
      <c r="K55" s="4305"/>
      <c r="L55" s="4305"/>
      <c r="M55" s="4306"/>
    </row>
    <row r="56" spans="1:13" ht="15.75">
      <c r="A56" s="3086"/>
      <c r="B56" s="2144" t="s">
        <v>1204</v>
      </c>
      <c r="C56" s="4307" t="s">
        <v>791</v>
      </c>
      <c r="D56" s="4308"/>
      <c r="E56" s="4308"/>
      <c r="F56" s="4308"/>
      <c r="G56" s="4308"/>
      <c r="H56" s="4308"/>
      <c r="I56" s="4308"/>
      <c r="J56" s="4308"/>
      <c r="K56" s="4308"/>
      <c r="L56" s="4308"/>
      <c r="M56" s="4309"/>
    </row>
    <row r="57" spans="1:13" ht="16.5" thickBot="1">
      <c r="A57" s="3087"/>
      <c r="B57" s="2144" t="s">
        <v>1205</v>
      </c>
      <c r="C57" s="4308" t="s">
        <v>1909</v>
      </c>
      <c r="D57" s="4308"/>
      <c r="E57" s="4308"/>
      <c r="F57" s="4308"/>
      <c r="G57" s="4308"/>
      <c r="H57" s="4308"/>
      <c r="I57" s="4308"/>
      <c r="J57" s="4308"/>
      <c r="K57" s="4308"/>
      <c r="L57" s="4308"/>
      <c r="M57" s="4309"/>
    </row>
    <row r="58" spans="1:13">
      <c r="A58" s="3085" t="s">
        <v>1206</v>
      </c>
      <c r="B58" s="1325" t="s">
        <v>1207</v>
      </c>
      <c r="C58" s="4305" t="s">
        <v>1409</v>
      </c>
      <c r="D58" s="4305"/>
      <c r="E58" s="4305"/>
      <c r="F58" s="4305"/>
      <c r="G58" s="4305"/>
      <c r="H58" s="4305"/>
      <c r="I58" s="4305"/>
      <c r="J58" s="4305"/>
      <c r="K58" s="4305"/>
      <c r="L58" s="4305"/>
      <c r="M58" s="4306"/>
    </row>
    <row r="59" spans="1:13">
      <c r="A59" s="3086"/>
      <c r="B59" s="65" t="s">
        <v>1209</v>
      </c>
      <c r="C59" s="3088" t="s">
        <v>1877</v>
      </c>
      <c r="D59" s="3088"/>
      <c r="E59" s="3088"/>
      <c r="F59" s="3088"/>
      <c r="G59" s="3088"/>
      <c r="H59" s="3088"/>
      <c r="I59" s="3088"/>
      <c r="J59" s="3088"/>
      <c r="K59" s="3088"/>
      <c r="L59" s="3088"/>
      <c r="M59" s="3089"/>
    </row>
    <row r="60" spans="1:13" ht="15.75" thickBot="1">
      <c r="A60" s="3086"/>
      <c r="B60" s="66" t="s">
        <v>28</v>
      </c>
      <c r="C60" s="3088" t="s">
        <v>72</v>
      </c>
      <c r="D60" s="3088"/>
      <c r="E60" s="3088"/>
      <c r="F60" s="3088"/>
      <c r="G60" s="3088"/>
      <c r="H60" s="3088"/>
      <c r="I60" s="3088"/>
      <c r="J60" s="3088"/>
      <c r="K60" s="3088"/>
      <c r="L60" s="3088"/>
      <c r="M60" s="3089"/>
    </row>
    <row r="61" spans="1:13" ht="32.25" thickBot="1">
      <c r="A61" s="55" t="s">
        <v>1211</v>
      </c>
      <c r="B61" s="70"/>
      <c r="C61" s="3696"/>
      <c r="D61" s="3222"/>
      <c r="E61" s="3222"/>
      <c r="F61" s="3222"/>
      <c r="G61" s="3222"/>
      <c r="H61" s="3222"/>
      <c r="I61" s="3222"/>
      <c r="J61" s="3222"/>
      <c r="K61" s="3222"/>
      <c r="L61" s="3222"/>
      <c r="M61" s="3223"/>
    </row>
  </sheetData>
  <mergeCells count="48">
    <mergeCell ref="C12:M12"/>
    <mergeCell ref="A2:A13"/>
    <mergeCell ref="C2:M2"/>
    <mergeCell ref="C3:M3"/>
    <mergeCell ref="C5:M5"/>
    <mergeCell ref="C6:M6"/>
    <mergeCell ref="C7:E7"/>
    <mergeCell ref="I7:K7"/>
    <mergeCell ref="B8:B10"/>
    <mergeCell ref="C9:D9"/>
    <mergeCell ref="F9:G9"/>
    <mergeCell ref="I9:J9"/>
    <mergeCell ref="C10:D10"/>
    <mergeCell ref="F10:G10"/>
    <mergeCell ref="I10:J10"/>
    <mergeCell ref="C11:M11"/>
    <mergeCell ref="C13:M13"/>
    <mergeCell ref="C14:G14"/>
    <mergeCell ref="I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hyperlinks>
    <hyperlink ref="C56" r:id="rId1"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sheetPr>
  <dimension ref="A1:M61"/>
  <sheetViews>
    <sheetView zoomScale="70" zoomScaleNormal="70" workbookViewId="0">
      <selection activeCell="C56" sqref="C56"/>
    </sheetView>
  </sheetViews>
  <sheetFormatPr baseColWidth="10" defaultColWidth="25" defaultRowHeight="15"/>
  <cols>
    <col min="1" max="1" width="13" customWidth="1"/>
    <col min="2" max="2" width="23" customWidth="1"/>
    <col min="3" max="3" width="15.140625" customWidth="1"/>
    <col min="4" max="4" width="16.28515625" customWidth="1"/>
    <col min="5" max="5" width="15.28515625" customWidth="1"/>
    <col min="6" max="6" width="15.7109375" customWidth="1"/>
    <col min="7" max="7" width="18.28515625" customWidth="1"/>
    <col min="8" max="8" width="19.140625" customWidth="1"/>
    <col min="9" max="9" width="16.7109375" customWidth="1"/>
    <col min="10" max="11" width="18.28515625" customWidth="1"/>
    <col min="12" max="12" width="14.7109375" customWidth="1"/>
    <col min="13" max="13" width="15" customWidth="1"/>
  </cols>
  <sheetData>
    <row r="1" spans="1:13" ht="16.5" thickBot="1">
      <c r="A1" s="1"/>
      <c r="B1" s="639" t="s">
        <v>1910</v>
      </c>
      <c r="C1" s="640"/>
      <c r="D1" s="2049"/>
      <c r="E1" s="2"/>
      <c r="F1" s="2"/>
      <c r="G1" s="2"/>
      <c r="H1" s="2"/>
      <c r="I1" s="2"/>
      <c r="J1" s="2"/>
      <c r="K1" s="2"/>
      <c r="L1" s="2"/>
      <c r="M1" s="3"/>
    </row>
    <row r="2" spans="1:13" ht="48.75" customHeight="1">
      <c r="A2" s="3280" t="s">
        <v>1134</v>
      </c>
      <c r="B2" s="5" t="s">
        <v>1135</v>
      </c>
      <c r="C2" s="3793" t="s">
        <v>1911</v>
      </c>
      <c r="D2" s="3794"/>
      <c r="E2" s="3794"/>
      <c r="F2" s="3794"/>
      <c r="G2" s="3794"/>
      <c r="H2" s="3794"/>
      <c r="I2" s="3794"/>
      <c r="J2" s="3794"/>
      <c r="K2" s="3794"/>
      <c r="L2" s="3794"/>
      <c r="M2" s="3795"/>
    </row>
    <row r="3" spans="1:13" ht="63" customHeight="1">
      <c r="A3" s="3281"/>
      <c r="B3" s="6" t="s">
        <v>1213</v>
      </c>
      <c r="C3" s="3840" t="s">
        <v>1899</v>
      </c>
      <c r="D3" s="3088"/>
      <c r="E3" s="3088"/>
      <c r="F3" s="3088"/>
      <c r="G3" s="3088"/>
      <c r="H3" s="3088"/>
      <c r="I3" s="3088"/>
      <c r="J3" s="3088"/>
      <c r="K3" s="3088"/>
      <c r="L3" s="3088"/>
      <c r="M3" s="3089"/>
    </row>
    <row r="4" spans="1:13" ht="30">
      <c r="A4" s="3281"/>
      <c r="B4" s="1853" t="s">
        <v>1139</v>
      </c>
      <c r="C4" s="1847" t="s">
        <v>60</v>
      </c>
      <c r="D4" s="1847"/>
      <c r="E4" s="1847"/>
      <c r="F4" s="1847"/>
      <c r="G4" s="1847"/>
      <c r="H4" s="1847"/>
      <c r="I4" s="1847"/>
      <c r="J4" s="1847"/>
      <c r="K4" s="1847"/>
      <c r="L4" s="1847"/>
      <c r="M4" s="1848"/>
    </row>
    <row r="5" spans="1:13" ht="39.75" customHeight="1">
      <c r="A5" s="3281"/>
      <c r="B5" s="1856" t="s">
        <v>1140</v>
      </c>
      <c r="C5" s="1847" t="s">
        <v>60</v>
      </c>
      <c r="D5" s="1847"/>
      <c r="E5" s="1847"/>
      <c r="F5" s="1847"/>
      <c r="G5" s="1847"/>
      <c r="H5" s="1847"/>
      <c r="I5" s="1847"/>
      <c r="J5" s="1847"/>
      <c r="K5" s="1847"/>
      <c r="L5" s="1847"/>
      <c r="M5" s="1848"/>
    </row>
    <row r="6" spans="1:13">
      <c r="A6" s="3281"/>
      <c r="B6" s="1853" t="s">
        <v>1142</v>
      </c>
      <c r="C6" s="1847" t="s">
        <v>60</v>
      </c>
      <c r="D6" s="1847"/>
      <c r="E6" s="1847"/>
      <c r="F6" s="1847"/>
      <c r="G6" s="1847"/>
      <c r="H6" s="1847"/>
      <c r="I6" s="1847"/>
      <c r="J6" s="1847"/>
      <c r="K6" s="1847"/>
      <c r="L6" s="1847"/>
      <c r="M6" s="1848"/>
    </row>
    <row r="7" spans="1:13">
      <c r="A7" s="3281"/>
      <c r="B7" s="6" t="s">
        <v>1143</v>
      </c>
      <c r="C7" s="3840" t="s">
        <v>71</v>
      </c>
      <c r="D7" s="3088"/>
      <c r="E7" s="3088"/>
      <c r="F7" s="1985"/>
      <c r="G7" s="2062"/>
      <c r="H7" s="7" t="s">
        <v>28</v>
      </c>
      <c r="I7" s="4047" t="s">
        <v>72</v>
      </c>
      <c r="J7" s="3088"/>
      <c r="K7" s="3088"/>
      <c r="L7" s="1985"/>
      <c r="M7" s="1986"/>
    </row>
    <row r="8" spans="1:13" ht="15.75">
      <c r="A8" s="3281"/>
      <c r="B8" s="3119" t="s">
        <v>1144</v>
      </c>
      <c r="C8" s="4288"/>
      <c r="D8" s="4287"/>
      <c r="E8" s="1978"/>
      <c r="F8" s="641"/>
      <c r="G8" s="641"/>
      <c r="H8" s="641"/>
      <c r="I8" s="1978"/>
      <c r="J8" s="1978"/>
      <c r="K8" s="1978"/>
      <c r="L8" s="8"/>
      <c r="M8" s="9"/>
    </row>
    <row r="9" spans="1:13" ht="36.75" customHeight="1">
      <c r="A9" s="3281"/>
      <c r="B9" s="3120"/>
      <c r="C9" s="4311" t="s">
        <v>169</v>
      </c>
      <c r="D9" s="3486"/>
      <c r="E9" s="1911"/>
      <c r="F9" s="642"/>
      <c r="G9" s="642"/>
      <c r="H9" s="642"/>
      <c r="I9" s="3134"/>
      <c r="J9" s="3134"/>
      <c r="K9" s="1911"/>
      <c r="L9" s="484"/>
      <c r="M9" s="11"/>
    </row>
    <row r="10" spans="1:13" ht="15.75">
      <c r="A10" s="3281"/>
      <c r="B10" s="3121"/>
      <c r="C10" s="3134" t="s">
        <v>1147</v>
      </c>
      <c r="D10" s="3134"/>
      <c r="E10" s="1857"/>
      <c r="F10" s="3134" t="s">
        <v>1147</v>
      </c>
      <c r="G10" s="3134"/>
      <c r="H10" s="1857"/>
      <c r="I10" s="3134" t="s">
        <v>1147</v>
      </c>
      <c r="J10" s="3134"/>
      <c r="K10" s="1857"/>
      <c r="L10" s="484"/>
      <c r="M10" s="11"/>
    </row>
    <row r="11" spans="1:13" ht="57" customHeight="1">
      <c r="A11" s="3281"/>
      <c r="B11" s="6" t="s">
        <v>1219</v>
      </c>
      <c r="C11" s="3891" t="s">
        <v>1912</v>
      </c>
      <c r="D11" s="3892"/>
      <c r="E11" s="3892"/>
      <c r="F11" s="3892"/>
      <c r="G11" s="3892"/>
      <c r="H11" s="3892"/>
      <c r="I11" s="3892"/>
      <c r="J11" s="3892"/>
      <c r="K11" s="3892"/>
      <c r="L11" s="3892"/>
      <c r="M11" s="3893"/>
    </row>
    <row r="12" spans="1:13" ht="75">
      <c r="A12" s="3281"/>
      <c r="B12" s="6" t="s">
        <v>1221</v>
      </c>
      <c r="C12" s="3891" t="s">
        <v>1913</v>
      </c>
      <c r="D12" s="3892"/>
      <c r="E12" s="3892"/>
      <c r="F12" s="3892"/>
      <c r="G12" s="3892"/>
      <c r="H12" s="3892"/>
      <c r="I12" s="3892"/>
      <c r="J12" s="3892"/>
      <c r="K12" s="3892"/>
      <c r="L12" s="484"/>
      <c r="M12" s="11"/>
    </row>
    <row r="13" spans="1:13" ht="60">
      <c r="A13" s="3281"/>
      <c r="B13" s="1983" t="s">
        <v>1495</v>
      </c>
      <c r="C13" s="4289"/>
      <c r="D13" s="4290"/>
      <c r="E13" s="4290"/>
      <c r="F13" s="4290"/>
      <c r="G13" s="4290"/>
      <c r="H13" s="4290"/>
      <c r="I13" s="4290"/>
      <c r="J13" s="4290"/>
      <c r="K13" s="4290"/>
      <c r="L13" s="4290"/>
      <c r="M13" s="4291"/>
    </row>
    <row r="14" spans="1:13" ht="45">
      <c r="A14" s="3416"/>
      <c r="B14" s="443" t="s">
        <v>1223</v>
      </c>
      <c r="C14" s="3697" t="s">
        <v>1868</v>
      </c>
      <c r="D14" s="3697"/>
      <c r="E14" s="3697"/>
      <c r="F14" s="3697"/>
      <c r="G14" s="3697"/>
      <c r="H14" s="984" t="s">
        <v>1224</v>
      </c>
      <c r="I14" s="3697" t="s">
        <v>1880</v>
      </c>
      <c r="J14" s="3697"/>
      <c r="K14" s="3697"/>
      <c r="L14" s="3697"/>
      <c r="M14" s="3697"/>
    </row>
    <row r="15" spans="1:13" ht="30">
      <c r="A15" s="3264" t="s">
        <v>1150</v>
      </c>
      <c r="B15" s="1853" t="s">
        <v>1256</v>
      </c>
      <c r="C15" s="446" t="s">
        <v>58</v>
      </c>
      <c r="D15" s="2014"/>
      <c r="E15" s="2014"/>
      <c r="F15" s="2014"/>
      <c r="G15" s="2014"/>
      <c r="H15" s="2014"/>
      <c r="I15" s="2014"/>
      <c r="J15" s="2014"/>
      <c r="K15" s="2014"/>
      <c r="L15" s="484"/>
      <c r="M15" s="11"/>
    </row>
    <row r="16" spans="1:13">
      <c r="A16" s="3117"/>
      <c r="B16" s="6" t="s">
        <v>1151</v>
      </c>
      <c r="C16" s="3793" t="s">
        <v>449</v>
      </c>
      <c r="D16" s="3794"/>
      <c r="E16" s="3794"/>
      <c r="F16" s="3794"/>
      <c r="G16" s="3794"/>
      <c r="H16" s="3794"/>
      <c r="I16" s="3794"/>
      <c r="J16" s="3794"/>
      <c r="K16" s="3794"/>
      <c r="L16" s="3794"/>
      <c r="M16" s="37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c r="A19" s="3117"/>
      <c r="B19" s="3120"/>
      <c r="C19" s="191" t="s">
        <v>1154</v>
      </c>
      <c r="D19" s="192"/>
      <c r="E19" s="191" t="s">
        <v>1155</v>
      </c>
      <c r="F19" s="192"/>
      <c r="G19" s="191" t="s">
        <v>1156</v>
      </c>
      <c r="H19" s="192"/>
      <c r="I19" s="191" t="s">
        <v>1157</v>
      </c>
      <c r="J19" s="192"/>
      <c r="K19" s="191" t="s">
        <v>1158</v>
      </c>
      <c r="L19" s="193"/>
      <c r="M19" s="194"/>
    </row>
    <row r="20" spans="1:13">
      <c r="A20" s="3117"/>
      <c r="B20" s="3120"/>
      <c r="C20" s="191" t="s">
        <v>1159</v>
      </c>
      <c r="D20" s="1909"/>
      <c r="E20" s="191" t="s">
        <v>1160</v>
      </c>
      <c r="F20" s="195"/>
      <c r="G20" s="191" t="s">
        <v>1161</v>
      </c>
      <c r="H20" s="195"/>
      <c r="I20" s="191" t="s">
        <v>1162</v>
      </c>
      <c r="J20" s="195"/>
      <c r="K20" s="191" t="s">
        <v>1163</v>
      </c>
      <c r="L20" s="193"/>
      <c r="M20" s="194"/>
    </row>
    <row r="21" spans="1:13" ht="15.75">
      <c r="A21" s="3117"/>
      <c r="B21" s="3120"/>
      <c r="C21" s="191" t="s">
        <v>1164</v>
      </c>
      <c r="D21" s="444" t="s">
        <v>1226</v>
      </c>
      <c r="E21" s="191" t="s">
        <v>1165</v>
      </c>
      <c r="F21" s="1909"/>
      <c r="G21" s="191"/>
      <c r="H21" s="196"/>
      <c r="I21" s="191"/>
      <c r="J21" s="196"/>
      <c r="K21" s="191"/>
      <c r="L21" s="197"/>
      <c r="M21" s="198"/>
    </row>
    <row r="22" spans="1:13" ht="15.75">
      <c r="A22" s="3117"/>
      <c r="B22" s="3120"/>
      <c r="C22" s="191" t="s">
        <v>1166</v>
      </c>
      <c r="D22" s="195"/>
      <c r="E22" s="191" t="s">
        <v>1168</v>
      </c>
      <c r="F22" s="1914"/>
      <c r="G22" s="1914"/>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84"/>
      <c r="M24" s="11"/>
    </row>
    <row r="25" spans="1:13" ht="15.75">
      <c r="A25" s="3117"/>
      <c r="B25" s="3120"/>
      <c r="C25" s="191" t="s">
        <v>1171</v>
      </c>
      <c r="D25" s="195"/>
      <c r="E25" s="1923"/>
      <c r="F25" s="191" t="s">
        <v>1172</v>
      </c>
      <c r="G25" s="1909"/>
      <c r="H25" s="1923"/>
      <c r="I25" s="191" t="s">
        <v>1173</v>
      </c>
      <c r="J25" s="444" t="s">
        <v>1226</v>
      </c>
      <c r="K25" s="1923"/>
      <c r="L25" s="484"/>
      <c r="M25" s="11"/>
    </row>
    <row r="26" spans="1:13" ht="15.75">
      <c r="A26" s="3117"/>
      <c r="B26" s="3120"/>
      <c r="C26" s="191" t="s">
        <v>1174</v>
      </c>
      <c r="D26" s="30"/>
      <c r="E26" s="31"/>
      <c r="F26" s="191" t="s">
        <v>1175</v>
      </c>
      <c r="G26" s="195"/>
      <c r="H26" s="484"/>
      <c r="I26" s="32"/>
      <c r="J26" s="484"/>
      <c r="K26" s="1911"/>
      <c r="L26" s="484"/>
      <c r="M26" s="11"/>
    </row>
    <row r="27" spans="1:13" ht="15.75">
      <c r="A27" s="3117"/>
      <c r="B27" s="3120"/>
      <c r="C27" s="196"/>
      <c r="D27" s="196"/>
      <c r="E27" s="196"/>
      <c r="F27" s="196"/>
      <c r="G27" s="196"/>
      <c r="H27" s="196"/>
      <c r="I27" s="196"/>
      <c r="J27" s="196"/>
      <c r="K27" s="196"/>
      <c r="L27" s="475"/>
      <c r="M27" s="82"/>
    </row>
    <row r="28" spans="1:13">
      <c r="A28" s="3117"/>
      <c r="B28" s="1852" t="s">
        <v>1176</v>
      </c>
      <c r="C28" s="1923"/>
      <c r="D28" s="1923"/>
      <c r="E28" s="1923"/>
      <c r="F28" s="1923"/>
      <c r="G28" s="1923"/>
      <c r="H28" s="1923"/>
      <c r="I28" s="1923"/>
      <c r="J28" s="1923"/>
      <c r="K28" s="1923"/>
      <c r="L28" s="1923"/>
      <c r="M28" s="1924"/>
    </row>
    <row r="29" spans="1:13">
      <c r="A29" s="3117"/>
      <c r="B29" s="1852"/>
      <c r="C29" s="200" t="s">
        <v>1177</v>
      </c>
      <c r="D29" s="445" t="s">
        <v>61</v>
      </c>
      <c r="E29" s="1923"/>
      <c r="F29" s="201" t="s">
        <v>1178</v>
      </c>
      <c r="G29" s="195" t="s">
        <v>61</v>
      </c>
      <c r="H29" s="1923"/>
      <c r="I29" s="201" t="s">
        <v>1179</v>
      </c>
      <c r="J29" s="1915" t="s">
        <v>61</v>
      </c>
      <c r="K29" s="1906"/>
      <c r="L29" s="1916"/>
      <c r="M29" s="1924"/>
    </row>
    <row r="30" spans="1:13">
      <c r="A30" s="3117"/>
      <c r="B30" s="1853"/>
      <c r="C30" s="1932"/>
      <c r="D30" s="1932"/>
      <c r="E30" s="1932"/>
      <c r="F30" s="1932"/>
      <c r="G30" s="1932"/>
      <c r="H30" s="1932"/>
      <c r="I30" s="1932"/>
      <c r="J30" s="1932"/>
      <c r="K30" s="1932"/>
      <c r="L30" s="1932"/>
      <c r="M30" s="1933"/>
    </row>
    <row r="31" spans="1:13" ht="15.75">
      <c r="A31" s="3117"/>
      <c r="B31" s="3119" t="s">
        <v>1181</v>
      </c>
      <c r="C31" s="1890"/>
      <c r="D31" s="1890"/>
      <c r="E31" s="1890"/>
      <c r="F31" s="1890"/>
      <c r="G31" s="1890"/>
      <c r="H31" s="1890"/>
      <c r="I31" s="1890"/>
      <c r="J31" s="1890"/>
      <c r="K31" s="1890"/>
      <c r="L31" s="484"/>
      <c r="M31" s="11"/>
    </row>
    <row r="32" spans="1:13" ht="15.75">
      <c r="A32" s="3117"/>
      <c r="B32" s="3120"/>
      <c r="C32" s="1923" t="s">
        <v>1182</v>
      </c>
      <c r="D32" s="37">
        <v>2019</v>
      </c>
      <c r="E32" s="38"/>
      <c r="F32" s="1923" t="s">
        <v>1183</v>
      </c>
      <c r="G32" s="61" t="s">
        <v>1184</v>
      </c>
      <c r="H32" s="38"/>
      <c r="I32" s="201"/>
      <c r="J32" s="38"/>
      <c r="K32" s="38"/>
      <c r="L32" s="484"/>
      <c r="M32" s="11"/>
    </row>
    <row r="33" spans="1:13" ht="15.75">
      <c r="A33" s="3117"/>
      <c r="B33" s="3121"/>
      <c r="C33" s="1932"/>
      <c r="D33" s="40"/>
      <c r="E33" s="41"/>
      <c r="F33" s="1932"/>
      <c r="G33" s="41"/>
      <c r="H33" s="41"/>
      <c r="I33" s="202"/>
      <c r="J33" s="41"/>
      <c r="K33" s="41"/>
      <c r="L33" s="475"/>
      <c r="M33" s="82"/>
    </row>
    <row r="34" spans="1:13">
      <c r="A34" s="3117"/>
      <c r="B34" s="3119" t="s">
        <v>1185</v>
      </c>
      <c r="C34" s="43"/>
      <c r="D34" s="43"/>
      <c r="E34" s="43"/>
      <c r="F34" s="43"/>
      <c r="G34" s="43"/>
      <c r="H34" s="43"/>
      <c r="I34" s="43"/>
      <c r="J34" s="43"/>
      <c r="K34" s="43"/>
      <c r="L34" s="43"/>
      <c r="M34" s="44"/>
    </row>
    <row r="35" spans="1:13" ht="15.75">
      <c r="A35" s="3117"/>
      <c r="B35" s="3120"/>
      <c r="C35" s="45"/>
      <c r="D35" s="46">
        <v>2019</v>
      </c>
      <c r="E35" s="46"/>
      <c r="F35" s="46">
        <v>2020</v>
      </c>
      <c r="G35" s="46"/>
      <c r="H35" s="47">
        <v>2021</v>
      </c>
      <c r="I35" s="47"/>
      <c r="J35" s="47">
        <v>2022</v>
      </c>
      <c r="K35" s="46"/>
      <c r="L35" s="46">
        <v>2023</v>
      </c>
      <c r="M35" s="44"/>
    </row>
    <row r="36" spans="1:13">
      <c r="A36" s="3117"/>
      <c r="B36" s="3120"/>
      <c r="C36" s="45"/>
      <c r="D36" s="1898">
        <v>1</v>
      </c>
      <c r="E36" s="1855"/>
      <c r="F36" s="1898">
        <v>1</v>
      </c>
      <c r="G36" s="1855"/>
      <c r="H36" s="1898">
        <v>1</v>
      </c>
      <c r="I36" s="1855"/>
      <c r="J36" s="1898">
        <v>1</v>
      </c>
      <c r="K36" s="1855"/>
      <c r="L36" s="1898">
        <v>1</v>
      </c>
      <c r="M36" s="1917"/>
    </row>
    <row r="37" spans="1:13" ht="15.75">
      <c r="A37" s="3117"/>
      <c r="B37" s="3120"/>
      <c r="C37" s="45"/>
      <c r="D37" s="46">
        <v>2024</v>
      </c>
      <c r="E37" s="46"/>
      <c r="F37" s="46">
        <v>2025</v>
      </c>
      <c r="G37" s="46"/>
      <c r="H37" s="47">
        <v>2026</v>
      </c>
      <c r="I37" s="47"/>
      <c r="J37" s="47">
        <v>2027</v>
      </c>
      <c r="K37" s="46"/>
      <c r="L37" s="46">
        <v>2028</v>
      </c>
      <c r="M37" s="19"/>
    </row>
    <row r="38" spans="1:13">
      <c r="A38" s="3117"/>
      <c r="B38" s="3120"/>
      <c r="C38" s="45"/>
      <c r="D38" s="1898">
        <v>1</v>
      </c>
      <c r="E38" s="1855"/>
      <c r="F38" s="1898">
        <v>1</v>
      </c>
      <c r="G38" s="1855"/>
      <c r="H38" s="1898">
        <v>1</v>
      </c>
      <c r="I38" s="1855"/>
      <c r="J38" s="1898">
        <v>1</v>
      </c>
      <c r="K38" s="1855"/>
      <c r="L38" s="1898">
        <v>1</v>
      </c>
      <c r="M38" s="1917"/>
    </row>
    <row r="39" spans="1:13" ht="15.75">
      <c r="A39" s="3117"/>
      <c r="B39" s="3120"/>
      <c r="C39" s="45"/>
      <c r="D39" s="46">
        <v>2029</v>
      </c>
      <c r="E39" s="46"/>
      <c r="F39" s="46">
        <v>2030</v>
      </c>
      <c r="G39" s="46"/>
      <c r="H39" s="47">
        <v>2031</v>
      </c>
      <c r="I39" s="47"/>
      <c r="J39" s="47">
        <v>2032</v>
      </c>
      <c r="K39" s="46"/>
      <c r="L39" s="46">
        <v>2033</v>
      </c>
      <c r="M39" s="19"/>
    </row>
    <row r="40" spans="1:13">
      <c r="A40" s="3117"/>
      <c r="B40" s="3120"/>
      <c r="C40" s="45"/>
      <c r="D40" s="1898">
        <v>1</v>
      </c>
      <c r="E40" s="1855"/>
      <c r="F40" s="1898">
        <v>1</v>
      </c>
      <c r="G40" s="1855"/>
      <c r="H40" s="1898">
        <v>1</v>
      </c>
      <c r="I40" s="1855"/>
      <c r="J40" s="1898">
        <v>1</v>
      </c>
      <c r="K40" s="1855"/>
      <c r="L40" s="1898">
        <v>1</v>
      </c>
      <c r="M40" s="1917"/>
    </row>
    <row r="41" spans="1:13">
      <c r="A41" s="3117"/>
      <c r="B41" s="3120"/>
      <c r="C41" s="45"/>
      <c r="D41" s="46">
        <v>2034</v>
      </c>
      <c r="E41" s="1910"/>
      <c r="F41" s="62" t="s">
        <v>1186</v>
      </c>
      <c r="G41" s="1910"/>
      <c r="H41" s="62"/>
      <c r="I41" s="1910"/>
      <c r="J41" s="62"/>
      <c r="K41" s="1910"/>
      <c r="L41" s="62"/>
      <c r="M41" s="1917"/>
    </row>
    <row r="42" spans="1:13">
      <c r="A42" s="3117"/>
      <c r="B42" s="3120"/>
      <c r="C42" s="45"/>
      <c r="D42" s="1898">
        <v>1</v>
      </c>
      <c r="E42" s="1855"/>
      <c r="F42" s="3597">
        <v>16</v>
      </c>
      <c r="G42" s="3598"/>
      <c r="H42" s="3401"/>
      <c r="I42" s="3401"/>
      <c r="J42" s="62"/>
      <c r="K42" s="1910"/>
      <c r="L42" s="62"/>
      <c r="M42" s="1917"/>
    </row>
    <row r="43" spans="1:13">
      <c r="A43" s="3117"/>
      <c r="B43" s="3120"/>
      <c r="C43" s="45"/>
      <c r="D43" s="62"/>
      <c r="E43" s="1910"/>
      <c r="F43" s="62"/>
      <c r="G43" s="1910"/>
      <c r="H43" s="62"/>
      <c r="I43" s="1910"/>
      <c r="J43" s="62"/>
      <c r="K43" s="1910"/>
      <c r="L43" s="62"/>
      <c r="M43" s="1917"/>
    </row>
    <row r="44" spans="1:13" ht="15.75">
      <c r="A44" s="3117"/>
      <c r="B44" s="3119" t="s">
        <v>1187</v>
      </c>
      <c r="C44" s="199"/>
      <c r="D44" s="199"/>
      <c r="E44" s="199"/>
      <c r="F44" s="199"/>
      <c r="G44" s="199"/>
      <c r="H44" s="199"/>
      <c r="I44" s="199"/>
      <c r="J44" s="199"/>
      <c r="K44" s="199"/>
      <c r="L44" s="484"/>
      <c r="M44" s="11"/>
    </row>
    <row r="45" spans="1:13" ht="15.75">
      <c r="A45" s="3117"/>
      <c r="B45" s="3120"/>
      <c r="C45" s="484"/>
      <c r="D45" s="49" t="s">
        <v>482</v>
      </c>
      <c r="E45" s="50" t="s">
        <v>60</v>
      </c>
      <c r="F45" s="3699" t="s">
        <v>1188</v>
      </c>
      <c r="G45" s="3112"/>
      <c r="H45" s="3112"/>
      <c r="I45" s="3112"/>
      <c r="J45" s="3112"/>
      <c r="K45" s="1980"/>
      <c r="L45" s="484"/>
      <c r="M45" s="11"/>
    </row>
    <row r="46" spans="1:13" ht="15.75">
      <c r="A46" s="3117"/>
      <c r="B46" s="3120"/>
      <c r="C46" s="484"/>
      <c r="D46" s="2004"/>
      <c r="E46" s="1909" t="s">
        <v>1226</v>
      </c>
      <c r="F46" s="3699"/>
      <c r="G46" s="3112"/>
      <c r="H46" s="3112"/>
      <c r="I46" s="3112"/>
      <c r="J46" s="3112"/>
      <c r="K46" s="31"/>
      <c r="L46" s="484"/>
      <c r="M46" s="11"/>
    </row>
    <row r="47" spans="1:13" ht="15.75">
      <c r="A47" s="3117"/>
      <c r="B47" s="3121"/>
      <c r="C47" s="51"/>
      <c r="D47" s="51"/>
      <c r="E47" s="51"/>
      <c r="F47" s="51"/>
      <c r="G47" s="51"/>
      <c r="H47" s="51"/>
      <c r="I47" s="51"/>
      <c r="J47" s="51"/>
      <c r="K47" s="51"/>
      <c r="L47" s="484"/>
      <c r="M47" s="11"/>
    </row>
    <row r="48" spans="1:13" ht="37.5" customHeight="1">
      <c r="A48" s="3117"/>
      <c r="B48" s="6" t="s">
        <v>1189</v>
      </c>
      <c r="C48" s="3793" t="s">
        <v>1914</v>
      </c>
      <c r="D48" s="3794"/>
      <c r="E48" s="3794"/>
      <c r="F48" s="3794"/>
      <c r="G48" s="3794"/>
      <c r="H48" s="3794"/>
      <c r="I48" s="3794"/>
      <c r="J48" s="3794"/>
      <c r="K48" s="3794"/>
      <c r="L48" s="3794"/>
      <c r="M48" s="3795"/>
    </row>
    <row r="49" spans="1:13" ht="30">
      <c r="A49" s="3117"/>
      <c r="B49" s="6" t="s">
        <v>1191</v>
      </c>
      <c r="C49" s="4280" t="s">
        <v>1915</v>
      </c>
      <c r="D49" s="4281"/>
      <c r="E49" s="4281"/>
      <c r="F49" s="4281"/>
      <c r="G49" s="4281"/>
      <c r="H49" s="4281"/>
      <c r="I49" s="4281"/>
      <c r="J49" s="4281"/>
      <c r="K49" s="4281"/>
      <c r="L49" s="4281"/>
      <c r="M49" s="4313"/>
    </row>
    <row r="50" spans="1:13">
      <c r="A50" s="3117"/>
      <c r="B50" s="6" t="s">
        <v>1193</v>
      </c>
      <c r="C50" s="1920">
        <v>30</v>
      </c>
      <c r="D50" s="1920"/>
      <c r="E50" s="1920"/>
      <c r="F50" s="1920"/>
      <c r="G50" s="1920"/>
      <c r="H50" s="1920"/>
      <c r="I50" s="1920"/>
      <c r="J50" s="1920"/>
      <c r="K50" s="1920"/>
      <c r="L50" s="1920"/>
      <c r="M50" s="1921"/>
    </row>
    <row r="51" spans="1:13">
      <c r="A51" s="3117"/>
      <c r="B51" s="6" t="s">
        <v>1195</v>
      </c>
      <c r="C51" s="1920" t="s">
        <v>61</v>
      </c>
      <c r="D51" s="1920"/>
      <c r="E51" s="1920"/>
      <c r="F51" s="1920"/>
      <c r="G51" s="1920"/>
      <c r="H51" s="1920"/>
      <c r="I51" s="1920"/>
      <c r="J51" s="1920"/>
      <c r="K51" s="1920"/>
      <c r="L51" s="1920"/>
      <c r="M51" s="1921"/>
    </row>
    <row r="52" spans="1:13" ht="15" customHeight="1">
      <c r="A52" s="3085" t="s">
        <v>1197</v>
      </c>
      <c r="B52" s="63" t="s">
        <v>1198</v>
      </c>
      <c r="C52" s="3824" t="s">
        <v>993</v>
      </c>
      <c r="D52" s="3824"/>
      <c r="E52" s="3824"/>
      <c r="F52" s="3824"/>
      <c r="G52" s="3824"/>
      <c r="H52" s="3824"/>
      <c r="I52" s="3824"/>
      <c r="J52" s="3824"/>
      <c r="K52" s="3824"/>
      <c r="L52" s="3824"/>
      <c r="M52" s="4010"/>
    </row>
    <row r="53" spans="1:13" ht="15" customHeight="1">
      <c r="A53" s="3086"/>
      <c r="B53" s="63" t="s">
        <v>1199</v>
      </c>
      <c r="C53" s="3824" t="s">
        <v>1200</v>
      </c>
      <c r="D53" s="3824"/>
      <c r="E53" s="3824"/>
      <c r="F53" s="3824"/>
      <c r="G53" s="3824"/>
      <c r="H53" s="3824"/>
      <c r="I53" s="3824"/>
      <c r="J53" s="3824"/>
      <c r="K53" s="3824"/>
      <c r="L53" s="3824"/>
      <c r="M53" s="4010"/>
    </row>
    <row r="54" spans="1:13" ht="15" customHeight="1">
      <c r="A54" s="3086"/>
      <c r="B54" s="63" t="s">
        <v>1201</v>
      </c>
      <c r="C54" s="3824" t="s">
        <v>72</v>
      </c>
      <c r="D54" s="3824"/>
      <c r="E54" s="3824"/>
      <c r="F54" s="3824"/>
      <c r="G54" s="3824"/>
      <c r="H54" s="3824"/>
      <c r="I54" s="3824"/>
      <c r="J54" s="3824"/>
      <c r="K54" s="3824"/>
      <c r="L54" s="3824"/>
      <c r="M54" s="4010"/>
    </row>
    <row r="55" spans="1:13" ht="15" customHeight="1">
      <c r="A55" s="3086"/>
      <c r="B55" s="64" t="s">
        <v>1202</v>
      </c>
      <c r="C55" s="3824" t="s">
        <v>1203</v>
      </c>
      <c r="D55" s="3824"/>
      <c r="E55" s="3824"/>
      <c r="F55" s="3824"/>
      <c r="G55" s="3824"/>
      <c r="H55" s="3824"/>
      <c r="I55" s="3824"/>
      <c r="J55" s="3824"/>
      <c r="K55" s="3824"/>
      <c r="L55" s="3824"/>
      <c r="M55" s="4010"/>
    </row>
    <row r="56" spans="1:13" ht="15" customHeight="1">
      <c r="A56" s="3086"/>
      <c r="B56" s="63" t="s">
        <v>1204</v>
      </c>
      <c r="C56" s="4312" t="s">
        <v>995</v>
      </c>
      <c r="D56" s="3684"/>
      <c r="E56" s="3684"/>
      <c r="F56" s="3684"/>
      <c r="G56" s="3684"/>
      <c r="H56" s="3684"/>
      <c r="I56" s="3684"/>
      <c r="J56" s="3684"/>
      <c r="K56" s="3684"/>
      <c r="L56" s="3684"/>
      <c r="M56" s="3685"/>
    </row>
    <row r="57" spans="1:13" ht="15.75" thickBot="1">
      <c r="A57" s="3087"/>
      <c r="B57" s="63" t="s">
        <v>1205</v>
      </c>
      <c r="C57" s="3709">
        <v>3387000</v>
      </c>
      <c r="D57" s="3709"/>
      <c r="E57" s="3709"/>
      <c r="F57" s="3709"/>
      <c r="G57" s="3709"/>
      <c r="H57" s="3709"/>
      <c r="I57" s="3709"/>
      <c r="J57" s="3709"/>
      <c r="K57" s="3709"/>
      <c r="L57" s="3709"/>
      <c r="M57" s="3898"/>
    </row>
    <row r="58" spans="1:13">
      <c r="A58" s="3085" t="s">
        <v>1206</v>
      </c>
      <c r="B58" s="65" t="s">
        <v>1207</v>
      </c>
      <c r="C58" s="3709" t="s">
        <v>1409</v>
      </c>
      <c r="D58" s="3709"/>
      <c r="E58" s="3709"/>
      <c r="F58" s="3709"/>
      <c r="G58" s="3709"/>
      <c r="H58" s="3709"/>
      <c r="I58" s="3709"/>
      <c r="J58" s="3709"/>
      <c r="K58" s="3709"/>
      <c r="L58" s="3709"/>
      <c r="M58" s="3898"/>
    </row>
    <row r="59" spans="1:13">
      <c r="A59" s="3086"/>
      <c r="B59" s="65" t="s">
        <v>1209</v>
      </c>
      <c r="C59" s="3709" t="s">
        <v>1210</v>
      </c>
      <c r="D59" s="3709"/>
      <c r="E59" s="3709"/>
      <c r="F59" s="3709"/>
      <c r="G59" s="3709"/>
      <c r="H59" s="3709"/>
      <c r="I59" s="3709"/>
      <c r="J59" s="3709"/>
      <c r="K59" s="3709"/>
      <c r="L59" s="3709"/>
      <c r="M59" s="3898"/>
    </row>
    <row r="60" spans="1:13" ht="15.75" thickBot="1">
      <c r="A60" s="3086"/>
      <c r="B60" s="66" t="s">
        <v>28</v>
      </c>
      <c r="C60" s="3709" t="s">
        <v>72</v>
      </c>
      <c r="D60" s="3709"/>
      <c r="E60" s="3709"/>
      <c r="F60" s="3709"/>
      <c r="G60" s="3709"/>
      <c r="H60" s="3709"/>
      <c r="I60" s="3709"/>
      <c r="J60" s="3709"/>
      <c r="K60" s="3709"/>
      <c r="L60" s="3709"/>
      <c r="M60" s="3898"/>
    </row>
    <row r="61" spans="1:13" ht="32.25" thickBot="1">
      <c r="A61" s="55" t="s">
        <v>1211</v>
      </c>
      <c r="B61" s="70"/>
      <c r="C61" s="3696"/>
      <c r="D61" s="3508"/>
      <c r="E61" s="3508"/>
      <c r="F61" s="3508"/>
      <c r="G61" s="3508"/>
      <c r="H61" s="3508"/>
      <c r="I61" s="3508"/>
      <c r="J61" s="3508"/>
      <c r="K61" s="3508"/>
      <c r="L61" s="3508"/>
      <c r="M61" s="3509"/>
    </row>
  </sheetData>
  <mergeCells count="42">
    <mergeCell ref="C61:M61"/>
    <mergeCell ref="F45:F46"/>
    <mergeCell ref="G45:J46"/>
    <mergeCell ref="C48:M48"/>
    <mergeCell ref="C49:M49"/>
    <mergeCell ref="A58:A60"/>
    <mergeCell ref="C58:M58"/>
    <mergeCell ref="C59:M59"/>
    <mergeCell ref="C60:M60"/>
    <mergeCell ref="A52:A57"/>
    <mergeCell ref="C52:M52"/>
    <mergeCell ref="C53:M53"/>
    <mergeCell ref="C54:M54"/>
    <mergeCell ref="C55:M55"/>
    <mergeCell ref="C56:M56"/>
    <mergeCell ref="C57:M57"/>
    <mergeCell ref="C11:M11"/>
    <mergeCell ref="C13:M13"/>
    <mergeCell ref="C14:G14"/>
    <mergeCell ref="I14:M14"/>
    <mergeCell ref="A15:A51"/>
    <mergeCell ref="C16:M16"/>
    <mergeCell ref="B17:B23"/>
    <mergeCell ref="B24:B27"/>
    <mergeCell ref="B31:B33"/>
    <mergeCell ref="B34:B43"/>
    <mergeCell ref="F42:G42"/>
    <mergeCell ref="A2:A14"/>
    <mergeCell ref="C8:D8"/>
    <mergeCell ref="C12:K12"/>
    <mergeCell ref="H42:I42"/>
    <mergeCell ref="B44:B47"/>
    <mergeCell ref="C2:M2"/>
    <mergeCell ref="C3:M3"/>
    <mergeCell ref="C7:E7"/>
    <mergeCell ref="I7:K7"/>
    <mergeCell ref="B8:B10"/>
    <mergeCell ref="C9:D9"/>
    <mergeCell ref="I9:J9"/>
    <mergeCell ref="C10:D10"/>
    <mergeCell ref="F10:G10"/>
    <mergeCell ref="I10:J10"/>
  </mergeCells>
  <hyperlinks>
    <hyperlink ref="C56" r:id="rId1"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79998168889431442"/>
  </sheetPr>
  <dimension ref="A1:M57"/>
  <sheetViews>
    <sheetView topLeftCell="A44" zoomScale="80" zoomScaleNormal="80" workbookViewId="0">
      <selection activeCell="C44" sqref="C44:M44"/>
    </sheetView>
  </sheetViews>
  <sheetFormatPr baseColWidth="10" defaultColWidth="11.42578125" defaultRowHeight="15"/>
  <cols>
    <col min="1" max="1" width="19.85546875" customWidth="1"/>
    <col min="2" max="2" width="26.85546875" customWidth="1"/>
  </cols>
  <sheetData>
    <row r="1" spans="1:13" ht="16.5" thickBot="1">
      <c r="A1" s="1"/>
      <c r="B1" s="1990" t="s">
        <v>1916</v>
      </c>
      <c r="C1" s="2"/>
      <c r="D1" s="2"/>
      <c r="E1" s="2"/>
      <c r="F1" s="2"/>
      <c r="G1" s="2"/>
      <c r="H1" s="2"/>
      <c r="I1" s="2"/>
      <c r="J1" s="2"/>
      <c r="K1" s="2"/>
      <c r="L1" s="2"/>
      <c r="M1" s="3"/>
    </row>
    <row r="2" spans="1:13" ht="40.5" customHeight="1">
      <c r="A2" s="3126" t="s">
        <v>1134</v>
      </c>
      <c r="B2" s="5" t="s">
        <v>1135</v>
      </c>
      <c r="C2" s="4315" t="s">
        <v>457</v>
      </c>
      <c r="D2" s="4316"/>
      <c r="E2" s="4316"/>
      <c r="F2" s="4316"/>
      <c r="G2" s="4316"/>
      <c r="H2" s="4316"/>
      <c r="I2" s="4316"/>
      <c r="J2" s="4316"/>
      <c r="K2" s="4316"/>
      <c r="L2" s="4316"/>
      <c r="M2" s="4317"/>
    </row>
    <row r="3" spans="1:13" ht="55.5" customHeight="1">
      <c r="A3" s="3127"/>
      <c r="B3" s="6" t="s">
        <v>1137</v>
      </c>
      <c r="C3" s="3897" t="s">
        <v>1917</v>
      </c>
      <c r="D3" s="3709"/>
      <c r="E3" s="3709"/>
      <c r="F3" s="3709"/>
      <c r="G3" s="3709"/>
      <c r="H3" s="3709"/>
      <c r="I3" s="3709"/>
      <c r="J3" s="3709"/>
      <c r="K3" s="3709"/>
      <c r="L3" s="3709"/>
      <c r="M3" s="3898"/>
    </row>
    <row r="4" spans="1:13">
      <c r="A4" s="3127"/>
      <c r="B4" s="1853" t="s">
        <v>1139</v>
      </c>
      <c r="C4" s="1847"/>
      <c r="D4" s="3709" t="s">
        <v>509</v>
      </c>
      <c r="E4" s="3709"/>
      <c r="F4" s="3709"/>
      <c r="G4" s="3709"/>
      <c r="H4" s="3709"/>
      <c r="I4" s="3709"/>
      <c r="J4" s="3709"/>
      <c r="K4" s="3709"/>
      <c r="L4" s="3709"/>
      <c r="M4" s="3898"/>
    </row>
    <row r="5" spans="1:13" ht="30">
      <c r="A5" s="3127"/>
      <c r="B5" s="1856" t="s">
        <v>1140</v>
      </c>
      <c r="C5" s="3897" t="s">
        <v>1918</v>
      </c>
      <c r="D5" s="3709"/>
      <c r="E5" s="3709"/>
      <c r="F5" s="3709"/>
      <c r="G5" s="3709"/>
      <c r="H5" s="3709"/>
      <c r="I5" s="3709"/>
      <c r="J5" s="3709"/>
      <c r="K5" s="3709"/>
      <c r="L5" s="3709"/>
      <c r="M5" s="3898"/>
    </row>
    <row r="6" spans="1:13">
      <c r="A6" s="3127"/>
      <c r="B6" s="1853" t="s">
        <v>1142</v>
      </c>
      <c r="C6" s="3897" t="s">
        <v>1919</v>
      </c>
      <c r="D6" s="3709"/>
      <c r="E6" s="3709"/>
      <c r="F6" s="3709"/>
      <c r="G6" s="3709"/>
      <c r="H6" s="3709"/>
      <c r="I6" s="3709"/>
      <c r="J6" s="3709"/>
      <c r="K6" s="3709"/>
      <c r="L6" s="3709"/>
      <c r="M6" s="3898"/>
    </row>
    <row r="7" spans="1:13" ht="15" customHeight="1">
      <c r="A7" s="3127"/>
      <c r="B7" s="6" t="s">
        <v>1143</v>
      </c>
      <c r="C7" s="1985"/>
      <c r="D7" s="3709" t="s">
        <v>71</v>
      </c>
      <c r="E7" s="3709"/>
      <c r="F7" s="3709"/>
      <c r="G7" s="3106"/>
      <c r="H7" s="7" t="s">
        <v>28</v>
      </c>
      <c r="I7" s="3105" t="s">
        <v>72</v>
      </c>
      <c r="J7" s="3709"/>
      <c r="K7" s="3709"/>
      <c r="L7" s="3709"/>
      <c r="M7" s="3898"/>
    </row>
    <row r="8" spans="1:13" ht="15.75">
      <c r="A8" s="3127"/>
      <c r="B8" s="3119" t="s">
        <v>1144</v>
      </c>
      <c r="C8" s="4288"/>
      <c r="D8" s="4287"/>
      <c r="E8" s="4287"/>
      <c r="F8" s="4287"/>
      <c r="G8" s="4287"/>
      <c r="H8" s="4287"/>
      <c r="I8" s="1978"/>
      <c r="J8" s="1978"/>
      <c r="K8" s="1978"/>
      <c r="L8" s="8"/>
      <c r="M8" s="9"/>
    </row>
    <row r="9" spans="1:13" ht="48" customHeight="1">
      <c r="A9" s="3127"/>
      <c r="B9" s="3120"/>
      <c r="C9" s="3420" t="s">
        <v>101</v>
      </c>
      <c r="D9" s="3132"/>
      <c r="E9" s="1911"/>
      <c r="F9" s="3134"/>
      <c r="G9" s="3134"/>
      <c r="H9" s="1911"/>
      <c r="I9" s="3134"/>
      <c r="J9" s="3134"/>
      <c r="K9" s="1911"/>
      <c r="L9" s="484"/>
      <c r="M9" s="11"/>
    </row>
    <row r="10" spans="1:13" ht="15.75">
      <c r="A10" s="3127"/>
      <c r="B10" s="3121"/>
      <c r="C10" s="3134" t="s">
        <v>1147</v>
      </c>
      <c r="D10" s="3134"/>
      <c r="E10" s="1857"/>
      <c r="F10" s="3134" t="s">
        <v>1147</v>
      </c>
      <c r="G10" s="3134"/>
      <c r="H10" s="1857"/>
      <c r="I10" s="3134" t="s">
        <v>1147</v>
      </c>
      <c r="J10" s="3134"/>
      <c r="K10" s="1857"/>
      <c r="L10" s="484"/>
      <c r="M10" s="11"/>
    </row>
    <row r="11" spans="1:13" ht="280.5" customHeight="1">
      <c r="A11" s="3128"/>
      <c r="B11" s="6" t="s">
        <v>1148</v>
      </c>
      <c r="C11" s="4289" t="s">
        <v>1920</v>
      </c>
      <c r="D11" s="4292"/>
      <c r="E11" s="4292"/>
      <c r="F11" s="4292"/>
      <c r="G11" s="4292"/>
      <c r="H11" s="4292"/>
      <c r="I11" s="4292"/>
      <c r="J11" s="4292"/>
      <c r="K11" s="4292"/>
      <c r="L11" s="4292"/>
      <c r="M11" s="4291"/>
    </row>
    <row r="12" spans="1:13" ht="15.75">
      <c r="A12" s="3115" t="s">
        <v>1150</v>
      </c>
      <c r="B12" s="58" t="s">
        <v>12</v>
      </c>
      <c r="C12" s="4308" t="s">
        <v>1921</v>
      </c>
      <c r="D12" s="4308"/>
      <c r="E12" s="4308"/>
      <c r="F12" s="4308"/>
      <c r="G12" s="4308"/>
      <c r="H12" s="4308"/>
      <c r="I12" s="4308"/>
      <c r="J12" s="4308"/>
      <c r="K12" s="4308"/>
      <c r="L12" s="4308"/>
      <c r="M12" s="4308"/>
    </row>
    <row r="13" spans="1:13">
      <c r="A13" s="3116"/>
      <c r="B13" s="6" t="s">
        <v>1151</v>
      </c>
      <c r="C13" s="3693" t="s">
        <v>1922</v>
      </c>
      <c r="D13" s="3694"/>
      <c r="E13" s="3694"/>
      <c r="F13" s="3694"/>
      <c r="G13" s="3694"/>
      <c r="H13" s="3694"/>
      <c r="I13" s="3694"/>
      <c r="J13" s="3694"/>
      <c r="K13" s="3694"/>
      <c r="L13" s="3694"/>
      <c r="M13" s="3695"/>
    </row>
    <row r="14" spans="1:13">
      <c r="A14" s="3116"/>
      <c r="B14" s="3119" t="s">
        <v>1153</v>
      </c>
      <c r="C14" s="1251"/>
      <c r="D14" s="1252"/>
      <c r="E14" s="1252"/>
      <c r="F14" s="1252"/>
      <c r="G14" s="1252"/>
      <c r="H14" s="1252"/>
      <c r="I14" s="1252"/>
      <c r="J14" s="1252"/>
      <c r="K14" s="1252"/>
      <c r="L14" s="1252"/>
      <c r="M14" s="1253"/>
    </row>
    <row r="15" spans="1:13">
      <c r="A15" s="3116"/>
      <c r="B15" s="3120"/>
      <c r="C15" s="1254"/>
      <c r="D15" s="1255"/>
      <c r="E15" s="87"/>
      <c r="F15" s="1255"/>
      <c r="G15" s="87"/>
      <c r="H15" s="1255"/>
      <c r="I15" s="87"/>
      <c r="J15" s="1255"/>
      <c r="K15" s="87"/>
      <c r="L15" s="87"/>
      <c r="M15" s="1072"/>
    </row>
    <row r="16" spans="1:13" ht="30">
      <c r="A16" s="3116"/>
      <c r="B16" s="3120"/>
      <c r="C16" s="643" t="s">
        <v>1154</v>
      </c>
      <c r="D16" s="644"/>
      <c r="E16" s="643" t="s">
        <v>1155</v>
      </c>
      <c r="F16" s="644"/>
      <c r="G16" s="643" t="s">
        <v>1156</v>
      </c>
      <c r="H16" s="644"/>
      <c r="I16" s="643" t="s">
        <v>1157</v>
      </c>
      <c r="J16" s="644"/>
      <c r="K16" s="643" t="s">
        <v>1158</v>
      </c>
      <c r="L16" s="645"/>
      <c r="M16" s="646"/>
    </row>
    <row r="17" spans="1:13" ht="30">
      <c r="A17" s="3116"/>
      <c r="B17" s="3120"/>
      <c r="C17" s="643" t="s">
        <v>1159</v>
      </c>
      <c r="D17" s="1928"/>
      <c r="E17" s="643" t="s">
        <v>1160</v>
      </c>
      <c r="F17" s="483"/>
      <c r="G17" s="643" t="s">
        <v>1161</v>
      </c>
      <c r="H17" s="483"/>
      <c r="I17" s="643" t="s">
        <v>1162</v>
      </c>
      <c r="J17" s="483" t="s">
        <v>1226</v>
      </c>
      <c r="K17" s="643" t="s">
        <v>1163</v>
      </c>
      <c r="L17" s="645"/>
      <c r="M17" s="646"/>
    </row>
    <row r="18" spans="1:13" ht="30">
      <c r="A18" s="3116"/>
      <c r="B18" s="3120"/>
      <c r="C18" s="643" t="s">
        <v>1164</v>
      </c>
      <c r="D18" s="1928"/>
      <c r="E18" s="643" t="s">
        <v>1165</v>
      </c>
      <c r="F18" s="1928"/>
      <c r="G18" s="643"/>
      <c r="H18" s="647"/>
      <c r="I18" s="643"/>
      <c r="J18" s="647"/>
      <c r="K18" s="643"/>
      <c r="L18" s="648"/>
      <c r="M18" s="649"/>
    </row>
    <row r="19" spans="1:13" ht="15.75">
      <c r="A19" s="3116"/>
      <c r="B19" s="3120"/>
      <c r="C19" s="643" t="s">
        <v>1166</v>
      </c>
      <c r="D19" s="483"/>
      <c r="E19" s="643" t="s">
        <v>1168</v>
      </c>
      <c r="F19" s="1257"/>
      <c r="G19" s="1257"/>
      <c r="H19" s="1257"/>
      <c r="I19" s="1257"/>
      <c r="J19" s="1257"/>
      <c r="K19" s="1257"/>
      <c r="L19" s="1257"/>
      <c r="M19" s="1258"/>
    </row>
    <row r="20" spans="1:13">
      <c r="A20" s="3116"/>
      <c r="B20" s="3121"/>
      <c r="C20" s="1929"/>
      <c r="D20" s="1929"/>
      <c r="E20" s="1929"/>
      <c r="F20" s="1929"/>
      <c r="G20" s="1929"/>
      <c r="H20" s="1929"/>
      <c r="I20" s="1929"/>
      <c r="J20" s="1929"/>
      <c r="K20" s="1929"/>
      <c r="L20" s="1929"/>
      <c r="M20" s="1930"/>
    </row>
    <row r="21" spans="1:13" ht="15.75">
      <c r="A21" s="3116"/>
      <c r="B21" s="3119" t="s">
        <v>1170</v>
      </c>
      <c r="C21" s="199"/>
      <c r="D21" s="199"/>
      <c r="E21" s="199"/>
      <c r="F21" s="199"/>
      <c r="G21" s="199"/>
      <c r="H21" s="199"/>
      <c r="I21" s="199"/>
      <c r="J21" s="199"/>
      <c r="K21" s="199"/>
      <c r="L21" s="484"/>
      <c r="M21" s="11"/>
    </row>
    <row r="22" spans="1:13" ht="15.75">
      <c r="A22" s="3116"/>
      <c r="B22" s="3120"/>
      <c r="C22" s="191" t="s">
        <v>1171</v>
      </c>
      <c r="D22" s="195"/>
      <c r="E22" s="1923"/>
      <c r="F22" s="191" t="s">
        <v>1172</v>
      </c>
      <c r="G22" s="1909"/>
      <c r="H22" s="1923"/>
      <c r="I22" s="191" t="s">
        <v>1173</v>
      </c>
      <c r="J22" s="1909" t="s">
        <v>1226</v>
      </c>
      <c r="K22" s="1923"/>
      <c r="L22" s="484"/>
      <c r="M22" s="11"/>
    </row>
    <row r="23" spans="1:13" ht="15.75">
      <c r="A23" s="3116"/>
      <c r="B23" s="3120"/>
      <c r="C23" s="191" t="s">
        <v>1174</v>
      </c>
      <c r="D23" s="30"/>
      <c r="E23" s="31"/>
      <c r="F23" s="191" t="s">
        <v>1175</v>
      </c>
      <c r="G23" s="195"/>
      <c r="H23" s="484"/>
      <c r="I23" s="32"/>
      <c r="J23" s="484"/>
      <c r="K23" s="1911"/>
      <c r="L23" s="484"/>
      <c r="M23" s="11"/>
    </row>
    <row r="24" spans="1:13" ht="15.75">
      <c r="A24" s="3116"/>
      <c r="B24" s="3120"/>
      <c r="C24" s="196"/>
      <c r="D24" s="196"/>
      <c r="E24" s="196"/>
      <c r="F24" s="196"/>
      <c r="G24" s="196"/>
      <c r="H24" s="196"/>
      <c r="I24" s="196"/>
      <c r="J24" s="196"/>
      <c r="K24" s="196"/>
      <c r="L24" s="484"/>
      <c r="M24" s="11"/>
    </row>
    <row r="25" spans="1:13">
      <c r="A25" s="3117"/>
      <c r="B25" s="3122" t="s">
        <v>1176</v>
      </c>
      <c r="C25" s="1545"/>
      <c r="D25" s="1545"/>
      <c r="E25" s="1545"/>
      <c r="F25" s="1545"/>
      <c r="G25" s="1545"/>
      <c r="H25" s="1545"/>
      <c r="I25" s="1545"/>
      <c r="J25" s="1545"/>
      <c r="K25" s="1545"/>
      <c r="L25" s="1545"/>
      <c r="M25" s="479"/>
    </row>
    <row r="26" spans="1:13">
      <c r="A26" s="3117"/>
      <c r="B26" s="3122"/>
      <c r="C26" s="480" t="s">
        <v>1177</v>
      </c>
      <c r="D26" s="481" t="s">
        <v>459</v>
      </c>
      <c r="E26" s="1545"/>
      <c r="F26" s="482" t="s">
        <v>1178</v>
      </c>
      <c r="G26" s="483">
        <v>2018</v>
      </c>
      <c r="H26" s="1545"/>
      <c r="I26" s="482" t="s">
        <v>1179</v>
      </c>
      <c r="J26" s="3784" t="s">
        <v>1923</v>
      </c>
      <c r="K26" s="3785"/>
      <c r="L26" s="3786"/>
      <c r="M26" s="479"/>
    </row>
    <row r="27" spans="1:13">
      <c r="A27" s="3117"/>
      <c r="B27" s="3122"/>
      <c r="C27" s="1929"/>
      <c r="D27" s="1929"/>
      <c r="E27" s="1929"/>
      <c r="F27" s="1929"/>
      <c r="G27" s="1929"/>
      <c r="H27" s="1929"/>
      <c r="I27" s="1929"/>
      <c r="J27" s="1929"/>
      <c r="K27" s="1929"/>
      <c r="L27" s="1929"/>
      <c r="M27" s="1930"/>
    </row>
    <row r="28" spans="1:13" ht="15.75">
      <c r="A28" s="3116"/>
      <c r="B28" s="3120" t="s">
        <v>1181</v>
      </c>
      <c r="C28" s="1890"/>
      <c r="D28" s="1890"/>
      <c r="E28" s="1890"/>
      <c r="F28" s="1890"/>
      <c r="G28" s="1890"/>
      <c r="H28" s="1890"/>
      <c r="I28" s="1890"/>
      <c r="J28" s="1890"/>
      <c r="K28" s="1890"/>
      <c r="L28" s="484"/>
      <c r="M28" s="11"/>
    </row>
    <row r="29" spans="1:13" ht="15.75">
      <c r="A29" s="3116"/>
      <c r="B29" s="3120"/>
      <c r="C29" s="1923" t="s">
        <v>1182</v>
      </c>
      <c r="D29" s="73">
        <v>2019</v>
      </c>
      <c r="E29" s="38"/>
      <c r="F29" s="1923" t="s">
        <v>1183</v>
      </c>
      <c r="G29" s="39" t="s">
        <v>1184</v>
      </c>
      <c r="H29" s="38"/>
      <c r="I29" s="201"/>
      <c r="J29" s="38"/>
      <c r="K29" s="38"/>
      <c r="L29" s="484"/>
      <c r="M29" s="11"/>
    </row>
    <row r="30" spans="1:13" ht="15.75">
      <c r="A30" s="3116"/>
      <c r="B30" s="3120"/>
      <c r="C30" s="1932"/>
      <c r="D30" s="40"/>
      <c r="E30" s="41"/>
      <c r="F30" s="1932"/>
      <c r="G30" s="41"/>
      <c r="H30" s="41"/>
      <c r="I30" s="202"/>
      <c r="J30" s="41"/>
      <c r="K30" s="41"/>
      <c r="L30" s="484"/>
      <c r="M30" s="11"/>
    </row>
    <row r="31" spans="1:13">
      <c r="A31" s="3117"/>
      <c r="B31" s="3122" t="s">
        <v>1185</v>
      </c>
      <c r="C31" s="91"/>
      <c r="D31" s="91"/>
      <c r="E31" s="91"/>
      <c r="F31" s="91"/>
      <c r="G31" s="91"/>
      <c r="H31" s="91"/>
      <c r="I31" s="91"/>
      <c r="J31" s="91"/>
      <c r="K31" s="91"/>
      <c r="L31" s="91"/>
      <c r="M31" s="652"/>
    </row>
    <row r="32" spans="1:13" ht="15.75">
      <c r="A32" s="3117"/>
      <c r="B32" s="3122"/>
      <c r="C32" s="653"/>
      <c r="D32" s="46">
        <v>2019</v>
      </c>
      <c r="E32" s="46"/>
      <c r="F32" s="46">
        <v>2020</v>
      </c>
      <c r="G32" s="46"/>
      <c r="H32" s="47">
        <v>2021</v>
      </c>
      <c r="I32" s="47"/>
      <c r="J32" s="47">
        <v>2022</v>
      </c>
      <c r="K32" s="46"/>
      <c r="L32" s="46">
        <v>2023</v>
      </c>
      <c r="M32" s="652"/>
    </row>
    <row r="33" spans="1:13">
      <c r="A33" s="3117"/>
      <c r="B33" s="3122"/>
      <c r="C33" s="653"/>
      <c r="D33" s="4314">
        <v>0.83</v>
      </c>
      <c r="E33" s="4048"/>
      <c r="F33" s="1896">
        <v>0.83</v>
      </c>
      <c r="G33" s="1855"/>
      <c r="H33" s="1896">
        <v>0.84</v>
      </c>
      <c r="I33" s="1855"/>
      <c r="J33" s="1896">
        <v>0.84</v>
      </c>
      <c r="K33" s="1855"/>
      <c r="L33" s="1896">
        <v>0.84</v>
      </c>
      <c r="M33" s="1948"/>
    </row>
    <row r="34" spans="1:13" ht="15.75">
      <c r="A34" s="3117"/>
      <c r="B34" s="3122"/>
      <c r="C34" s="653"/>
      <c r="D34" s="46">
        <v>2024</v>
      </c>
      <c r="E34" s="46"/>
      <c r="F34" s="46">
        <v>2025</v>
      </c>
      <c r="G34" s="46"/>
      <c r="H34" s="47">
        <v>2026</v>
      </c>
      <c r="I34" s="47"/>
      <c r="J34" s="47">
        <v>2027</v>
      </c>
      <c r="K34" s="46"/>
      <c r="L34" s="46">
        <v>2028</v>
      </c>
      <c r="M34" s="1072"/>
    </row>
    <row r="35" spans="1:13">
      <c r="A35" s="3117"/>
      <c r="B35" s="3122"/>
      <c r="C35" s="653"/>
      <c r="D35" s="1896">
        <v>0.85</v>
      </c>
      <c r="E35" s="1855"/>
      <c r="F35" s="1896">
        <v>0.85</v>
      </c>
      <c r="G35" s="1855"/>
      <c r="H35" s="1896">
        <v>0.85</v>
      </c>
      <c r="I35" s="1855"/>
      <c r="J35" s="1896">
        <v>0.85</v>
      </c>
      <c r="K35" s="1855"/>
      <c r="L35" s="1896">
        <v>0.85</v>
      </c>
      <c r="M35" s="1948"/>
    </row>
    <row r="36" spans="1:13" ht="15.75">
      <c r="A36" s="3117"/>
      <c r="B36" s="3122"/>
      <c r="C36" s="653"/>
      <c r="D36" s="46">
        <v>2029</v>
      </c>
      <c r="E36" s="46"/>
      <c r="F36" s="46">
        <v>2030</v>
      </c>
      <c r="G36" s="46"/>
      <c r="H36" s="47">
        <v>2031</v>
      </c>
      <c r="I36" s="47"/>
      <c r="J36" s="47">
        <v>2032</v>
      </c>
      <c r="K36" s="46"/>
      <c r="L36" s="46">
        <v>2033</v>
      </c>
      <c r="M36" s="1072"/>
    </row>
    <row r="37" spans="1:13">
      <c r="A37" s="3117"/>
      <c r="B37" s="3122"/>
      <c r="C37" s="653"/>
      <c r="D37" s="1896">
        <v>0.85</v>
      </c>
      <c r="E37" s="1855"/>
      <c r="F37" s="1896">
        <v>0.85</v>
      </c>
      <c r="G37" s="1855"/>
      <c r="H37" s="1896">
        <v>0.85</v>
      </c>
      <c r="I37" s="1855"/>
      <c r="J37" s="1896">
        <v>0.85</v>
      </c>
      <c r="K37" s="1855"/>
      <c r="L37" s="1896">
        <v>0.85</v>
      </c>
      <c r="M37" s="1948"/>
    </row>
    <row r="38" spans="1:13">
      <c r="A38" s="3117"/>
      <c r="B38" s="3122"/>
      <c r="C38" s="653"/>
      <c r="D38" s="46">
        <v>2034</v>
      </c>
      <c r="E38" s="1910"/>
      <c r="F38" s="1910" t="s">
        <v>1186</v>
      </c>
      <c r="G38" s="1910"/>
      <c r="H38" s="1910"/>
      <c r="I38" s="1910"/>
      <c r="J38" s="1910"/>
      <c r="K38" s="1910"/>
      <c r="L38" s="1910"/>
      <c r="M38" s="1948"/>
    </row>
    <row r="39" spans="1:13">
      <c r="A39" s="3117"/>
      <c r="B39" s="3122"/>
      <c r="C39" s="653"/>
      <c r="D39" s="1896">
        <v>0.85</v>
      </c>
      <c r="E39" s="1855"/>
      <c r="F39" s="3531">
        <v>0.85</v>
      </c>
      <c r="G39" s="3106"/>
      <c r="H39" s="3112"/>
      <c r="I39" s="3112"/>
      <c r="J39" s="1910"/>
      <c r="K39" s="1910"/>
      <c r="L39" s="1910"/>
      <c r="M39" s="1948"/>
    </row>
    <row r="40" spans="1:13" ht="15.75">
      <c r="A40" s="3116"/>
      <c r="B40" s="3120" t="s">
        <v>1187</v>
      </c>
      <c r="C40" s="488"/>
      <c r="D40" s="488"/>
      <c r="E40" s="488"/>
      <c r="F40" s="488"/>
      <c r="G40" s="488"/>
      <c r="H40" s="488"/>
      <c r="I40" s="488"/>
      <c r="J40" s="488"/>
      <c r="K40" s="488"/>
      <c r="L40" s="484"/>
      <c r="M40" s="11"/>
    </row>
    <row r="41" spans="1:13" ht="15.75">
      <c r="A41" s="3116"/>
      <c r="B41" s="3120"/>
      <c r="C41" s="484"/>
      <c r="D41" s="654" t="s">
        <v>482</v>
      </c>
      <c r="E41" s="655" t="s">
        <v>60</v>
      </c>
      <c r="F41" s="3816" t="s">
        <v>1188</v>
      </c>
      <c r="G41" s="3815"/>
      <c r="H41" s="3815"/>
      <c r="I41" s="3815"/>
      <c r="J41" s="3815"/>
      <c r="K41" s="2134"/>
      <c r="L41" s="484"/>
      <c r="M41" s="11"/>
    </row>
    <row r="42" spans="1:13" ht="15.75">
      <c r="A42" s="3116"/>
      <c r="B42" s="3120"/>
      <c r="C42" s="484"/>
      <c r="D42" s="656"/>
      <c r="E42" s="1928" t="s">
        <v>1226</v>
      </c>
      <c r="F42" s="3816"/>
      <c r="G42" s="3815"/>
      <c r="H42" s="3815"/>
      <c r="I42" s="3815"/>
      <c r="J42" s="3815"/>
      <c r="K42" s="484"/>
      <c r="L42" s="484"/>
      <c r="M42" s="11"/>
    </row>
    <row r="43" spans="1:13" ht="15.75">
      <c r="A43" s="3116"/>
      <c r="B43" s="3121"/>
      <c r="C43" s="475"/>
      <c r="D43" s="475"/>
      <c r="E43" s="475"/>
      <c r="F43" s="475"/>
      <c r="G43" s="475"/>
      <c r="H43" s="475"/>
      <c r="I43" s="475"/>
      <c r="J43" s="475"/>
      <c r="K43" s="475"/>
      <c r="L43" s="484"/>
      <c r="M43" s="11"/>
    </row>
    <row r="44" spans="1:13" ht="317.25" customHeight="1">
      <c r="A44" s="3116"/>
      <c r="B44" s="6" t="s">
        <v>1189</v>
      </c>
      <c r="C44" s="3793" t="s">
        <v>1924</v>
      </c>
      <c r="D44" s="3794"/>
      <c r="E44" s="3794"/>
      <c r="F44" s="3794"/>
      <c r="G44" s="3794"/>
      <c r="H44" s="3794"/>
      <c r="I44" s="3794"/>
      <c r="J44" s="3794"/>
      <c r="K44" s="3794"/>
      <c r="L44" s="3794"/>
      <c r="M44" s="3795"/>
    </row>
    <row r="45" spans="1:13" ht="30" customHeight="1">
      <c r="A45" s="3116"/>
      <c r="B45" s="6" t="s">
        <v>1191</v>
      </c>
      <c r="C45" s="3693" t="s">
        <v>1925</v>
      </c>
      <c r="D45" s="3694"/>
      <c r="E45" s="3694"/>
      <c r="F45" s="3694"/>
      <c r="G45" s="3694"/>
      <c r="H45" s="3694"/>
      <c r="I45" s="3694"/>
      <c r="J45" s="3694"/>
      <c r="K45" s="3694"/>
      <c r="L45" s="3694"/>
      <c r="M45" s="3695"/>
    </row>
    <row r="46" spans="1:13">
      <c r="A46" s="3116"/>
      <c r="B46" s="6" t="s">
        <v>1193</v>
      </c>
      <c r="C46" s="3793">
        <v>30</v>
      </c>
      <c r="D46" s="3794"/>
      <c r="E46" s="3794"/>
      <c r="F46" s="1920"/>
      <c r="G46" s="1920"/>
      <c r="H46" s="1920"/>
      <c r="I46" s="1920"/>
      <c r="J46" s="1920"/>
      <c r="K46" s="1920"/>
      <c r="L46" s="1920"/>
      <c r="M46" s="1921"/>
    </row>
    <row r="47" spans="1:13">
      <c r="A47" s="3118"/>
      <c r="B47" s="6" t="s">
        <v>1195</v>
      </c>
      <c r="C47" s="1920">
        <v>2017</v>
      </c>
      <c r="D47" s="1920"/>
      <c r="E47" s="1920"/>
      <c r="F47" s="1920"/>
      <c r="G47" s="1920"/>
      <c r="H47" s="1920"/>
      <c r="I47" s="1920"/>
      <c r="J47" s="1920"/>
      <c r="K47" s="1920"/>
      <c r="L47" s="1920"/>
      <c r="M47" s="1921"/>
    </row>
    <row r="48" spans="1:13" ht="45" customHeight="1">
      <c r="A48" s="3085" t="s">
        <v>1197</v>
      </c>
      <c r="B48" s="63" t="s">
        <v>1198</v>
      </c>
      <c r="C48" s="3098" t="s">
        <v>993</v>
      </c>
      <c r="D48" s="3098"/>
      <c r="E48" s="3098"/>
      <c r="F48" s="3098"/>
      <c r="G48" s="3098"/>
      <c r="H48" s="3098"/>
      <c r="I48" s="3098"/>
      <c r="J48" s="3098"/>
      <c r="K48" s="3098"/>
      <c r="L48" s="3098"/>
      <c r="M48" s="3099"/>
    </row>
    <row r="49" spans="1:13" ht="15" customHeight="1">
      <c r="A49" s="3086"/>
      <c r="B49" s="63" t="s">
        <v>1199</v>
      </c>
      <c r="C49" s="3100" t="s">
        <v>1200</v>
      </c>
      <c r="D49" s="3100"/>
      <c r="E49" s="3100"/>
      <c r="F49" s="3100"/>
      <c r="G49" s="3100"/>
      <c r="H49" s="3100"/>
      <c r="I49" s="3100"/>
      <c r="J49" s="3100"/>
      <c r="K49" s="3100"/>
      <c r="L49" s="3100"/>
      <c r="M49" s="3101"/>
    </row>
    <row r="50" spans="1:13" ht="15" customHeight="1">
      <c r="A50" s="3086"/>
      <c r="B50" s="63" t="s">
        <v>1201</v>
      </c>
      <c r="C50" s="3100" t="s">
        <v>72</v>
      </c>
      <c r="D50" s="3100"/>
      <c r="E50" s="3100"/>
      <c r="F50" s="3100"/>
      <c r="G50" s="3100"/>
      <c r="H50" s="3100"/>
      <c r="I50" s="3100"/>
      <c r="J50" s="3100"/>
      <c r="K50" s="3100"/>
      <c r="L50" s="3100"/>
      <c r="M50" s="3101"/>
    </row>
    <row r="51" spans="1:13" ht="30" customHeight="1">
      <c r="A51" s="3086"/>
      <c r="B51" s="64" t="s">
        <v>1202</v>
      </c>
      <c r="C51" s="3100" t="s">
        <v>1203</v>
      </c>
      <c r="D51" s="3100"/>
      <c r="E51" s="3100"/>
      <c r="F51" s="3100"/>
      <c r="G51" s="3100"/>
      <c r="H51" s="3100"/>
      <c r="I51" s="3100"/>
      <c r="J51" s="3100"/>
      <c r="K51" s="3100"/>
      <c r="L51" s="3100"/>
      <c r="M51" s="3101"/>
    </row>
    <row r="52" spans="1:13" ht="45" customHeight="1">
      <c r="A52" s="3086"/>
      <c r="B52" s="63" t="s">
        <v>1204</v>
      </c>
      <c r="C52" s="3102" t="s">
        <v>995</v>
      </c>
      <c r="D52" s="3103"/>
      <c r="E52" s="3103"/>
      <c r="F52" s="3103"/>
      <c r="G52" s="3103"/>
      <c r="H52" s="3103"/>
      <c r="I52" s="3103"/>
      <c r="J52" s="3103"/>
      <c r="K52" s="3103"/>
      <c r="L52" s="3103"/>
      <c r="M52" s="3104"/>
    </row>
    <row r="53" spans="1:13" ht="15.75" thickBot="1">
      <c r="A53" s="3087"/>
      <c r="B53" s="63" t="s">
        <v>1205</v>
      </c>
      <c r="C53" s="3088">
        <v>3387000</v>
      </c>
      <c r="D53" s="3088"/>
      <c r="E53" s="3088"/>
      <c r="F53" s="3088"/>
      <c r="G53" s="3088"/>
      <c r="H53" s="3088"/>
      <c r="I53" s="3088"/>
      <c r="J53" s="3088"/>
      <c r="K53" s="3088"/>
      <c r="L53" s="3088"/>
      <c r="M53" s="3089"/>
    </row>
    <row r="54" spans="1:13" ht="15" customHeight="1">
      <c r="A54" s="3085" t="s">
        <v>1206</v>
      </c>
      <c r="B54" s="65" t="s">
        <v>1207</v>
      </c>
      <c r="C54" s="3088" t="s">
        <v>1409</v>
      </c>
      <c r="D54" s="3088"/>
      <c r="E54" s="3088"/>
      <c r="F54" s="3088"/>
      <c r="G54" s="3088"/>
      <c r="H54" s="3088"/>
      <c r="I54" s="3088"/>
      <c r="J54" s="3088"/>
      <c r="K54" s="3088"/>
      <c r="L54" s="3088"/>
      <c r="M54" s="3089"/>
    </row>
    <row r="55" spans="1:13" ht="15" customHeight="1">
      <c r="A55" s="3086"/>
      <c r="B55" s="65" t="s">
        <v>1209</v>
      </c>
      <c r="C55" s="3088" t="s">
        <v>1210</v>
      </c>
      <c r="D55" s="3088"/>
      <c r="E55" s="3088"/>
      <c r="F55" s="3088"/>
      <c r="G55" s="3088"/>
      <c r="H55" s="3088"/>
      <c r="I55" s="3088"/>
      <c r="J55" s="3088"/>
      <c r="K55" s="3088"/>
      <c r="L55" s="3088"/>
      <c r="M55" s="3089"/>
    </row>
    <row r="56" spans="1:13" ht="15.75" customHeight="1" thickBot="1">
      <c r="A56" s="3086"/>
      <c r="B56" s="66" t="s">
        <v>28</v>
      </c>
      <c r="C56" s="3088" t="s">
        <v>677</v>
      </c>
      <c r="D56" s="3088"/>
      <c r="E56" s="3088"/>
      <c r="F56" s="3088"/>
      <c r="G56" s="3088"/>
      <c r="H56" s="3088"/>
      <c r="I56" s="3088"/>
      <c r="J56" s="3088"/>
      <c r="K56" s="3088"/>
      <c r="L56" s="3088"/>
      <c r="M56" s="3089"/>
    </row>
    <row r="57" spans="1:13" ht="16.5" thickBot="1">
      <c r="A57" s="55" t="s">
        <v>1211</v>
      </c>
      <c r="B57" s="70"/>
      <c r="C57" s="3696"/>
      <c r="D57" s="3508"/>
      <c r="E57" s="3508"/>
      <c r="F57" s="3508"/>
      <c r="G57" s="3508"/>
      <c r="H57" s="3508"/>
      <c r="I57" s="3508"/>
      <c r="J57" s="3508"/>
      <c r="K57" s="3508"/>
      <c r="L57" s="3508"/>
      <c r="M57" s="3509"/>
    </row>
  </sheetData>
  <mergeCells count="47">
    <mergeCell ref="D7:G7"/>
    <mergeCell ref="I7:M7"/>
    <mergeCell ref="B8:B10"/>
    <mergeCell ref="C8:H8"/>
    <mergeCell ref="C9:D9"/>
    <mergeCell ref="F9:G9"/>
    <mergeCell ref="I9:J9"/>
    <mergeCell ref="C10:D10"/>
    <mergeCell ref="F10:G10"/>
    <mergeCell ref="I10:J10"/>
    <mergeCell ref="C11:M11"/>
    <mergeCell ref="A12:A47"/>
    <mergeCell ref="C12:M12"/>
    <mergeCell ref="C13:M13"/>
    <mergeCell ref="B14:B20"/>
    <mergeCell ref="B21:B24"/>
    <mergeCell ref="B25:B27"/>
    <mergeCell ref="J26:L26"/>
    <mergeCell ref="B28:B30"/>
    <mergeCell ref="B31:B39"/>
    <mergeCell ref="A2:A11"/>
    <mergeCell ref="C2:M2"/>
    <mergeCell ref="C3:M3"/>
    <mergeCell ref="D4:M4"/>
    <mergeCell ref="C5:M5"/>
    <mergeCell ref="C6:M6"/>
    <mergeCell ref="D33:E33"/>
    <mergeCell ref="F39:G39"/>
    <mergeCell ref="H39:I39"/>
    <mergeCell ref="B40:B43"/>
    <mergeCell ref="F41:F42"/>
    <mergeCell ref="G41:J42"/>
    <mergeCell ref="C44:M44"/>
    <mergeCell ref="C45:M45"/>
    <mergeCell ref="C46:E46"/>
    <mergeCell ref="A48:A53"/>
    <mergeCell ref="C48:M48"/>
    <mergeCell ref="C49:M49"/>
    <mergeCell ref="C50:M50"/>
    <mergeCell ref="C51:M51"/>
    <mergeCell ref="C52:M52"/>
    <mergeCell ref="C53:M53"/>
    <mergeCell ref="A54:A56"/>
    <mergeCell ref="C54:M54"/>
    <mergeCell ref="C55:M55"/>
    <mergeCell ref="C56:M56"/>
    <mergeCell ref="C57:M57"/>
  </mergeCells>
  <hyperlinks>
    <hyperlink ref="C52" r:id="rId1"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sheetPr>
  <dimension ref="A1:M59"/>
  <sheetViews>
    <sheetView workbookViewId="0">
      <selection activeCell="H14" sqref="H14"/>
    </sheetView>
  </sheetViews>
  <sheetFormatPr baseColWidth="10" defaultColWidth="11.42578125" defaultRowHeight="15"/>
  <cols>
    <col min="2" max="2" width="22.85546875" customWidth="1"/>
  </cols>
  <sheetData>
    <row r="1" spans="1:13" ht="16.5" thickBot="1">
      <c r="A1" s="1"/>
      <c r="B1" s="1879" t="s">
        <v>1926</v>
      </c>
      <c r="C1" s="2"/>
      <c r="D1" s="2"/>
      <c r="E1" s="2"/>
      <c r="F1" s="2"/>
      <c r="G1" s="2"/>
      <c r="H1" s="2"/>
      <c r="I1" s="2"/>
      <c r="J1" s="2"/>
      <c r="K1" s="2"/>
      <c r="L1" s="2"/>
      <c r="M1" s="3"/>
    </row>
    <row r="2" spans="1:13" ht="15" customHeight="1">
      <c r="A2" s="3280" t="s">
        <v>1134</v>
      </c>
      <c r="B2" s="5" t="s">
        <v>1135</v>
      </c>
      <c r="C2" s="4280" t="s">
        <v>461</v>
      </c>
      <c r="D2" s="4281"/>
      <c r="E2" s="4281"/>
      <c r="F2" s="4281"/>
      <c r="G2" s="4281"/>
      <c r="H2" s="4281"/>
      <c r="I2" s="4281"/>
      <c r="J2" s="4281"/>
      <c r="K2" s="4281"/>
      <c r="L2" s="4281"/>
      <c r="M2" s="4313"/>
    </row>
    <row r="3" spans="1:13" ht="78" customHeight="1">
      <c r="A3" s="3281"/>
      <c r="B3" s="6" t="s">
        <v>1213</v>
      </c>
      <c r="C3" s="4320" t="s">
        <v>1927</v>
      </c>
      <c r="D3" s="4321"/>
      <c r="E3" s="4321"/>
      <c r="F3" s="4321"/>
      <c r="G3" s="4321"/>
      <c r="H3" s="4321"/>
      <c r="I3" s="4321"/>
      <c r="J3" s="4321"/>
      <c r="K3" s="4321"/>
      <c r="L3" s="4321"/>
      <c r="M3" s="4322"/>
    </row>
    <row r="4" spans="1:13" ht="30">
      <c r="A4" s="3281"/>
      <c r="B4" s="1853" t="s">
        <v>1139</v>
      </c>
      <c r="C4" s="4320" t="s">
        <v>1928</v>
      </c>
      <c r="D4" s="4321"/>
      <c r="E4" s="4321"/>
      <c r="F4" s="4321"/>
      <c r="G4" s="4321"/>
      <c r="H4" s="4321"/>
      <c r="I4" s="4321"/>
      <c r="J4" s="4321"/>
      <c r="K4" s="4321"/>
      <c r="L4" s="4321"/>
      <c r="M4" s="4322"/>
    </row>
    <row r="5" spans="1:13" ht="30">
      <c r="A5" s="3281"/>
      <c r="B5" s="1856" t="s">
        <v>1140</v>
      </c>
      <c r="C5" s="3840" t="s">
        <v>1929</v>
      </c>
      <c r="D5" s="3088"/>
      <c r="E5" s="3088"/>
      <c r="F5" s="3088"/>
      <c r="G5" s="3088"/>
      <c r="H5" s="3088"/>
      <c r="I5" s="3088"/>
      <c r="J5" s="3088"/>
      <c r="K5" s="3088"/>
      <c r="L5" s="3088"/>
      <c r="M5" s="3089"/>
    </row>
    <row r="6" spans="1:13">
      <c r="A6" s="3281"/>
      <c r="B6" s="1853" t="s">
        <v>1142</v>
      </c>
      <c r="C6" s="3840" t="s">
        <v>1930</v>
      </c>
      <c r="D6" s="3088"/>
      <c r="E6" s="3088"/>
      <c r="F6" s="3088"/>
      <c r="G6" s="3088"/>
      <c r="H6" s="3088"/>
      <c r="I6" s="3088"/>
      <c r="J6" s="3088"/>
      <c r="K6" s="3088"/>
      <c r="L6" s="3088"/>
      <c r="M6" s="3089"/>
    </row>
    <row r="7" spans="1:13" ht="60" customHeight="1">
      <c r="A7" s="3281"/>
      <c r="B7" s="6" t="s">
        <v>1143</v>
      </c>
      <c r="C7" s="3897" t="s">
        <v>1338</v>
      </c>
      <c r="D7" s="3709"/>
      <c r="E7" s="1985"/>
      <c r="F7" s="1985"/>
      <c r="G7" s="2062"/>
      <c r="H7" s="7" t="s">
        <v>28</v>
      </c>
      <c r="I7" s="3105" t="s">
        <v>1923</v>
      </c>
      <c r="J7" s="3709"/>
      <c r="K7" s="3709"/>
      <c r="L7" s="1985"/>
      <c r="M7" s="1986"/>
    </row>
    <row r="8" spans="1:13" ht="15.75">
      <c r="A8" s="3281"/>
      <c r="B8" s="3119" t="s">
        <v>1144</v>
      </c>
      <c r="C8" s="4323"/>
      <c r="D8" s="4324"/>
      <c r="E8" s="4324"/>
      <c r="F8" s="4324"/>
      <c r="G8" s="4324"/>
      <c r="H8" s="4324"/>
      <c r="I8" s="4324"/>
      <c r="J8" s="4324"/>
      <c r="K8" s="4324"/>
      <c r="L8" s="4324"/>
      <c r="M8" s="4325"/>
    </row>
    <row r="9" spans="1:13" ht="15.75">
      <c r="A9" s="3281"/>
      <c r="B9" s="3120"/>
      <c r="C9" s="3420"/>
      <c r="D9" s="3132"/>
      <c r="E9" s="1911"/>
      <c r="F9" s="3134"/>
      <c r="G9" s="3134"/>
      <c r="H9" s="1911"/>
      <c r="I9" s="3134"/>
      <c r="J9" s="3134"/>
      <c r="K9" s="1911"/>
      <c r="L9" s="484"/>
      <c r="M9" s="11"/>
    </row>
    <row r="10" spans="1:13" ht="15.75">
      <c r="A10" s="3281"/>
      <c r="B10" s="3121"/>
      <c r="C10" s="3408" t="s">
        <v>1147</v>
      </c>
      <c r="D10" s="3408"/>
      <c r="E10" s="1911"/>
      <c r="F10" s="3408" t="s">
        <v>1147</v>
      </c>
      <c r="G10" s="3408"/>
      <c r="H10" s="1911"/>
      <c r="I10" s="3408" t="s">
        <v>1147</v>
      </c>
      <c r="J10" s="3408"/>
      <c r="K10" s="1911"/>
      <c r="L10" s="484"/>
      <c r="M10" s="11"/>
    </row>
    <row r="11" spans="1:13" ht="97.5" customHeight="1">
      <c r="A11" s="3281"/>
      <c r="B11" s="58" t="s">
        <v>1219</v>
      </c>
      <c r="C11" s="4318" t="s">
        <v>1931</v>
      </c>
      <c r="D11" s="4319"/>
      <c r="E11" s="4319"/>
      <c r="F11" s="4319"/>
      <c r="G11" s="4319"/>
      <c r="H11" s="4319"/>
      <c r="I11" s="4319"/>
      <c r="J11" s="4319"/>
      <c r="K11" s="4319"/>
      <c r="L11" s="4319"/>
      <c r="M11" s="4319"/>
    </row>
    <row r="12" spans="1:13" ht="58.5" customHeight="1">
      <c r="A12" s="3281"/>
      <c r="B12" s="6" t="s">
        <v>1221</v>
      </c>
      <c r="C12" s="4289" t="s">
        <v>1932</v>
      </c>
      <c r="D12" s="4292"/>
      <c r="E12" s="4292"/>
      <c r="F12" s="4292"/>
      <c r="G12" s="4292"/>
      <c r="H12" s="4292"/>
      <c r="I12" s="4292"/>
      <c r="J12" s="4292"/>
      <c r="K12" s="4292"/>
      <c r="L12" s="4292"/>
      <c r="M12" s="4291"/>
    </row>
    <row r="13" spans="1:13" ht="60">
      <c r="A13" s="3281"/>
      <c r="B13" s="58" t="s">
        <v>1495</v>
      </c>
      <c r="C13" s="3919"/>
      <c r="D13" s="3694"/>
      <c r="E13" s="3694"/>
      <c r="F13" s="3694"/>
      <c r="G13" s="3694"/>
      <c r="H13" s="3694"/>
      <c r="I13" s="3694"/>
      <c r="J13" s="3694"/>
      <c r="K13" s="3694"/>
      <c r="L13" s="3694"/>
      <c r="M13" s="3920"/>
    </row>
    <row r="14" spans="1:13" ht="87" customHeight="1">
      <c r="A14" s="3416"/>
      <c r="B14" s="443" t="s">
        <v>1223</v>
      </c>
      <c r="C14" s="3697" t="s">
        <v>1933</v>
      </c>
      <c r="D14" s="3697"/>
      <c r="E14" s="3697"/>
      <c r="F14" s="3697"/>
      <c r="G14" s="3697"/>
      <c r="H14" s="444" t="s">
        <v>1224</v>
      </c>
      <c r="I14" s="3697" t="s">
        <v>997</v>
      </c>
      <c r="J14" s="3697"/>
      <c r="K14" s="3697"/>
      <c r="L14" s="3697"/>
      <c r="M14" s="3697"/>
    </row>
    <row r="15" spans="1:13" ht="30">
      <c r="A15" s="3264" t="s">
        <v>1150</v>
      </c>
      <c r="B15" s="1853" t="s">
        <v>1256</v>
      </c>
      <c r="C15" s="446" t="s">
        <v>58</v>
      </c>
      <c r="D15" s="1923"/>
      <c r="E15" s="1923"/>
      <c r="F15" s="1923"/>
      <c r="G15" s="1923"/>
      <c r="H15" s="1923"/>
      <c r="I15" s="1923"/>
      <c r="J15" s="1923"/>
      <c r="K15" s="1923"/>
      <c r="L15" s="484"/>
      <c r="M15" s="11"/>
    </row>
    <row r="16" spans="1:13">
      <c r="A16" s="3117"/>
      <c r="B16" s="6" t="s">
        <v>1151</v>
      </c>
      <c r="C16" s="3793" t="s">
        <v>1934</v>
      </c>
      <c r="D16" s="3794"/>
      <c r="E16" s="3794"/>
      <c r="F16" s="3794"/>
      <c r="G16" s="3794"/>
      <c r="H16" s="3794"/>
      <c r="I16" s="3794"/>
      <c r="J16" s="3794"/>
      <c r="K16" s="3794"/>
      <c r="L16" s="3794"/>
      <c r="M16" s="3795"/>
    </row>
    <row r="17" spans="1:13">
      <c r="A17" s="3117"/>
      <c r="B17" s="3119" t="s">
        <v>1153</v>
      </c>
      <c r="C17" s="13"/>
      <c r="D17" s="14"/>
      <c r="E17" s="14"/>
      <c r="F17" s="14"/>
      <c r="G17" s="14"/>
      <c r="H17" s="14"/>
      <c r="I17" s="14"/>
      <c r="J17" s="14"/>
      <c r="K17" s="14"/>
      <c r="L17" s="14"/>
      <c r="M17" s="15"/>
    </row>
    <row r="18" spans="1:13">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630" t="s">
        <v>1226</v>
      </c>
      <c r="K19" s="191" t="s">
        <v>1158</v>
      </c>
      <c r="L19" s="193"/>
      <c r="M19" s="194"/>
    </row>
    <row r="20" spans="1:13" ht="30">
      <c r="A20" s="3117"/>
      <c r="B20" s="3120"/>
      <c r="C20" s="191" t="s">
        <v>1159</v>
      </c>
      <c r="D20" s="1909"/>
      <c r="E20" s="191" t="s">
        <v>1160</v>
      </c>
      <c r="F20" s="650"/>
      <c r="G20" s="191" t="s">
        <v>1161</v>
      </c>
      <c r="H20" s="195"/>
      <c r="I20" s="191" t="s">
        <v>1162</v>
      </c>
      <c r="J20" s="195"/>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75">
      <c r="A22" s="3117"/>
      <c r="B22" s="3120"/>
      <c r="C22" s="191" t="s">
        <v>1166</v>
      </c>
      <c r="D22" s="650"/>
      <c r="E22" s="191" t="s">
        <v>1168</v>
      </c>
      <c r="F22" s="1914"/>
      <c r="G22" s="1914"/>
      <c r="H22" s="1914"/>
      <c r="I22" s="1914"/>
      <c r="J22" s="1914"/>
      <c r="K22" s="1914"/>
      <c r="L22" s="1914"/>
      <c r="M22" s="26"/>
    </row>
    <row r="23" spans="1:13">
      <c r="A23" s="3117"/>
      <c r="B23" s="3121"/>
      <c r="C23" s="1932"/>
      <c r="D23" s="1932"/>
      <c r="E23" s="1932"/>
      <c r="F23" s="1932"/>
      <c r="G23" s="1932"/>
      <c r="H23" s="1932"/>
      <c r="I23" s="1932"/>
      <c r="J23" s="1932"/>
      <c r="K23" s="1932"/>
      <c r="L23" s="1932"/>
      <c r="M23" s="1933"/>
    </row>
    <row r="24" spans="1:13" ht="15.75">
      <c r="A24" s="3117"/>
      <c r="B24" s="3119" t="s">
        <v>1170</v>
      </c>
      <c r="C24" s="199"/>
      <c r="D24" s="199"/>
      <c r="E24" s="199"/>
      <c r="F24" s="199"/>
      <c r="G24" s="199"/>
      <c r="H24" s="199"/>
      <c r="I24" s="199"/>
      <c r="J24" s="199"/>
      <c r="K24" s="199"/>
      <c r="L24" s="484"/>
      <c r="M24" s="11"/>
    </row>
    <row r="25" spans="1:13" ht="15.75">
      <c r="A25" s="3117"/>
      <c r="B25" s="3120"/>
      <c r="C25" s="191" t="s">
        <v>1171</v>
      </c>
      <c r="D25" s="195"/>
      <c r="E25" s="1923"/>
      <c r="F25" s="191" t="s">
        <v>1172</v>
      </c>
      <c r="G25" s="1909"/>
      <c r="H25" s="1923"/>
      <c r="I25" s="191" t="s">
        <v>1173</v>
      </c>
      <c r="J25" s="1909" t="s">
        <v>1226</v>
      </c>
      <c r="K25" s="1923"/>
      <c r="L25" s="484"/>
      <c r="M25" s="11"/>
    </row>
    <row r="26" spans="1:13" ht="15.75">
      <c r="A26" s="3117"/>
      <c r="B26" s="3120"/>
      <c r="C26" s="191" t="s">
        <v>1174</v>
      </c>
      <c r="D26" s="30"/>
      <c r="E26" s="31"/>
      <c r="F26" s="191" t="s">
        <v>1175</v>
      </c>
      <c r="G26" s="195"/>
      <c r="H26" s="484"/>
      <c r="I26" s="32"/>
      <c r="J26" s="484"/>
      <c r="K26" s="1911"/>
      <c r="L26" s="484"/>
      <c r="M26" s="11"/>
    </row>
    <row r="27" spans="1:13" ht="15.75">
      <c r="A27" s="3117"/>
      <c r="B27" s="3120"/>
      <c r="C27" s="196"/>
      <c r="D27" s="196"/>
      <c r="E27" s="196"/>
      <c r="F27" s="196"/>
      <c r="G27" s="196"/>
      <c r="H27" s="196"/>
      <c r="I27" s="196"/>
      <c r="J27" s="196"/>
      <c r="K27" s="196"/>
      <c r="L27" s="484"/>
      <c r="M27" s="11"/>
    </row>
    <row r="28" spans="1:13">
      <c r="A28" s="3117"/>
      <c r="B28" s="1852" t="s">
        <v>1176</v>
      </c>
      <c r="C28" s="1923"/>
      <c r="D28" s="1923"/>
      <c r="E28" s="1923"/>
      <c r="F28" s="1923"/>
      <c r="G28" s="1923"/>
      <c r="H28" s="1923"/>
      <c r="I28" s="1923"/>
      <c r="J28" s="1923"/>
      <c r="K28" s="1923"/>
      <c r="L28" s="1923"/>
      <c r="M28" s="1924"/>
    </row>
    <row r="29" spans="1:13" ht="40.5" customHeight="1">
      <c r="A29" s="3117"/>
      <c r="B29" s="1852"/>
      <c r="C29" s="200" t="s">
        <v>1177</v>
      </c>
      <c r="D29" s="445">
        <v>120</v>
      </c>
      <c r="E29" s="1923"/>
      <c r="F29" s="201" t="s">
        <v>1178</v>
      </c>
      <c r="G29" s="195">
        <v>2018</v>
      </c>
      <c r="H29" s="1923"/>
      <c r="I29" s="201" t="s">
        <v>1179</v>
      </c>
      <c r="J29" s="3919" t="s">
        <v>101</v>
      </c>
      <c r="K29" s="3694"/>
      <c r="L29" s="3920"/>
      <c r="M29" s="1924"/>
    </row>
    <row r="30" spans="1:13">
      <c r="A30" s="3117"/>
      <c r="B30" s="1853"/>
      <c r="C30" s="1932"/>
      <c r="D30" s="1932"/>
      <c r="E30" s="1932"/>
      <c r="F30" s="1932"/>
      <c r="G30" s="1932"/>
      <c r="H30" s="1932"/>
      <c r="I30" s="1932"/>
      <c r="J30" s="1932"/>
      <c r="K30" s="1932"/>
      <c r="L30" s="1932"/>
      <c r="M30" s="1933"/>
    </row>
    <row r="31" spans="1:13" ht="15.75">
      <c r="A31" s="3117"/>
      <c r="B31" s="3119" t="s">
        <v>1181</v>
      </c>
      <c r="C31" s="1890"/>
      <c r="D31" s="1890"/>
      <c r="E31" s="1890"/>
      <c r="F31" s="1890"/>
      <c r="G31" s="1890"/>
      <c r="H31" s="1890"/>
      <c r="I31" s="1890"/>
      <c r="J31" s="1890"/>
      <c r="K31" s="1890"/>
      <c r="L31" s="484"/>
      <c r="M31" s="11"/>
    </row>
    <row r="32" spans="1:13" ht="15.75">
      <c r="A32" s="3117"/>
      <c r="B32" s="3120"/>
      <c r="C32" s="1923" t="s">
        <v>1182</v>
      </c>
      <c r="D32" s="651">
        <v>2019</v>
      </c>
      <c r="E32" s="38"/>
      <c r="F32" s="1923" t="s">
        <v>1183</v>
      </c>
      <c r="G32" s="39" t="s">
        <v>1184</v>
      </c>
      <c r="H32" s="38"/>
      <c r="I32" s="201"/>
      <c r="J32" s="38"/>
      <c r="K32" s="38"/>
      <c r="L32" s="484"/>
      <c r="M32" s="11"/>
    </row>
    <row r="33" spans="1:13" ht="15.75">
      <c r="A33" s="3117"/>
      <c r="B33" s="3121"/>
      <c r="C33" s="1932"/>
      <c r="D33" s="40"/>
      <c r="E33" s="41"/>
      <c r="F33" s="1932"/>
      <c r="G33" s="41"/>
      <c r="H33" s="41"/>
      <c r="I33" s="202"/>
      <c r="J33" s="41"/>
      <c r="K33" s="41"/>
      <c r="L33" s="484"/>
      <c r="M33" s="11"/>
    </row>
    <row r="34" spans="1:13">
      <c r="A34" s="3117"/>
      <c r="B34" s="3119" t="s">
        <v>1185</v>
      </c>
      <c r="C34" s="43"/>
      <c r="D34" s="43"/>
      <c r="E34" s="43"/>
      <c r="F34" s="43"/>
      <c r="G34" s="43"/>
      <c r="H34" s="43"/>
      <c r="I34" s="43"/>
      <c r="J34" s="43"/>
      <c r="K34" s="43"/>
      <c r="L34" s="43"/>
      <c r="M34" s="44"/>
    </row>
    <row r="35" spans="1:13" ht="15.75">
      <c r="A35" s="3117"/>
      <c r="B35" s="3120"/>
      <c r="C35" s="45"/>
      <c r="D35" s="46">
        <v>2019</v>
      </c>
      <c r="E35" s="46"/>
      <c r="F35" s="46">
        <v>2020</v>
      </c>
      <c r="G35" s="46"/>
      <c r="H35" s="47">
        <v>2021</v>
      </c>
      <c r="I35" s="47"/>
      <c r="J35" s="47">
        <v>2022</v>
      </c>
      <c r="K35" s="46"/>
      <c r="L35" s="46">
        <v>2023</v>
      </c>
      <c r="M35" s="44"/>
    </row>
    <row r="36" spans="1:13">
      <c r="A36" s="3117"/>
      <c r="B36" s="3120"/>
      <c r="C36" s="45"/>
      <c r="D36" s="1898">
        <v>120</v>
      </c>
      <c r="E36" s="1855"/>
      <c r="F36" s="1898">
        <v>120</v>
      </c>
      <c r="G36" s="2522"/>
      <c r="H36" s="1898">
        <v>120</v>
      </c>
      <c r="I36" s="2522"/>
      <c r="J36" s="1898">
        <v>120</v>
      </c>
      <c r="K36" s="1855"/>
      <c r="L36" s="1898">
        <v>120</v>
      </c>
      <c r="M36" s="1917"/>
    </row>
    <row r="37" spans="1:13" ht="15.75">
      <c r="A37" s="3117"/>
      <c r="B37" s="3120"/>
      <c r="C37" s="45"/>
      <c r="D37" s="46">
        <v>2024</v>
      </c>
      <c r="E37" s="46"/>
      <c r="F37" s="46">
        <v>2025</v>
      </c>
      <c r="G37" s="46"/>
      <c r="H37" s="47">
        <v>2026</v>
      </c>
      <c r="I37" s="47"/>
      <c r="J37" s="47">
        <v>2027</v>
      </c>
      <c r="K37" s="46"/>
      <c r="L37" s="46">
        <v>2028</v>
      </c>
      <c r="M37" s="19"/>
    </row>
    <row r="38" spans="1:13">
      <c r="A38" s="3117"/>
      <c r="B38" s="3120"/>
      <c r="C38" s="45"/>
      <c r="D38" s="1898">
        <v>120</v>
      </c>
      <c r="E38" s="1855"/>
      <c r="F38" s="1898"/>
      <c r="G38" s="2522"/>
      <c r="H38" s="1898">
        <v>120</v>
      </c>
      <c r="I38" s="2522"/>
      <c r="J38" s="1898">
        <v>120</v>
      </c>
      <c r="K38" s="1855"/>
      <c r="L38" s="1898">
        <v>120</v>
      </c>
      <c r="M38" s="1917"/>
    </row>
    <row r="39" spans="1:13" ht="15.75">
      <c r="A39" s="3117"/>
      <c r="B39" s="3120"/>
      <c r="C39" s="45"/>
      <c r="D39" s="46">
        <v>2029</v>
      </c>
      <c r="E39" s="46"/>
      <c r="F39" s="46">
        <v>2030</v>
      </c>
      <c r="G39" s="46"/>
      <c r="H39" s="47">
        <v>2031</v>
      </c>
      <c r="I39" s="47"/>
      <c r="J39" s="47">
        <v>2032</v>
      </c>
      <c r="K39" s="46"/>
      <c r="L39" s="46">
        <v>2033</v>
      </c>
      <c r="M39" s="19"/>
    </row>
    <row r="40" spans="1:13">
      <c r="A40" s="3117"/>
      <c r="B40" s="3120"/>
      <c r="C40" s="45"/>
      <c r="D40" s="1898">
        <v>120</v>
      </c>
      <c r="E40" s="1855"/>
      <c r="F40" s="1898">
        <v>120</v>
      </c>
      <c r="G40" s="2522"/>
      <c r="H40" s="1898">
        <v>120</v>
      </c>
      <c r="I40" s="2522"/>
      <c r="J40" s="1898">
        <v>120</v>
      </c>
      <c r="K40" s="1855"/>
      <c r="L40" s="1898">
        <v>120</v>
      </c>
      <c r="M40" s="1917"/>
    </row>
    <row r="41" spans="1:13" ht="15.75">
      <c r="A41" s="3117"/>
      <c r="B41" s="3120"/>
      <c r="C41" s="45"/>
      <c r="D41" s="46">
        <v>2034</v>
      </c>
      <c r="E41" s="46"/>
      <c r="F41" s="2485" t="s">
        <v>1935</v>
      </c>
      <c r="G41" s="2485"/>
      <c r="H41" s="2486"/>
      <c r="I41" s="2486"/>
      <c r="J41" s="2486"/>
      <c r="K41" s="46"/>
      <c r="L41" s="2485"/>
      <c r="M41" s="19"/>
    </row>
    <row r="42" spans="1:13">
      <c r="A42" s="3117"/>
      <c r="B42" s="3120"/>
      <c r="C42" s="45"/>
      <c r="D42" s="1898">
        <v>120</v>
      </c>
      <c r="E42" s="1855"/>
      <c r="F42" s="1898">
        <v>1920</v>
      </c>
      <c r="G42" s="2522"/>
      <c r="H42" s="1898"/>
      <c r="I42" s="2522"/>
      <c r="J42" s="1898"/>
      <c r="K42" s="1855"/>
      <c r="L42" s="1898"/>
      <c r="M42" s="1917"/>
    </row>
    <row r="43" spans="1:13" ht="15.75">
      <c r="A43" s="3117"/>
      <c r="B43" s="3120" t="s">
        <v>1187</v>
      </c>
      <c r="C43" s="484"/>
      <c r="D43" s="49" t="s">
        <v>482</v>
      </c>
      <c r="E43" s="50" t="s">
        <v>60</v>
      </c>
      <c r="F43" s="3699" t="s">
        <v>1188</v>
      </c>
      <c r="G43" s="3112"/>
      <c r="H43" s="3112"/>
      <c r="I43" s="3112"/>
      <c r="J43" s="3112"/>
      <c r="K43" s="1980"/>
      <c r="L43" s="484"/>
      <c r="M43" s="11"/>
    </row>
    <row r="44" spans="1:13" ht="15.75">
      <c r="A44" s="3117"/>
      <c r="B44" s="3120"/>
      <c r="C44" s="484"/>
      <c r="D44" s="2004"/>
      <c r="E44" s="1909" t="s">
        <v>1226</v>
      </c>
      <c r="F44" s="3699"/>
      <c r="G44" s="3112"/>
      <c r="H44" s="3112"/>
      <c r="I44" s="3112"/>
      <c r="J44" s="3112"/>
      <c r="K44" s="31"/>
      <c r="L44" s="484"/>
      <c r="M44" s="11"/>
    </row>
    <row r="45" spans="1:13" ht="15.75">
      <c r="A45" s="3117"/>
      <c r="B45" s="3121"/>
      <c r="C45" s="51"/>
      <c r="D45" s="51"/>
      <c r="E45" s="51"/>
      <c r="F45" s="51"/>
      <c r="G45" s="51"/>
      <c r="H45" s="51"/>
      <c r="I45" s="51"/>
      <c r="J45" s="51"/>
      <c r="K45" s="51"/>
      <c r="L45" s="484"/>
      <c r="M45" s="11"/>
    </row>
    <row r="46" spans="1:13" ht="33" customHeight="1">
      <c r="A46" s="3117"/>
      <c r="B46" s="6" t="s">
        <v>1189</v>
      </c>
      <c r="C46" s="3793" t="s">
        <v>1936</v>
      </c>
      <c r="D46" s="3794"/>
      <c r="E46" s="3794"/>
      <c r="F46" s="3794"/>
      <c r="G46" s="3794"/>
      <c r="H46" s="3794"/>
      <c r="I46" s="3794"/>
      <c r="J46" s="3794"/>
      <c r="K46" s="3794"/>
      <c r="L46" s="3794"/>
      <c r="M46" s="3795"/>
    </row>
    <row r="47" spans="1:13" ht="71.25" customHeight="1">
      <c r="A47" s="3117"/>
      <c r="B47" s="6" t="s">
        <v>1191</v>
      </c>
      <c r="C47" s="3793" t="s">
        <v>1937</v>
      </c>
      <c r="D47" s="3794"/>
      <c r="E47" s="3794"/>
      <c r="F47" s="3794"/>
      <c r="G47" s="3794"/>
      <c r="H47" s="3794"/>
      <c r="I47" s="3794"/>
      <c r="J47" s="3794"/>
      <c r="K47" s="3794"/>
      <c r="L47" s="3794"/>
      <c r="M47" s="3795"/>
    </row>
    <row r="48" spans="1:13">
      <c r="A48" s="3117"/>
      <c r="B48" s="6" t="s">
        <v>1193</v>
      </c>
      <c r="C48" s="3778">
        <v>30</v>
      </c>
      <c r="D48" s="3779"/>
      <c r="E48" s="3779"/>
      <c r="F48" s="3779"/>
      <c r="G48" s="3779"/>
      <c r="H48" s="3779"/>
      <c r="I48" s="3779"/>
      <c r="J48" s="3779"/>
      <c r="K48" s="3779"/>
      <c r="L48" s="3779"/>
      <c r="M48" s="3780"/>
    </row>
    <row r="49" spans="1:13">
      <c r="A49" s="3117"/>
      <c r="B49" s="6" t="s">
        <v>1195</v>
      </c>
      <c r="C49" s="3793">
        <v>2017</v>
      </c>
      <c r="D49" s="3794"/>
      <c r="E49" s="3794"/>
      <c r="F49" s="3794"/>
      <c r="G49" s="3794"/>
      <c r="H49" s="3794"/>
      <c r="I49" s="3794"/>
      <c r="J49" s="3794"/>
      <c r="K49" s="3794"/>
      <c r="L49" s="3794"/>
      <c r="M49" s="3795"/>
    </row>
    <row r="50" spans="1:13">
      <c r="A50" s="3085" t="s">
        <v>1197</v>
      </c>
      <c r="B50" s="63" t="s">
        <v>1198</v>
      </c>
      <c r="C50" s="3088" t="s">
        <v>1938</v>
      </c>
      <c r="D50" s="3088"/>
      <c r="E50" s="3088"/>
      <c r="F50" s="3088"/>
      <c r="G50" s="3088"/>
      <c r="H50" s="3088"/>
      <c r="I50" s="3088"/>
      <c r="J50" s="3088"/>
      <c r="K50" s="3088"/>
      <c r="L50" s="3088"/>
      <c r="M50" s="3089"/>
    </row>
    <row r="51" spans="1:13">
      <c r="A51" s="3086"/>
      <c r="B51" s="63" t="s">
        <v>1199</v>
      </c>
      <c r="C51" s="3088" t="s">
        <v>1939</v>
      </c>
      <c r="D51" s="3088"/>
      <c r="E51" s="3088"/>
      <c r="F51" s="3088"/>
      <c r="G51" s="3088"/>
      <c r="H51" s="3088"/>
      <c r="I51" s="3088"/>
      <c r="J51" s="3088"/>
      <c r="K51" s="3088"/>
      <c r="L51" s="3088"/>
      <c r="M51" s="3089"/>
    </row>
    <row r="52" spans="1:13">
      <c r="A52" s="3086"/>
      <c r="B52" s="63" t="s">
        <v>1201</v>
      </c>
      <c r="C52" s="3088" t="s">
        <v>1348</v>
      </c>
      <c r="D52" s="3088"/>
      <c r="E52" s="3088"/>
      <c r="F52" s="3088"/>
      <c r="G52" s="3088"/>
      <c r="H52" s="3088"/>
      <c r="I52" s="3088"/>
      <c r="J52" s="3088"/>
      <c r="K52" s="3088"/>
      <c r="L52" s="3088"/>
      <c r="M52" s="3089"/>
    </row>
    <row r="53" spans="1:13">
      <c r="A53" s="3086"/>
      <c r="B53" s="64" t="s">
        <v>1202</v>
      </c>
      <c r="C53" s="3088" t="s">
        <v>1940</v>
      </c>
      <c r="D53" s="3088"/>
      <c r="E53" s="3088"/>
      <c r="F53" s="3088"/>
      <c r="G53" s="3088"/>
      <c r="H53" s="3088"/>
      <c r="I53" s="3088"/>
      <c r="J53" s="3088"/>
      <c r="K53" s="3088"/>
      <c r="L53" s="3088"/>
      <c r="M53" s="3089"/>
    </row>
    <row r="54" spans="1:13">
      <c r="A54" s="3086"/>
      <c r="B54" s="63" t="s">
        <v>1204</v>
      </c>
      <c r="C54" s="3909" t="s">
        <v>999</v>
      </c>
      <c r="D54" s="3088"/>
      <c r="E54" s="3088"/>
      <c r="F54" s="3088"/>
      <c r="G54" s="3088"/>
      <c r="H54" s="3088"/>
      <c r="I54" s="3088"/>
      <c r="J54" s="3088"/>
      <c r="K54" s="3088"/>
      <c r="L54" s="3088"/>
      <c r="M54" s="3089"/>
    </row>
    <row r="55" spans="1:13" ht="15.75" thickBot="1">
      <c r="A55" s="3087"/>
      <c r="B55" s="63" t="s">
        <v>1205</v>
      </c>
      <c r="C55" s="3088" t="s">
        <v>1941</v>
      </c>
      <c r="D55" s="3088"/>
      <c r="E55" s="3088"/>
      <c r="F55" s="3088"/>
      <c r="G55" s="3088"/>
      <c r="H55" s="3088"/>
      <c r="I55" s="3088"/>
      <c r="J55" s="3088"/>
      <c r="K55" s="3088"/>
      <c r="L55" s="3088"/>
      <c r="M55" s="3089"/>
    </row>
    <row r="56" spans="1:13">
      <c r="A56" s="3085" t="s">
        <v>1206</v>
      </c>
      <c r="B56" s="65" t="s">
        <v>1207</v>
      </c>
      <c r="C56" s="3088" t="s">
        <v>1942</v>
      </c>
      <c r="D56" s="3088"/>
      <c r="E56" s="3088"/>
      <c r="F56" s="3088"/>
      <c r="G56" s="3088"/>
      <c r="H56" s="3088"/>
      <c r="I56" s="3088"/>
      <c r="J56" s="3088"/>
      <c r="K56" s="3088"/>
      <c r="L56" s="3088"/>
      <c r="M56" s="3089"/>
    </row>
    <row r="57" spans="1:13">
      <c r="A57" s="3086"/>
      <c r="B57" s="65" t="s">
        <v>1209</v>
      </c>
      <c r="C57" s="3088" t="s">
        <v>1943</v>
      </c>
      <c r="D57" s="3088"/>
      <c r="E57" s="3088"/>
      <c r="F57" s="3088"/>
      <c r="G57" s="3088"/>
      <c r="H57" s="3088"/>
      <c r="I57" s="3088"/>
      <c r="J57" s="3088"/>
      <c r="K57" s="3088"/>
      <c r="L57" s="3088"/>
      <c r="M57" s="3089"/>
    </row>
    <row r="58" spans="1:13" ht="15.75" thickBot="1">
      <c r="A58" s="3086"/>
      <c r="B58" s="66" t="s">
        <v>28</v>
      </c>
      <c r="C58" s="3088" t="s">
        <v>101</v>
      </c>
      <c r="D58" s="3088"/>
      <c r="E58" s="3088"/>
      <c r="F58" s="3088"/>
      <c r="G58" s="3088"/>
      <c r="H58" s="3088"/>
      <c r="I58" s="3088"/>
      <c r="J58" s="3088"/>
      <c r="K58" s="3088"/>
      <c r="L58" s="3088"/>
      <c r="M58" s="3089"/>
    </row>
    <row r="59" spans="1:13" ht="54.75" customHeight="1" thickBot="1">
      <c r="A59" s="55" t="s">
        <v>1211</v>
      </c>
      <c r="B59" s="70"/>
      <c r="C59" s="3696"/>
      <c r="D59" s="3222"/>
      <c r="E59" s="3222"/>
      <c r="F59" s="3222"/>
      <c r="G59" s="3222"/>
      <c r="H59" s="3222"/>
      <c r="I59" s="3222"/>
      <c r="J59" s="3222"/>
      <c r="K59" s="3222"/>
      <c r="L59" s="3222"/>
      <c r="M59" s="3223"/>
    </row>
  </sheetData>
  <mergeCells count="47">
    <mergeCell ref="A2:A14"/>
    <mergeCell ref="C2:M2"/>
    <mergeCell ref="C3:M3"/>
    <mergeCell ref="C4:M4"/>
    <mergeCell ref="C5:M5"/>
    <mergeCell ref="C6:M6"/>
    <mergeCell ref="C7:D7"/>
    <mergeCell ref="I7:K7"/>
    <mergeCell ref="B8:B10"/>
    <mergeCell ref="C8:M8"/>
    <mergeCell ref="C9:D9"/>
    <mergeCell ref="F9:G9"/>
    <mergeCell ref="I9:J9"/>
    <mergeCell ref="C10:D10"/>
    <mergeCell ref="F10:G10"/>
    <mergeCell ref="I10:J10"/>
    <mergeCell ref="F43:F44"/>
    <mergeCell ref="G43:J44"/>
    <mergeCell ref="C46:M46"/>
    <mergeCell ref="C11:M11"/>
    <mergeCell ref="C12:M12"/>
    <mergeCell ref="C13:M13"/>
    <mergeCell ref="C14:G14"/>
    <mergeCell ref="I14:M14"/>
    <mergeCell ref="C16:M16"/>
    <mergeCell ref="J29:L29"/>
    <mergeCell ref="C47:M47"/>
    <mergeCell ref="C48:M48"/>
    <mergeCell ref="C49:M49"/>
    <mergeCell ref="A50:A55"/>
    <mergeCell ref="C50:M50"/>
    <mergeCell ref="C51:M51"/>
    <mergeCell ref="C52:M52"/>
    <mergeCell ref="C53:M53"/>
    <mergeCell ref="C54:M54"/>
    <mergeCell ref="C55:M55"/>
    <mergeCell ref="A15:A49"/>
    <mergeCell ref="B17:B23"/>
    <mergeCell ref="B24:B27"/>
    <mergeCell ref="B31:B33"/>
    <mergeCell ref="B34:B42"/>
    <mergeCell ref="B43:B45"/>
    <mergeCell ref="A56:A58"/>
    <mergeCell ref="C56:M56"/>
    <mergeCell ref="C57:M57"/>
    <mergeCell ref="C58:M58"/>
    <mergeCell ref="C59:M59"/>
  </mergeCells>
  <hyperlinks>
    <hyperlink ref="C54" r:id="rId1"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79998168889431442"/>
  </sheetPr>
  <dimension ref="A1:N57"/>
  <sheetViews>
    <sheetView zoomScale="80" zoomScaleNormal="80" workbookViewId="0">
      <selection activeCell="P11" sqref="P11"/>
    </sheetView>
  </sheetViews>
  <sheetFormatPr baseColWidth="10" defaultColWidth="11.42578125" defaultRowHeight="16.5"/>
  <cols>
    <col min="1" max="1" width="21" style="166" customWidth="1"/>
    <col min="2" max="2" width="23.140625" style="166" customWidth="1"/>
    <col min="3" max="3" width="12.5703125" style="166" customWidth="1"/>
    <col min="4" max="4" width="11.42578125" style="166"/>
    <col min="5" max="5" width="12.42578125" style="166" customWidth="1"/>
    <col min="6" max="6" width="11.42578125" style="166"/>
    <col min="7" max="7" width="12.7109375" style="166" customWidth="1"/>
    <col min="8" max="8" width="11.42578125" style="166"/>
    <col min="9" max="9" width="12.140625" style="166" customWidth="1"/>
    <col min="10" max="13" width="11.42578125" style="166"/>
  </cols>
  <sheetData>
    <row r="1" spans="1:14" thickBot="1">
      <c r="A1" s="2819"/>
      <c r="B1" s="2820" t="s">
        <v>1944</v>
      </c>
      <c r="C1" s="2821"/>
      <c r="D1" s="2821"/>
      <c r="E1" s="2821"/>
      <c r="F1" s="2821"/>
      <c r="G1" s="2821"/>
      <c r="H1" s="2821"/>
      <c r="I1" s="2821"/>
      <c r="J1" s="2821"/>
      <c r="K1" s="2821"/>
      <c r="L1" s="2821"/>
      <c r="M1" s="2822"/>
      <c r="N1" s="484"/>
    </row>
    <row r="2" spans="1:14" ht="36" customHeight="1">
      <c r="A2" s="4347" t="s">
        <v>1134</v>
      </c>
      <c r="B2" s="150" t="s">
        <v>1135</v>
      </c>
      <c r="C2" s="4350" t="s">
        <v>1001</v>
      </c>
      <c r="D2" s="4351"/>
      <c r="E2" s="4351"/>
      <c r="F2" s="4351"/>
      <c r="G2" s="4351"/>
      <c r="H2" s="4351"/>
      <c r="I2" s="4351"/>
      <c r="J2" s="4351"/>
      <c r="K2" s="4351"/>
      <c r="L2" s="4351"/>
      <c r="M2" s="4352"/>
      <c r="N2" s="484"/>
    </row>
    <row r="3" spans="1:14" ht="67.349999999999994" customHeight="1">
      <c r="A3" s="4348"/>
      <c r="B3" s="100" t="s">
        <v>1137</v>
      </c>
      <c r="C3" s="3715" t="s">
        <v>1945</v>
      </c>
      <c r="D3" s="3370"/>
      <c r="E3" s="3370"/>
      <c r="F3" s="3370"/>
      <c r="G3" s="3370"/>
      <c r="H3" s="3370"/>
      <c r="I3" s="3370"/>
      <c r="J3" s="3370"/>
      <c r="K3" s="3370"/>
      <c r="L3" s="3370"/>
      <c r="M3" s="3371"/>
      <c r="N3" s="484"/>
    </row>
    <row r="4" spans="1:14" ht="15.75">
      <c r="A4" s="4348"/>
      <c r="B4" s="1865" t="s">
        <v>1139</v>
      </c>
      <c r="C4" s="3715" t="s">
        <v>1946</v>
      </c>
      <c r="D4" s="3370"/>
      <c r="E4" s="3370"/>
      <c r="F4" s="3370"/>
      <c r="G4" s="3370"/>
      <c r="H4" s="3370"/>
      <c r="I4" s="3370"/>
      <c r="J4" s="3370"/>
      <c r="K4" s="3370"/>
      <c r="L4" s="3370"/>
      <c r="M4" s="3371"/>
      <c r="N4" s="484"/>
    </row>
    <row r="5" spans="1:14" ht="30" customHeight="1">
      <c r="A5" s="4348"/>
      <c r="B5" s="2061" t="s">
        <v>1140</v>
      </c>
      <c r="C5" s="4353" t="s">
        <v>1947</v>
      </c>
      <c r="D5" s="4354"/>
      <c r="E5" s="4354"/>
      <c r="F5" s="4354"/>
      <c r="G5" s="4354"/>
      <c r="H5" s="4354"/>
      <c r="I5" s="4354"/>
      <c r="J5" s="4354"/>
      <c r="K5" s="4354"/>
      <c r="L5" s="4354"/>
      <c r="M5" s="4355"/>
      <c r="N5" s="484"/>
    </row>
    <row r="6" spans="1:14" ht="30" customHeight="1">
      <c r="A6" s="4348"/>
      <c r="B6" s="1865" t="s">
        <v>1142</v>
      </c>
      <c r="C6" s="3715" t="s">
        <v>1948</v>
      </c>
      <c r="D6" s="3370"/>
      <c r="E6" s="3370"/>
      <c r="F6" s="3370"/>
      <c r="G6" s="3370"/>
      <c r="H6" s="3370"/>
      <c r="I6" s="3370"/>
      <c r="J6" s="3370"/>
      <c r="K6" s="3370"/>
      <c r="L6" s="3370"/>
      <c r="M6" s="3371"/>
      <c r="N6" s="484"/>
    </row>
    <row r="7" spans="1:14" ht="15.75">
      <c r="A7" s="4348"/>
      <c r="B7" s="100" t="s">
        <v>1143</v>
      </c>
      <c r="C7" s="449"/>
      <c r="D7" s="3957" t="s">
        <v>101</v>
      </c>
      <c r="E7" s="3957"/>
      <c r="F7" s="3957"/>
      <c r="G7" s="3740"/>
      <c r="H7" s="1897" t="s">
        <v>28</v>
      </c>
      <c r="I7" s="2818"/>
      <c r="J7" s="3957" t="s">
        <v>101</v>
      </c>
      <c r="K7" s="3957"/>
      <c r="L7" s="3957"/>
      <c r="M7" s="3958"/>
      <c r="N7" s="484"/>
    </row>
    <row r="8" spans="1:14" ht="15.75">
      <c r="A8" s="4348"/>
      <c r="B8" s="3337" t="s">
        <v>1144</v>
      </c>
      <c r="C8" s="4356"/>
      <c r="D8" s="4357"/>
      <c r="E8" s="4357"/>
      <c r="F8" s="4357"/>
      <c r="G8" s="4357"/>
      <c r="H8" s="4357"/>
      <c r="I8" s="2054"/>
      <c r="J8" s="2054"/>
      <c r="K8" s="2054"/>
      <c r="L8" s="452"/>
      <c r="M8" s="453"/>
      <c r="N8" s="484"/>
    </row>
    <row r="9" spans="1:14" ht="27" customHeight="1">
      <c r="A9" s="4348"/>
      <c r="B9" s="3338"/>
      <c r="C9" s="4358" t="s">
        <v>1949</v>
      </c>
      <c r="D9" s="4359"/>
      <c r="E9" s="2823"/>
      <c r="F9" s="4359" t="s">
        <v>1950</v>
      </c>
      <c r="G9" s="4359"/>
      <c r="H9" s="2823"/>
      <c r="I9" s="4359" t="s">
        <v>1951</v>
      </c>
      <c r="J9" s="4359"/>
      <c r="K9" s="2823"/>
      <c r="L9" s="4360" t="s">
        <v>1952</v>
      </c>
      <c r="M9" s="4361"/>
      <c r="N9" s="484"/>
    </row>
    <row r="10" spans="1:14" ht="15.75">
      <c r="A10" s="4348"/>
      <c r="B10" s="3339"/>
      <c r="C10" s="4356" t="s">
        <v>1147</v>
      </c>
      <c r="D10" s="4357"/>
      <c r="E10" s="2593"/>
      <c r="F10" s="4357" t="s">
        <v>1147</v>
      </c>
      <c r="G10" s="4357"/>
      <c r="H10" s="2593"/>
      <c r="I10" s="4357" t="s">
        <v>1147</v>
      </c>
      <c r="J10" s="4357"/>
      <c r="K10" s="2593"/>
      <c r="L10" s="4362" t="s">
        <v>28</v>
      </c>
      <c r="M10" s="4363"/>
      <c r="N10" s="484"/>
    </row>
    <row r="11" spans="1:14" ht="136.5" customHeight="1">
      <c r="A11" s="4349"/>
      <c r="B11" s="100" t="s">
        <v>1148</v>
      </c>
      <c r="C11" s="4338" t="s">
        <v>1953</v>
      </c>
      <c r="D11" s="4339"/>
      <c r="E11" s="4339"/>
      <c r="F11" s="4339"/>
      <c r="G11" s="4339"/>
      <c r="H11" s="4339"/>
      <c r="I11" s="4339"/>
      <c r="J11" s="4339"/>
      <c r="K11" s="4339"/>
      <c r="L11" s="4339"/>
      <c r="M11" s="4340"/>
      <c r="N11" s="484"/>
    </row>
    <row r="12" spans="1:14" ht="24.75" customHeight="1">
      <c r="A12" s="4341" t="s">
        <v>1150</v>
      </c>
      <c r="B12" s="100" t="s">
        <v>12</v>
      </c>
      <c r="C12" s="4345" t="s">
        <v>1921</v>
      </c>
      <c r="D12" s="4345"/>
      <c r="E12" s="4345"/>
      <c r="F12" s="4345"/>
      <c r="G12" s="4345"/>
      <c r="H12" s="4345"/>
      <c r="I12" s="4345"/>
      <c r="J12" s="4345"/>
      <c r="K12" s="4345"/>
      <c r="L12" s="4345"/>
      <c r="M12" s="4345"/>
      <c r="N12" s="484"/>
    </row>
    <row r="13" spans="1:14" ht="48.75" customHeight="1">
      <c r="A13" s="4342"/>
      <c r="B13" s="100" t="s">
        <v>1151</v>
      </c>
      <c r="C13" s="4329" t="s">
        <v>1002</v>
      </c>
      <c r="D13" s="4330"/>
      <c r="E13" s="4330"/>
      <c r="F13" s="4330"/>
      <c r="G13" s="4330"/>
      <c r="H13" s="4330"/>
      <c r="I13" s="4330"/>
      <c r="J13" s="4330"/>
      <c r="K13" s="4330"/>
      <c r="L13" s="4330"/>
      <c r="M13" s="4331"/>
      <c r="N13" s="484"/>
    </row>
    <row r="14" spans="1:14" ht="15.75">
      <c r="A14" s="4342"/>
      <c r="B14" s="3337" t="s">
        <v>1153</v>
      </c>
      <c r="C14" s="455"/>
      <c r="D14" s="142"/>
      <c r="E14" s="142"/>
      <c r="F14" s="142"/>
      <c r="G14" s="142"/>
      <c r="H14" s="142"/>
      <c r="I14" s="142"/>
      <c r="J14" s="142"/>
      <c r="K14" s="142"/>
      <c r="L14" s="142"/>
      <c r="M14" s="141"/>
      <c r="N14" s="484"/>
    </row>
    <row r="15" spans="1:14" ht="15.75">
      <c r="A15" s="4342"/>
      <c r="B15" s="3338"/>
      <c r="C15" s="140"/>
      <c r="D15" s="139"/>
      <c r="E15" s="138"/>
      <c r="F15" s="139"/>
      <c r="G15" s="138"/>
      <c r="H15" s="139"/>
      <c r="I15" s="138"/>
      <c r="J15" s="139"/>
      <c r="K15" s="138"/>
      <c r="L15" s="138"/>
      <c r="M15" s="110"/>
      <c r="N15" s="484"/>
    </row>
    <row r="16" spans="1:14" ht="15.75">
      <c r="A16" s="4342"/>
      <c r="B16" s="3338"/>
      <c r="C16" s="128" t="s">
        <v>1154</v>
      </c>
      <c r="D16" s="137"/>
      <c r="E16" s="128" t="s">
        <v>1155</v>
      </c>
      <c r="F16" s="137"/>
      <c r="G16" s="128" t="s">
        <v>1156</v>
      </c>
      <c r="H16" s="137"/>
      <c r="I16" s="128" t="s">
        <v>1157</v>
      </c>
      <c r="J16" s="137"/>
      <c r="K16" s="128" t="s">
        <v>1158</v>
      </c>
      <c r="L16" s="136"/>
      <c r="M16" s="135"/>
      <c r="N16" s="484"/>
    </row>
    <row r="17" spans="1:14" ht="15.75">
      <c r="A17" s="4342"/>
      <c r="B17" s="3338"/>
      <c r="C17" s="128" t="s">
        <v>1159</v>
      </c>
      <c r="D17" s="1891"/>
      <c r="E17" s="128" t="s">
        <v>1160</v>
      </c>
      <c r="F17" s="123"/>
      <c r="G17" s="128" t="s">
        <v>1161</v>
      </c>
      <c r="H17" s="123"/>
      <c r="I17" s="128" t="s">
        <v>1162</v>
      </c>
      <c r="J17" s="137" t="s">
        <v>1226</v>
      </c>
      <c r="K17" s="128" t="s">
        <v>1163</v>
      </c>
      <c r="L17" s="136"/>
      <c r="M17" s="135"/>
      <c r="N17" s="484"/>
    </row>
    <row r="18" spans="1:14" ht="15.75">
      <c r="A18" s="4342"/>
      <c r="B18" s="3338"/>
      <c r="C18" s="128" t="s">
        <v>1164</v>
      </c>
      <c r="D18" s="1891"/>
      <c r="E18" s="128" t="s">
        <v>1165</v>
      </c>
      <c r="F18" s="1891"/>
      <c r="G18" s="128"/>
      <c r="H18" s="125"/>
      <c r="I18" s="128"/>
      <c r="J18" s="125"/>
      <c r="K18" s="128"/>
      <c r="L18" s="134"/>
      <c r="M18" s="133"/>
      <c r="N18" s="484"/>
    </row>
    <row r="19" spans="1:14" ht="15.75">
      <c r="A19" s="4342"/>
      <c r="B19" s="3338"/>
      <c r="C19" s="128" t="s">
        <v>1166</v>
      </c>
      <c r="D19" s="2824" t="s">
        <v>1226</v>
      </c>
      <c r="E19" s="128" t="s">
        <v>1168</v>
      </c>
      <c r="F19" s="4346" t="s">
        <v>1954</v>
      </c>
      <c r="G19" s="4346"/>
      <c r="H19" s="4346"/>
      <c r="I19" s="4346"/>
      <c r="J19" s="4346"/>
      <c r="K19" s="2073"/>
      <c r="L19" s="2073"/>
      <c r="M19" s="2094"/>
      <c r="N19" s="484"/>
    </row>
    <row r="20" spans="1:14" ht="15.75">
      <c r="A20" s="4342"/>
      <c r="B20" s="3339"/>
      <c r="C20" s="1894"/>
      <c r="D20" s="1894"/>
      <c r="E20" s="1894"/>
      <c r="F20" s="1894"/>
      <c r="G20" s="1894"/>
      <c r="H20" s="1894"/>
      <c r="I20" s="1894"/>
      <c r="J20" s="1894"/>
      <c r="K20" s="1894"/>
      <c r="L20" s="1894"/>
      <c r="M20" s="1895"/>
      <c r="N20" s="484"/>
    </row>
    <row r="21" spans="1:14" ht="15.75">
      <c r="A21" s="4342"/>
      <c r="B21" s="3337" t="s">
        <v>1170</v>
      </c>
      <c r="C21" s="131"/>
      <c r="D21" s="131"/>
      <c r="E21" s="131"/>
      <c r="F21" s="131"/>
      <c r="G21" s="131"/>
      <c r="H21" s="131"/>
      <c r="I21" s="131"/>
      <c r="J21" s="131"/>
      <c r="K21" s="131"/>
      <c r="L21" s="126"/>
      <c r="M21" s="454"/>
      <c r="N21" s="484"/>
    </row>
    <row r="22" spans="1:14" ht="15.75">
      <c r="A22" s="4342"/>
      <c r="B22" s="3338"/>
      <c r="C22" s="128" t="s">
        <v>1171</v>
      </c>
      <c r="D22" s="123"/>
      <c r="E22" s="120"/>
      <c r="F22" s="128" t="s">
        <v>1172</v>
      </c>
      <c r="G22" s="1891"/>
      <c r="H22" s="120"/>
      <c r="I22" s="128" t="s">
        <v>1173</v>
      </c>
      <c r="J22" s="1891" t="s">
        <v>1226</v>
      </c>
      <c r="K22" s="120"/>
      <c r="L22" s="126"/>
      <c r="M22" s="454"/>
      <c r="N22" s="484"/>
    </row>
    <row r="23" spans="1:14" ht="15.75">
      <c r="A23" s="4342"/>
      <c r="B23" s="3338"/>
      <c r="C23" s="128" t="s">
        <v>1174</v>
      </c>
      <c r="D23" s="130"/>
      <c r="E23" s="129"/>
      <c r="F23" s="128" t="s">
        <v>1175</v>
      </c>
      <c r="G23" s="123"/>
      <c r="H23" s="126"/>
      <c r="I23" s="127"/>
      <c r="J23" s="126"/>
      <c r="K23" s="1945"/>
      <c r="L23" s="126"/>
      <c r="M23" s="454"/>
      <c r="N23" s="484"/>
    </row>
    <row r="24" spans="1:14" ht="15.75">
      <c r="A24" s="4342"/>
      <c r="B24" s="3338"/>
      <c r="C24" s="125"/>
      <c r="D24" s="125"/>
      <c r="E24" s="125"/>
      <c r="F24" s="125"/>
      <c r="G24" s="125"/>
      <c r="H24" s="125"/>
      <c r="I24" s="125"/>
      <c r="J24" s="125"/>
      <c r="K24" s="125"/>
      <c r="L24" s="126"/>
      <c r="M24" s="454"/>
      <c r="N24" s="484"/>
    </row>
    <row r="25" spans="1:14" ht="30" customHeight="1">
      <c r="A25" s="4343"/>
      <c r="B25" s="4337" t="s">
        <v>1176</v>
      </c>
      <c r="C25" s="120"/>
      <c r="D25" s="120"/>
      <c r="E25" s="120"/>
      <c r="F25" s="120"/>
      <c r="G25" s="120"/>
      <c r="H25" s="120"/>
      <c r="I25" s="120"/>
      <c r="J25" s="120"/>
      <c r="K25" s="120"/>
      <c r="L25" s="120"/>
      <c r="M25" s="122"/>
      <c r="N25" s="484"/>
    </row>
    <row r="26" spans="1:14" ht="15.75">
      <c r="A26" s="4343"/>
      <c r="B26" s="4337"/>
      <c r="C26" s="124" t="s">
        <v>1177</v>
      </c>
      <c r="D26" s="165" t="s">
        <v>1788</v>
      </c>
      <c r="E26" s="120"/>
      <c r="F26" s="118" t="s">
        <v>1178</v>
      </c>
      <c r="G26" s="123" t="s">
        <v>1788</v>
      </c>
      <c r="H26" s="120"/>
      <c r="I26" s="118" t="s">
        <v>1179</v>
      </c>
      <c r="J26" s="3358"/>
      <c r="K26" s="3359"/>
      <c r="L26" s="3698"/>
      <c r="M26" s="122"/>
      <c r="N26" s="484"/>
    </row>
    <row r="27" spans="1:14" ht="15.75">
      <c r="A27" s="4343"/>
      <c r="B27" s="4337"/>
      <c r="C27" s="1894"/>
      <c r="D27" s="1894"/>
      <c r="E27" s="1894"/>
      <c r="F27" s="1894"/>
      <c r="G27" s="1894"/>
      <c r="H27" s="1894"/>
      <c r="I27" s="1894"/>
      <c r="J27" s="1894"/>
      <c r="K27" s="1894"/>
      <c r="L27" s="1894"/>
      <c r="M27" s="1895"/>
      <c r="N27" s="484"/>
    </row>
    <row r="28" spans="1:14" ht="15.75">
      <c r="A28" s="4342"/>
      <c r="B28" s="3338" t="s">
        <v>1181</v>
      </c>
      <c r="C28" s="2034"/>
      <c r="D28" s="2034"/>
      <c r="E28" s="2034"/>
      <c r="F28" s="2034"/>
      <c r="G28" s="2034"/>
      <c r="H28" s="2034"/>
      <c r="I28" s="2034"/>
      <c r="J28" s="2034"/>
      <c r="K28" s="2034"/>
      <c r="L28" s="126"/>
      <c r="M28" s="454"/>
      <c r="N28" s="484"/>
    </row>
    <row r="29" spans="1:14" ht="15.75">
      <c r="A29" s="4342"/>
      <c r="B29" s="3338"/>
      <c r="C29" s="120" t="s">
        <v>1182</v>
      </c>
      <c r="D29" s="456">
        <v>2023</v>
      </c>
      <c r="E29" s="117"/>
      <c r="F29" s="120" t="s">
        <v>1183</v>
      </c>
      <c r="G29" s="509" t="s">
        <v>1184</v>
      </c>
      <c r="H29" s="117"/>
      <c r="I29" s="118"/>
      <c r="J29" s="117"/>
      <c r="K29" s="117"/>
      <c r="L29" s="126"/>
      <c r="M29" s="454"/>
      <c r="N29" s="484"/>
    </row>
    <row r="30" spans="1:14" ht="15.75">
      <c r="A30" s="4342"/>
      <c r="B30" s="3338"/>
      <c r="C30" s="1894"/>
      <c r="D30" s="116"/>
      <c r="E30" s="2035"/>
      <c r="F30" s="1894"/>
      <c r="G30" s="2035"/>
      <c r="H30" s="2035"/>
      <c r="I30" s="115"/>
      <c r="J30" s="2035"/>
      <c r="K30" s="2035"/>
      <c r="L30" s="126"/>
      <c r="M30" s="454"/>
      <c r="N30" s="484"/>
    </row>
    <row r="31" spans="1:14" ht="15.75">
      <c r="A31" s="4343"/>
      <c r="B31" s="4337" t="s">
        <v>1185</v>
      </c>
      <c r="C31" s="1375"/>
      <c r="D31" s="1375"/>
      <c r="E31" s="1375"/>
      <c r="F31" s="1375"/>
      <c r="G31" s="1375"/>
      <c r="H31" s="1375"/>
      <c r="I31" s="1375"/>
      <c r="J31" s="1375"/>
      <c r="K31" s="1375"/>
      <c r="L31" s="1375"/>
      <c r="M31" s="1376"/>
      <c r="N31" s="484"/>
    </row>
    <row r="32" spans="1:14" ht="15.75">
      <c r="A32" s="4343"/>
      <c r="B32" s="4337"/>
      <c r="C32" s="1377"/>
      <c r="D32" s="111">
        <v>2019</v>
      </c>
      <c r="E32" s="111"/>
      <c r="F32" s="111">
        <v>2020</v>
      </c>
      <c r="G32" s="111"/>
      <c r="H32" s="1082">
        <v>2021</v>
      </c>
      <c r="I32" s="1082"/>
      <c r="J32" s="1082">
        <v>2022</v>
      </c>
      <c r="K32" s="111"/>
      <c r="L32" s="111">
        <v>2023</v>
      </c>
      <c r="M32" s="113"/>
      <c r="N32" s="484"/>
    </row>
    <row r="33" spans="1:14" ht="15.75">
      <c r="A33" s="4343"/>
      <c r="B33" s="4337"/>
      <c r="C33" s="1377"/>
      <c r="D33" s="3352"/>
      <c r="E33" s="3740"/>
      <c r="F33" s="1867"/>
      <c r="G33" s="3352"/>
      <c r="H33" s="3740"/>
      <c r="I33" s="1867"/>
      <c r="J33" s="3352"/>
      <c r="K33" s="3740"/>
      <c r="L33" s="2825">
        <v>0.74</v>
      </c>
      <c r="M33" s="1936"/>
      <c r="N33" s="484"/>
    </row>
    <row r="34" spans="1:14" ht="15.75">
      <c r="A34" s="4343"/>
      <c r="B34" s="4337"/>
      <c r="C34" s="1377"/>
      <c r="D34" s="111">
        <v>2024</v>
      </c>
      <c r="E34" s="111"/>
      <c r="F34" s="111">
        <v>2025</v>
      </c>
      <c r="G34" s="111"/>
      <c r="H34" s="1082">
        <v>2026</v>
      </c>
      <c r="I34" s="1082"/>
      <c r="J34" s="1082">
        <v>2027</v>
      </c>
      <c r="K34" s="111"/>
      <c r="L34" s="111">
        <v>2028</v>
      </c>
      <c r="M34" s="110"/>
      <c r="N34" s="484"/>
    </row>
    <row r="35" spans="1:14" ht="15.75">
      <c r="A35" s="4343"/>
      <c r="B35" s="4337"/>
      <c r="C35" s="1377"/>
      <c r="D35" s="4334">
        <f>+L33+0.01</f>
        <v>0.75</v>
      </c>
      <c r="E35" s="4335"/>
      <c r="F35" s="2825">
        <f>+D35+0.01</f>
        <v>0.76</v>
      </c>
      <c r="G35" s="4334">
        <f>+F35+0.01</f>
        <v>0.77</v>
      </c>
      <c r="H35" s="4335"/>
      <c r="I35" s="2825"/>
      <c r="J35" s="4334">
        <f>+G35+0.01</f>
        <v>0.78</v>
      </c>
      <c r="K35" s="4335"/>
      <c r="L35" s="2825">
        <f>+J35+0.01</f>
        <v>0.79</v>
      </c>
      <c r="M35" s="1936"/>
      <c r="N35" s="484"/>
    </row>
    <row r="36" spans="1:14" ht="15.75">
      <c r="A36" s="4343"/>
      <c r="B36" s="4337"/>
      <c r="C36" s="1377"/>
      <c r="D36" s="111">
        <v>2029</v>
      </c>
      <c r="E36" s="111"/>
      <c r="F36" s="111">
        <v>2030</v>
      </c>
      <c r="G36" s="111"/>
      <c r="H36" s="1082">
        <v>2031</v>
      </c>
      <c r="I36" s="1082"/>
      <c r="J36" s="1082">
        <v>2032</v>
      </c>
      <c r="K36" s="111"/>
      <c r="L36" s="111">
        <v>2033</v>
      </c>
      <c r="M36" s="110"/>
      <c r="N36" s="484"/>
    </row>
    <row r="37" spans="1:14" ht="15.75">
      <c r="A37" s="4343"/>
      <c r="B37" s="4337"/>
      <c r="C37" s="1377"/>
      <c r="D37" s="4334">
        <f>+L35+0.01</f>
        <v>0.8</v>
      </c>
      <c r="E37" s="4335"/>
      <c r="F37" s="2825">
        <f>+D37+0.01</f>
        <v>0.81</v>
      </c>
      <c r="G37" s="4334">
        <f>+F37+0.01</f>
        <v>0.82000000000000006</v>
      </c>
      <c r="H37" s="4335"/>
      <c r="I37" s="2825"/>
      <c r="J37" s="4334">
        <f>+G37+0.01</f>
        <v>0.83000000000000007</v>
      </c>
      <c r="K37" s="4335"/>
      <c r="L37" s="2825">
        <f>+J37+0.01</f>
        <v>0.84000000000000008</v>
      </c>
      <c r="M37" s="1936"/>
      <c r="N37" s="484"/>
    </row>
    <row r="38" spans="1:14" ht="15.75">
      <c r="A38" s="4343"/>
      <c r="B38" s="4337"/>
      <c r="C38" s="1377"/>
      <c r="D38" s="111">
        <v>2034</v>
      </c>
      <c r="E38" s="1935"/>
      <c r="F38" s="1935" t="s">
        <v>1186</v>
      </c>
      <c r="G38" s="1935"/>
      <c r="H38" s="1935"/>
      <c r="I38" s="1935"/>
      <c r="J38" s="1935"/>
      <c r="K38" s="1935"/>
      <c r="L38" s="1935"/>
      <c r="M38" s="1936"/>
      <c r="N38" s="484"/>
    </row>
    <row r="39" spans="1:14" ht="15.75">
      <c r="A39" s="4343"/>
      <c r="B39" s="4337"/>
      <c r="C39" s="1377"/>
      <c r="D39" s="4334">
        <f>+L37+0.01</f>
        <v>0.85000000000000009</v>
      </c>
      <c r="E39" s="4335"/>
      <c r="F39" s="4334">
        <f>+D39</f>
        <v>0.85000000000000009</v>
      </c>
      <c r="G39" s="4335"/>
      <c r="H39" s="4336"/>
      <c r="I39" s="4336"/>
      <c r="J39" s="2131"/>
      <c r="K39" s="2131"/>
      <c r="L39" s="2131"/>
      <c r="M39" s="1380"/>
      <c r="N39" s="484"/>
    </row>
    <row r="40" spans="1:14" ht="15.75">
      <c r="A40" s="4342"/>
      <c r="B40" s="3338" t="s">
        <v>1187</v>
      </c>
      <c r="C40" s="2826"/>
      <c r="D40" s="2826"/>
      <c r="E40" s="2826"/>
      <c r="F40" s="2826"/>
      <c r="G40" s="2826"/>
      <c r="H40" s="2826"/>
      <c r="I40" s="2826"/>
      <c r="J40" s="2826"/>
      <c r="K40" s="2826"/>
      <c r="L40" s="126"/>
      <c r="M40" s="454"/>
      <c r="N40" s="484"/>
    </row>
    <row r="41" spans="1:14" ht="15.75">
      <c r="A41" s="4342"/>
      <c r="B41" s="3338"/>
      <c r="C41" s="126"/>
      <c r="D41" s="524" t="s">
        <v>482</v>
      </c>
      <c r="E41" s="525" t="s">
        <v>60</v>
      </c>
      <c r="F41" s="3988" t="s">
        <v>1188</v>
      </c>
      <c r="G41" s="4336"/>
      <c r="H41" s="4336"/>
      <c r="I41" s="4336"/>
      <c r="J41" s="4336"/>
      <c r="K41" s="527"/>
      <c r="L41" s="126"/>
      <c r="M41" s="454"/>
      <c r="N41" s="484"/>
    </row>
    <row r="42" spans="1:14" ht="15.75">
      <c r="A42" s="4342"/>
      <c r="B42" s="3338"/>
      <c r="C42" s="126"/>
      <c r="D42" s="528"/>
      <c r="E42" s="1946" t="s">
        <v>1226</v>
      </c>
      <c r="F42" s="3988"/>
      <c r="G42" s="4336"/>
      <c r="H42" s="4336"/>
      <c r="I42" s="4336"/>
      <c r="J42" s="4336"/>
      <c r="K42" s="126"/>
      <c r="L42" s="126"/>
      <c r="M42" s="454"/>
      <c r="N42" s="484"/>
    </row>
    <row r="43" spans="1:14" ht="15.75">
      <c r="A43" s="4342"/>
      <c r="B43" s="3339"/>
      <c r="C43" s="529"/>
      <c r="D43" s="529"/>
      <c r="E43" s="529"/>
      <c r="F43" s="529"/>
      <c r="G43" s="529"/>
      <c r="H43" s="529"/>
      <c r="I43" s="529"/>
      <c r="J43" s="529"/>
      <c r="K43" s="529"/>
      <c r="L43" s="126"/>
      <c r="M43" s="454"/>
      <c r="N43" s="484"/>
    </row>
    <row r="44" spans="1:14" ht="89.25" customHeight="1">
      <c r="A44" s="4342"/>
      <c r="B44" s="100" t="s">
        <v>1189</v>
      </c>
      <c r="C44" s="4329" t="s">
        <v>1955</v>
      </c>
      <c r="D44" s="4330"/>
      <c r="E44" s="4330"/>
      <c r="F44" s="4330"/>
      <c r="G44" s="4330"/>
      <c r="H44" s="4330"/>
      <c r="I44" s="4330"/>
      <c r="J44" s="4330"/>
      <c r="K44" s="4330"/>
      <c r="L44" s="4330"/>
      <c r="M44" s="4331"/>
      <c r="N44" s="484"/>
    </row>
    <row r="45" spans="1:14" ht="31.5" customHeight="1">
      <c r="A45" s="4342"/>
      <c r="B45" s="100" t="s">
        <v>1191</v>
      </c>
      <c r="C45" s="3329" t="s">
        <v>1956</v>
      </c>
      <c r="D45" s="3330"/>
      <c r="E45" s="3330"/>
      <c r="F45" s="3330"/>
      <c r="G45" s="3330"/>
      <c r="H45" s="3330"/>
      <c r="I45" s="3330"/>
      <c r="J45" s="1861"/>
      <c r="K45" s="1861"/>
      <c r="L45" s="1861"/>
      <c r="M45" s="1862"/>
      <c r="N45" s="484"/>
    </row>
    <row r="46" spans="1:14" ht="15.75">
      <c r="A46" s="4342"/>
      <c r="B46" s="100" t="s">
        <v>1193</v>
      </c>
      <c r="C46" s="3329" t="s">
        <v>1957</v>
      </c>
      <c r="D46" s="3330"/>
      <c r="E46" s="3330"/>
      <c r="F46" s="1861"/>
      <c r="G46" s="1861"/>
      <c r="H46" s="1861"/>
      <c r="I46" s="1861"/>
      <c r="J46" s="1861"/>
      <c r="K46" s="1861"/>
      <c r="L46" s="1861"/>
      <c r="M46" s="1862"/>
      <c r="N46" s="484"/>
    </row>
    <row r="47" spans="1:14" ht="15.75">
      <c r="A47" s="4344"/>
      <c r="B47" s="100" t="s">
        <v>1195</v>
      </c>
      <c r="C47" s="1861" t="s">
        <v>61</v>
      </c>
      <c r="D47" s="1861"/>
      <c r="E47" s="1861"/>
      <c r="F47" s="1861"/>
      <c r="G47" s="1861"/>
      <c r="H47" s="1861"/>
      <c r="I47" s="1861"/>
      <c r="J47" s="1861"/>
      <c r="K47" s="1861"/>
      <c r="L47" s="1861"/>
      <c r="M47" s="1862"/>
      <c r="N47" s="484"/>
    </row>
    <row r="48" spans="1:14" ht="30.75" customHeight="1">
      <c r="A48" s="3323" t="s">
        <v>1197</v>
      </c>
      <c r="B48" s="98" t="s">
        <v>1198</v>
      </c>
      <c r="C48" s="4332" t="s">
        <v>1958</v>
      </c>
      <c r="D48" s="4326"/>
      <c r="E48" s="4326"/>
      <c r="F48" s="4326"/>
      <c r="G48" s="4326"/>
      <c r="H48" s="4326"/>
      <c r="I48" s="4326"/>
      <c r="J48" s="4326"/>
      <c r="K48" s="4326"/>
      <c r="L48" s="4326"/>
      <c r="M48" s="4327"/>
      <c r="N48" s="484"/>
    </row>
    <row r="49" spans="1:14" ht="15.75" customHeight="1">
      <c r="A49" s="3324"/>
      <c r="B49" s="98" t="s">
        <v>1199</v>
      </c>
      <c r="C49" s="3715" t="s">
        <v>1959</v>
      </c>
      <c r="D49" s="3370"/>
      <c r="E49" s="3370"/>
      <c r="F49" s="3370"/>
      <c r="G49" s="3370"/>
      <c r="H49" s="3370"/>
      <c r="I49" s="3370"/>
      <c r="J49" s="3370"/>
      <c r="K49" s="3370"/>
      <c r="L49" s="3370"/>
      <c r="M49" s="3371"/>
      <c r="N49" s="484"/>
    </row>
    <row r="50" spans="1:14" ht="15.75" customHeight="1">
      <c r="A50" s="3324"/>
      <c r="B50" s="98" t="s">
        <v>1201</v>
      </c>
      <c r="C50" s="3715" t="s">
        <v>1960</v>
      </c>
      <c r="D50" s="3370"/>
      <c r="E50" s="3370"/>
      <c r="F50" s="3370"/>
      <c r="G50" s="3370"/>
      <c r="H50" s="3370"/>
      <c r="I50" s="3370"/>
      <c r="J50" s="3370"/>
      <c r="K50" s="3370"/>
      <c r="L50" s="3370"/>
      <c r="M50" s="3371"/>
      <c r="N50" s="484"/>
    </row>
    <row r="51" spans="1:14" ht="15.75" customHeight="1">
      <c r="A51" s="3324"/>
      <c r="B51" s="99" t="s">
        <v>1202</v>
      </c>
      <c r="C51" s="3715" t="s">
        <v>1940</v>
      </c>
      <c r="D51" s="3370"/>
      <c r="E51" s="3370"/>
      <c r="F51" s="3370"/>
      <c r="G51" s="3370"/>
      <c r="H51" s="3370"/>
      <c r="I51" s="3370"/>
      <c r="J51" s="3370"/>
      <c r="K51" s="3370"/>
      <c r="L51" s="3370"/>
      <c r="M51" s="3371"/>
      <c r="N51" s="484"/>
    </row>
    <row r="52" spans="1:14" ht="31.5" customHeight="1">
      <c r="A52" s="3324"/>
      <c r="B52" s="98" t="s">
        <v>1204</v>
      </c>
      <c r="C52" s="4333" t="s">
        <v>999</v>
      </c>
      <c r="D52" s="3370"/>
      <c r="E52" s="3370"/>
      <c r="F52" s="3370"/>
      <c r="G52" s="3370"/>
      <c r="H52" s="3370"/>
      <c r="I52" s="3370"/>
      <c r="J52" s="3370"/>
      <c r="K52" s="3370"/>
      <c r="L52" s="3370"/>
      <c r="M52" s="3371"/>
      <c r="N52" s="484"/>
    </row>
    <row r="53" spans="1:14" ht="16.5" customHeight="1" thickBot="1">
      <c r="A53" s="3325"/>
      <c r="B53" s="98" t="s">
        <v>1205</v>
      </c>
      <c r="C53" s="3715">
        <v>3779595</v>
      </c>
      <c r="D53" s="3370"/>
      <c r="E53" s="3370"/>
      <c r="F53" s="3370"/>
      <c r="G53" s="3370"/>
      <c r="H53" s="3370"/>
      <c r="I53" s="3370"/>
      <c r="J53" s="3370"/>
      <c r="K53" s="3370"/>
      <c r="L53" s="3370"/>
      <c r="M53" s="3371"/>
      <c r="N53" s="484"/>
    </row>
    <row r="54" spans="1:14" ht="15.75">
      <c r="A54" s="3323" t="s">
        <v>1206</v>
      </c>
      <c r="B54" s="97" t="s">
        <v>1207</v>
      </c>
      <c r="C54" s="4326" t="s">
        <v>1961</v>
      </c>
      <c r="D54" s="4326"/>
      <c r="E54" s="4326"/>
      <c r="F54" s="4326"/>
      <c r="G54" s="4326"/>
      <c r="H54" s="4326"/>
      <c r="I54" s="4326"/>
      <c r="J54" s="4326"/>
      <c r="K54" s="4326"/>
      <c r="L54" s="4326"/>
      <c r="M54" s="4327"/>
      <c r="N54" s="484"/>
    </row>
    <row r="55" spans="1:14" ht="15.75">
      <c r="A55" s="3324"/>
      <c r="B55" s="97" t="s">
        <v>1209</v>
      </c>
      <c r="C55" s="4326" t="s">
        <v>1962</v>
      </c>
      <c r="D55" s="4326"/>
      <c r="E55" s="4326"/>
      <c r="F55" s="4326"/>
      <c r="G55" s="4326"/>
      <c r="H55" s="4326"/>
      <c r="I55" s="4326"/>
      <c r="J55" s="4326"/>
      <c r="K55" s="4326"/>
      <c r="L55" s="4326"/>
      <c r="M55" s="4327"/>
      <c r="N55" s="484"/>
    </row>
    <row r="56" spans="1:14" thickBot="1">
      <c r="A56" s="3324"/>
      <c r="B56" s="96" t="s">
        <v>28</v>
      </c>
      <c r="C56" s="4326" t="s">
        <v>1963</v>
      </c>
      <c r="D56" s="4326"/>
      <c r="E56" s="4326"/>
      <c r="F56" s="4326"/>
      <c r="G56" s="4326"/>
      <c r="H56" s="4326"/>
      <c r="I56" s="4326"/>
      <c r="J56" s="4326"/>
      <c r="K56" s="4326"/>
      <c r="L56" s="4326"/>
      <c r="M56" s="4327"/>
      <c r="N56" s="484"/>
    </row>
    <row r="57" spans="1:14" thickBot="1">
      <c r="A57" s="77" t="s">
        <v>1211</v>
      </c>
      <c r="B57" s="2827"/>
      <c r="C57" s="4328"/>
      <c r="D57" s="3969"/>
      <c r="E57" s="3969"/>
      <c r="F57" s="3969"/>
      <c r="G57" s="3969"/>
      <c r="H57" s="3969"/>
      <c r="I57" s="3969"/>
      <c r="J57" s="3969"/>
      <c r="K57" s="3969"/>
      <c r="L57" s="3969"/>
      <c r="M57" s="3970"/>
      <c r="N57" s="484"/>
    </row>
  </sheetData>
  <mergeCells count="59">
    <mergeCell ref="D7:G7"/>
    <mergeCell ref="J7:M7"/>
    <mergeCell ref="B8:B10"/>
    <mergeCell ref="C8:H8"/>
    <mergeCell ref="C9:D9"/>
    <mergeCell ref="F9:G9"/>
    <mergeCell ref="I9:J9"/>
    <mergeCell ref="L9:M9"/>
    <mergeCell ref="C10:D10"/>
    <mergeCell ref="F10:G10"/>
    <mergeCell ref="I10:J10"/>
    <mergeCell ref="L10:M10"/>
    <mergeCell ref="C11:M11"/>
    <mergeCell ref="A12:A47"/>
    <mergeCell ref="C12:M12"/>
    <mergeCell ref="C13:M13"/>
    <mergeCell ref="B14:B20"/>
    <mergeCell ref="F19:J19"/>
    <mergeCell ref="B21:B24"/>
    <mergeCell ref="B25:B27"/>
    <mergeCell ref="J26:L26"/>
    <mergeCell ref="B28:B30"/>
    <mergeCell ref="A2:A11"/>
    <mergeCell ref="C2:M2"/>
    <mergeCell ref="C3:M3"/>
    <mergeCell ref="C4:M4"/>
    <mergeCell ref="C5:M5"/>
    <mergeCell ref="C6:M6"/>
    <mergeCell ref="D39:E39"/>
    <mergeCell ref="F39:G39"/>
    <mergeCell ref="H39:I39"/>
    <mergeCell ref="B40:B43"/>
    <mergeCell ref="F41:F42"/>
    <mergeCell ref="G41:J42"/>
    <mergeCell ref="B31:B39"/>
    <mergeCell ref="D33:E33"/>
    <mergeCell ref="G33:H33"/>
    <mergeCell ref="J33:K33"/>
    <mergeCell ref="D35:E35"/>
    <mergeCell ref="G35:H35"/>
    <mergeCell ref="J35:K35"/>
    <mergeCell ref="D37:E37"/>
    <mergeCell ref="G37:H37"/>
    <mergeCell ref="J37:K37"/>
    <mergeCell ref="C44:M44"/>
    <mergeCell ref="C45:I45"/>
    <mergeCell ref="C46:E46"/>
    <mergeCell ref="A48:A53"/>
    <mergeCell ref="C48:M48"/>
    <mergeCell ref="C49:M49"/>
    <mergeCell ref="C50:M50"/>
    <mergeCell ref="C51:M51"/>
    <mergeCell ref="C52:M52"/>
    <mergeCell ref="C53:M53"/>
    <mergeCell ref="A54:A56"/>
    <mergeCell ref="C54:M54"/>
    <mergeCell ref="C55:M55"/>
    <mergeCell ref="C56:M56"/>
    <mergeCell ref="C57:M57"/>
  </mergeCells>
  <hyperlinks>
    <hyperlink ref="C52" r:id="rId1" xr:uid="{00000000-0004-0000-3F00-000000000000}"/>
  </hyperlinks>
  <pageMargins left="0.7" right="0.7" top="0.75" bottom="0.75" header="0.3" footer="0.3"/>
  <pageSetup paperSize="9" orientation="portrait" horizontalDpi="1200"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sheetPr>
  <dimension ref="A1:M63"/>
  <sheetViews>
    <sheetView topLeftCell="B1" zoomScale="90" zoomScaleNormal="90" workbookViewId="0">
      <selection activeCell="O12" sqref="O12"/>
    </sheetView>
  </sheetViews>
  <sheetFormatPr baseColWidth="10" defaultColWidth="11.42578125" defaultRowHeight="16.5"/>
  <cols>
    <col min="1" max="1" width="11.42578125" style="166"/>
    <col min="2" max="2" width="27.28515625" style="166" customWidth="1"/>
    <col min="3" max="9" width="13.42578125" style="166" customWidth="1"/>
    <col min="10" max="13" width="11.42578125" style="166"/>
  </cols>
  <sheetData>
    <row r="1" spans="1:13" thickBot="1">
      <c r="A1" s="2819"/>
      <c r="B1" s="4378" t="s">
        <v>1964</v>
      </c>
      <c r="C1" s="4379"/>
      <c r="D1" s="4379"/>
      <c r="E1" s="4379"/>
      <c r="F1" s="4379"/>
      <c r="G1" s="4379"/>
      <c r="H1" s="4379"/>
      <c r="I1" s="4379"/>
      <c r="J1" s="4379"/>
      <c r="K1" s="4379"/>
      <c r="L1" s="4379"/>
      <c r="M1" s="4380"/>
    </row>
    <row r="2" spans="1:13" ht="37.5" customHeight="1">
      <c r="A2" s="4381" t="s">
        <v>1134</v>
      </c>
      <c r="B2" s="150" t="s">
        <v>1135</v>
      </c>
      <c r="C2" s="4329" t="s">
        <v>1005</v>
      </c>
      <c r="D2" s="4330"/>
      <c r="E2" s="4330"/>
      <c r="F2" s="4330"/>
      <c r="G2" s="4330"/>
      <c r="H2" s="4330"/>
      <c r="I2" s="4330"/>
      <c r="J2" s="4330"/>
      <c r="K2" s="4330"/>
      <c r="L2" s="4330"/>
      <c r="M2" s="4331"/>
    </row>
    <row r="3" spans="1:13" ht="45" customHeight="1">
      <c r="A3" s="4382"/>
      <c r="B3" s="100" t="s">
        <v>1213</v>
      </c>
      <c r="C3" s="3715" t="s">
        <v>1965</v>
      </c>
      <c r="D3" s="3370"/>
      <c r="E3" s="3370"/>
      <c r="F3" s="3370"/>
      <c r="G3" s="3370"/>
      <c r="H3" s="3370"/>
      <c r="I3" s="3370"/>
      <c r="J3" s="3370"/>
      <c r="K3" s="3370"/>
      <c r="L3" s="3370"/>
      <c r="M3" s="3371"/>
    </row>
    <row r="4" spans="1:13" ht="15" customHeight="1">
      <c r="A4" s="4382"/>
      <c r="B4" s="1865" t="s">
        <v>1139</v>
      </c>
      <c r="C4" s="3715" t="s">
        <v>1946</v>
      </c>
      <c r="D4" s="3370"/>
      <c r="E4" s="3370"/>
      <c r="F4" s="3370"/>
      <c r="G4" s="3370"/>
      <c r="H4" s="3370"/>
      <c r="I4" s="3370"/>
      <c r="J4" s="3370"/>
      <c r="K4" s="3370"/>
      <c r="L4" s="3370"/>
      <c r="M4" s="3371"/>
    </row>
    <row r="5" spans="1:13" ht="30" customHeight="1">
      <c r="A5" s="4382"/>
      <c r="B5" s="2061" t="s">
        <v>1140</v>
      </c>
      <c r="C5" s="4353" t="s">
        <v>1947</v>
      </c>
      <c r="D5" s="4354"/>
      <c r="E5" s="4354"/>
      <c r="F5" s="4354"/>
      <c r="G5" s="4354"/>
      <c r="H5" s="4354"/>
      <c r="I5" s="4354"/>
      <c r="J5" s="4354"/>
      <c r="K5" s="4354"/>
      <c r="L5" s="4354"/>
      <c r="M5" s="4355"/>
    </row>
    <row r="6" spans="1:13" ht="15" customHeight="1">
      <c r="A6" s="4382"/>
      <c r="B6" s="1865" t="s">
        <v>1142</v>
      </c>
      <c r="C6" s="3715" t="s">
        <v>1948</v>
      </c>
      <c r="D6" s="3370"/>
      <c r="E6" s="3370"/>
      <c r="F6" s="3370"/>
      <c r="G6" s="3370"/>
      <c r="H6" s="3370"/>
      <c r="I6" s="3370"/>
      <c r="J6" s="3370"/>
      <c r="K6" s="3370"/>
      <c r="L6" s="3370"/>
      <c r="M6" s="3371"/>
    </row>
    <row r="7" spans="1:13" ht="42.75" customHeight="1" thickBot="1">
      <c r="A7" s="4382"/>
      <c r="B7" s="100" t="s">
        <v>1143</v>
      </c>
      <c r="C7" s="4384" t="s">
        <v>1338</v>
      </c>
      <c r="D7" s="4385"/>
      <c r="E7" s="2093"/>
      <c r="F7" s="2093"/>
      <c r="G7" s="2815"/>
      <c r="H7" s="2828" t="s">
        <v>28</v>
      </c>
      <c r="I7" s="2829" t="s">
        <v>101</v>
      </c>
      <c r="J7" s="455"/>
      <c r="K7" s="2093"/>
      <c r="L7" s="2093"/>
      <c r="M7" s="1584"/>
    </row>
    <row r="8" spans="1:13" ht="42" customHeight="1">
      <c r="A8" s="4382"/>
      <c r="B8" s="3940" t="s">
        <v>1144</v>
      </c>
      <c r="C8" s="4386" t="s">
        <v>1949</v>
      </c>
      <c r="D8" s="4387"/>
      <c r="E8" s="2830"/>
      <c r="F8" s="4387" t="s">
        <v>1950</v>
      </c>
      <c r="G8" s="4387"/>
      <c r="H8" s="2830"/>
      <c r="I8" s="4387" t="s">
        <v>1951</v>
      </c>
      <c r="J8" s="4387"/>
      <c r="K8" s="2831"/>
      <c r="L8" s="4387" t="s">
        <v>1952</v>
      </c>
      <c r="M8" s="4388"/>
    </row>
    <row r="9" spans="1:13" ht="19.5" customHeight="1">
      <c r="A9" s="4382"/>
      <c r="B9" s="3941"/>
      <c r="C9" s="4389" t="s">
        <v>1147</v>
      </c>
      <c r="D9" s="4372"/>
      <c r="E9" s="186"/>
      <c r="F9" s="4372" t="s">
        <v>1147</v>
      </c>
      <c r="G9" s="4372"/>
      <c r="H9" s="186"/>
      <c r="I9" s="4372" t="s">
        <v>1147</v>
      </c>
      <c r="J9" s="4372"/>
      <c r="K9" s="2832"/>
      <c r="L9" s="4372" t="s">
        <v>1147</v>
      </c>
      <c r="M9" s="4373"/>
    </row>
    <row r="10" spans="1:13" ht="19.5" customHeight="1">
      <c r="A10" s="4382"/>
      <c r="B10" s="3941"/>
      <c r="C10" s="2833"/>
      <c r="D10" s="2823"/>
      <c r="E10" s="186"/>
      <c r="F10" s="2823"/>
      <c r="G10" s="2823"/>
      <c r="H10" s="186"/>
      <c r="I10" s="2823"/>
      <c r="J10" s="2823"/>
      <c r="K10" s="2823"/>
      <c r="L10" s="2823"/>
      <c r="M10" s="2834"/>
    </row>
    <row r="11" spans="1:13" ht="42" customHeight="1">
      <c r="A11" s="4382"/>
      <c r="B11" s="3941"/>
      <c r="C11" s="4374" t="s">
        <v>1966</v>
      </c>
      <c r="D11" s="4375"/>
      <c r="E11" s="186"/>
      <c r="F11" s="4375" t="s">
        <v>1967</v>
      </c>
      <c r="G11" s="4375"/>
      <c r="H11" s="186"/>
      <c r="I11" s="4376" t="s">
        <v>1968</v>
      </c>
      <c r="J11" s="4376"/>
      <c r="K11" s="2823"/>
      <c r="L11" s="4375"/>
      <c r="M11" s="4377"/>
    </row>
    <row r="12" spans="1:13" ht="19.5" customHeight="1" thickBot="1">
      <c r="A12" s="4382"/>
      <c r="B12" s="3942"/>
      <c r="C12" s="4367" t="s">
        <v>1147</v>
      </c>
      <c r="D12" s="4368"/>
      <c r="E12" s="2835"/>
      <c r="F12" s="4368" t="s">
        <v>1147</v>
      </c>
      <c r="G12" s="4368"/>
      <c r="H12" s="2835"/>
      <c r="I12" s="4368" t="s">
        <v>1147</v>
      </c>
      <c r="J12" s="4368"/>
      <c r="K12" s="2836"/>
      <c r="L12" s="4368" t="s">
        <v>1147</v>
      </c>
      <c r="M12" s="4369"/>
    </row>
    <row r="13" spans="1:13" ht="65.25" customHeight="1">
      <c r="A13" s="4382"/>
      <c r="B13" s="100" t="s">
        <v>1219</v>
      </c>
      <c r="C13" s="4338" t="s">
        <v>1969</v>
      </c>
      <c r="D13" s="4339"/>
      <c r="E13" s="4339"/>
      <c r="F13" s="4339"/>
      <c r="G13" s="4339"/>
      <c r="H13" s="4339"/>
      <c r="I13" s="4339"/>
      <c r="J13" s="4339"/>
      <c r="K13" s="4339"/>
      <c r="L13" s="4339"/>
      <c r="M13" s="4340"/>
    </row>
    <row r="14" spans="1:13" ht="64.5" customHeight="1">
      <c r="A14" s="4382"/>
      <c r="B14" s="154" t="s">
        <v>1221</v>
      </c>
      <c r="C14" s="4371" t="s">
        <v>1970</v>
      </c>
      <c r="D14" s="4371"/>
      <c r="E14" s="4371"/>
      <c r="F14" s="4371"/>
      <c r="G14" s="4371"/>
      <c r="H14" s="4371"/>
      <c r="I14" s="4371"/>
      <c r="J14" s="4371"/>
      <c r="K14" s="4371"/>
      <c r="L14" s="4371"/>
      <c r="M14" s="4371"/>
    </row>
    <row r="15" spans="1:13" ht="176.25" customHeight="1">
      <c r="A15" s="4382"/>
      <c r="B15" s="2120" t="s">
        <v>1495</v>
      </c>
      <c r="C15" s="4338" t="s">
        <v>1971</v>
      </c>
      <c r="D15" s="4339"/>
      <c r="E15" s="4339"/>
      <c r="F15" s="4339"/>
      <c r="G15" s="4339"/>
      <c r="H15" s="4339"/>
      <c r="I15" s="4339"/>
      <c r="J15" s="4339"/>
      <c r="K15" s="4339"/>
      <c r="L15" s="4339"/>
      <c r="M15" s="4340"/>
    </row>
    <row r="16" spans="1:13" ht="26.25" customHeight="1">
      <c r="A16" s="4383"/>
      <c r="B16" s="521" t="s">
        <v>1223</v>
      </c>
      <c r="C16" s="3540" t="s">
        <v>1868</v>
      </c>
      <c r="D16" s="3540"/>
      <c r="E16" s="3540"/>
      <c r="F16" s="3540"/>
      <c r="G16" s="3540"/>
      <c r="H16" s="203" t="s">
        <v>1224</v>
      </c>
      <c r="I16" s="3540" t="s">
        <v>1972</v>
      </c>
      <c r="J16" s="3540"/>
      <c r="K16" s="3540"/>
      <c r="L16" s="3540"/>
      <c r="M16" s="3540"/>
    </row>
    <row r="17" spans="1:13" ht="63" customHeight="1">
      <c r="A17" s="4370" t="s">
        <v>1150</v>
      </c>
      <c r="B17" s="1865" t="s">
        <v>1256</v>
      </c>
      <c r="C17" s="3956" t="s">
        <v>58</v>
      </c>
      <c r="D17" s="3957"/>
      <c r="E17" s="3957"/>
      <c r="F17" s="668"/>
      <c r="G17" s="668"/>
      <c r="H17" s="668"/>
      <c r="I17" s="668"/>
      <c r="J17" s="668"/>
      <c r="K17" s="668"/>
      <c r="L17" s="126"/>
      <c r="M17" s="454"/>
    </row>
    <row r="18" spans="1:13" ht="47.1" customHeight="1">
      <c r="A18" s="4343"/>
      <c r="B18" s="100" t="s">
        <v>1151</v>
      </c>
      <c r="C18" s="4329" t="s">
        <v>1006</v>
      </c>
      <c r="D18" s="4330"/>
      <c r="E18" s="4330"/>
      <c r="F18" s="4330"/>
      <c r="G18" s="4330"/>
      <c r="H18" s="4330"/>
      <c r="I18" s="4330"/>
      <c r="J18" s="4330"/>
      <c r="K18" s="4330"/>
      <c r="L18" s="4330"/>
      <c r="M18" s="4331"/>
    </row>
    <row r="19" spans="1:13" ht="15" customHeight="1">
      <c r="A19" s="4343"/>
      <c r="B19" s="3337" t="s">
        <v>1153</v>
      </c>
      <c r="C19" s="455"/>
      <c r="D19" s="142"/>
      <c r="E19" s="142"/>
      <c r="F19" s="142"/>
      <c r="G19" s="142"/>
      <c r="H19" s="142"/>
      <c r="I19" s="142"/>
      <c r="J19" s="142"/>
      <c r="K19" s="142"/>
      <c r="L19" s="142"/>
      <c r="M19" s="141"/>
    </row>
    <row r="20" spans="1:13" ht="15" customHeight="1">
      <c r="A20" s="4343"/>
      <c r="B20" s="3338"/>
      <c r="C20" s="140"/>
      <c r="D20" s="139"/>
      <c r="E20" s="138"/>
      <c r="F20" s="139"/>
      <c r="G20" s="138"/>
      <c r="H20" s="139"/>
      <c r="I20" s="138"/>
      <c r="J20" s="139"/>
      <c r="K20" s="138"/>
      <c r="L20" s="138"/>
      <c r="M20" s="110"/>
    </row>
    <row r="21" spans="1:13" ht="15.75">
      <c r="A21" s="4343"/>
      <c r="B21" s="3338"/>
      <c r="C21" s="128" t="s">
        <v>1154</v>
      </c>
      <c r="D21" s="137"/>
      <c r="E21" s="128" t="s">
        <v>1155</v>
      </c>
      <c r="F21" s="137"/>
      <c r="G21" s="128" t="s">
        <v>1156</v>
      </c>
      <c r="H21" s="137"/>
      <c r="I21" s="128" t="s">
        <v>1157</v>
      </c>
      <c r="J21" s="137"/>
      <c r="K21" s="128" t="s">
        <v>1158</v>
      </c>
      <c r="L21" s="136"/>
      <c r="M21" s="135"/>
    </row>
    <row r="22" spans="1:13" ht="15.75">
      <c r="A22" s="4343"/>
      <c r="B22" s="3338"/>
      <c r="C22" s="128" t="s">
        <v>1159</v>
      </c>
      <c r="D22" s="1891"/>
      <c r="E22" s="128" t="s">
        <v>1160</v>
      </c>
      <c r="F22" s="123"/>
      <c r="G22" s="128" t="s">
        <v>1161</v>
      </c>
      <c r="H22" s="123"/>
      <c r="I22" s="128" t="s">
        <v>1162</v>
      </c>
      <c r="J22" s="203"/>
      <c r="K22" s="128" t="s">
        <v>1163</v>
      </c>
      <c r="L22" s="136"/>
      <c r="M22" s="135"/>
    </row>
    <row r="23" spans="1:13" ht="15.75">
      <c r="A23" s="4343"/>
      <c r="B23" s="3338"/>
      <c r="C23" s="128" t="s">
        <v>1164</v>
      </c>
      <c r="D23" s="1891"/>
      <c r="E23" s="128" t="s">
        <v>1165</v>
      </c>
      <c r="F23" s="1891"/>
      <c r="G23" s="128"/>
      <c r="H23" s="125"/>
      <c r="I23" s="128"/>
      <c r="J23" s="125"/>
      <c r="K23" s="128"/>
      <c r="L23" s="134"/>
      <c r="M23" s="133"/>
    </row>
    <row r="24" spans="1:13" ht="15.75">
      <c r="A24" s="4343"/>
      <c r="B24" s="3338"/>
      <c r="C24" s="128" t="s">
        <v>1166</v>
      </c>
      <c r="D24" s="2824" t="s">
        <v>1226</v>
      </c>
      <c r="E24" s="128" t="s">
        <v>1168</v>
      </c>
      <c r="F24" s="2837" t="s">
        <v>1973</v>
      </c>
      <c r="G24" s="2073"/>
      <c r="H24" s="2073"/>
      <c r="I24" s="2073"/>
      <c r="J24" s="2073"/>
      <c r="K24" s="2073"/>
      <c r="L24" s="2073"/>
      <c r="M24" s="2094"/>
    </row>
    <row r="25" spans="1:13" ht="15" customHeight="1">
      <c r="A25" s="4343"/>
      <c r="B25" s="3339"/>
      <c r="C25" s="1894"/>
      <c r="D25" s="1894"/>
      <c r="E25" s="1894"/>
      <c r="F25" s="1894"/>
      <c r="G25" s="1894"/>
      <c r="H25" s="1894"/>
      <c r="I25" s="1894"/>
      <c r="J25" s="1894"/>
      <c r="K25" s="1894"/>
      <c r="L25" s="1894"/>
      <c r="M25" s="1895"/>
    </row>
    <row r="26" spans="1:13" ht="15.75" customHeight="1">
      <c r="A26" s="4343"/>
      <c r="B26" s="3337" t="s">
        <v>1170</v>
      </c>
      <c r="C26" s="131"/>
      <c r="D26" s="131"/>
      <c r="E26" s="131"/>
      <c r="F26" s="131"/>
      <c r="G26" s="131"/>
      <c r="H26" s="131"/>
      <c r="I26" s="131"/>
      <c r="J26" s="131"/>
      <c r="K26" s="131"/>
      <c r="L26" s="126"/>
      <c r="M26" s="454"/>
    </row>
    <row r="27" spans="1:13" ht="15.75">
      <c r="A27" s="4343"/>
      <c r="B27" s="3338"/>
      <c r="C27" s="128" t="s">
        <v>1171</v>
      </c>
      <c r="D27" s="123"/>
      <c r="E27" s="120"/>
      <c r="F27" s="128" t="s">
        <v>1172</v>
      </c>
      <c r="G27" s="1891"/>
      <c r="H27" s="120"/>
      <c r="I27" s="128" t="s">
        <v>1173</v>
      </c>
      <c r="J27" s="203" t="s">
        <v>1226</v>
      </c>
      <c r="K27" s="120"/>
      <c r="L27" s="126"/>
      <c r="M27" s="454"/>
    </row>
    <row r="28" spans="1:13" ht="15.75">
      <c r="A28" s="4343"/>
      <c r="B28" s="3338"/>
      <c r="C28" s="128" t="s">
        <v>1174</v>
      </c>
      <c r="D28" s="130"/>
      <c r="E28" s="129"/>
      <c r="F28" s="128" t="s">
        <v>1175</v>
      </c>
      <c r="G28" s="123"/>
      <c r="H28" s="126"/>
      <c r="I28" s="127"/>
      <c r="J28" s="126"/>
      <c r="K28" s="1945"/>
      <c r="L28" s="126"/>
      <c r="M28" s="454"/>
    </row>
    <row r="29" spans="1:13" ht="15.75">
      <c r="A29" s="4343"/>
      <c r="B29" s="3338"/>
      <c r="C29" s="125"/>
      <c r="D29" s="125"/>
      <c r="E29" s="125"/>
      <c r="F29" s="125"/>
      <c r="G29" s="125"/>
      <c r="H29" s="125"/>
      <c r="I29" s="125"/>
      <c r="J29" s="125"/>
      <c r="K29" s="125"/>
      <c r="L29" s="126"/>
      <c r="M29" s="454"/>
    </row>
    <row r="30" spans="1:13" ht="15" customHeight="1">
      <c r="A30" s="4343"/>
      <c r="B30" s="1864" t="s">
        <v>1176</v>
      </c>
      <c r="C30" s="120"/>
      <c r="D30" s="120"/>
      <c r="E30" s="120"/>
      <c r="F30" s="120"/>
      <c r="G30" s="120"/>
      <c r="H30" s="120"/>
      <c r="I30" s="120"/>
      <c r="J30" s="120"/>
      <c r="K30" s="120"/>
      <c r="L30" s="120"/>
      <c r="M30" s="122"/>
    </row>
    <row r="31" spans="1:13" ht="15" customHeight="1">
      <c r="A31" s="4343"/>
      <c r="B31" s="1864"/>
      <c r="C31" s="124" t="s">
        <v>1177</v>
      </c>
      <c r="D31" s="941">
        <v>4</v>
      </c>
      <c r="E31" s="1091"/>
      <c r="F31" s="1367" t="s">
        <v>1178</v>
      </c>
      <c r="G31" s="941">
        <v>2021</v>
      </c>
      <c r="H31" s="1091"/>
      <c r="I31" s="1367" t="s">
        <v>1179</v>
      </c>
      <c r="J31" s="2816" t="s">
        <v>1974</v>
      </c>
      <c r="K31" s="2817"/>
      <c r="L31" s="1907"/>
      <c r="M31" s="122"/>
    </row>
    <row r="32" spans="1:13" ht="15" customHeight="1">
      <c r="A32" s="4343"/>
      <c r="B32" s="1865"/>
      <c r="C32" s="1894"/>
      <c r="D32" s="1894"/>
      <c r="E32" s="1894"/>
      <c r="F32" s="1894"/>
      <c r="G32" s="1894"/>
      <c r="H32" s="1894"/>
      <c r="I32" s="1894"/>
      <c r="J32" s="1894"/>
      <c r="K32" s="1894"/>
      <c r="L32" s="1894"/>
      <c r="M32" s="1895"/>
    </row>
    <row r="33" spans="1:13" ht="15.75">
      <c r="A33" s="4343"/>
      <c r="B33" s="3337" t="s">
        <v>1181</v>
      </c>
      <c r="C33" s="2034"/>
      <c r="D33" s="2034"/>
      <c r="E33" s="2034"/>
      <c r="F33" s="2034"/>
      <c r="G33" s="2034"/>
      <c r="H33" s="2034"/>
      <c r="I33" s="2034"/>
      <c r="J33" s="2034"/>
      <c r="K33" s="2034"/>
      <c r="L33" s="129"/>
      <c r="M33" s="2838"/>
    </row>
    <row r="34" spans="1:13" ht="15.75">
      <c r="A34" s="4343"/>
      <c r="B34" s="3338"/>
      <c r="C34" s="120" t="s">
        <v>1182</v>
      </c>
      <c r="D34" s="121">
        <v>2022</v>
      </c>
      <c r="E34" s="117"/>
      <c r="F34" s="120" t="s">
        <v>1183</v>
      </c>
      <c r="G34" s="119" t="s">
        <v>1184</v>
      </c>
      <c r="H34" s="117"/>
      <c r="I34" s="118"/>
      <c r="J34" s="117"/>
      <c r="K34" s="117"/>
      <c r="L34" s="129"/>
      <c r="M34" s="2838"/>
    </row>
    <row r="35" spans="1:13" ht="15.75">
      <c r="A35" s="4343"/>
      <c r="B35" s="3339"/>
      <c r="C35" s="1894"/>
      <c r="D35" s="116"/>
      <c r="E35" s="2035"/>
      <c r="F35" s="1894"/>
      <c r="G35" s="2035"/>
      <c r="H35" s="2035"/>
      <c r="I35" s="115"/>
      <c r="J35" s="2035"/>
      <c r="K35" s="2035"/>
      <c r="L35" s="2035"/>
      <c r="M35" s="1895"/>
    </row>
    <row r="36" spans="1:13" ht="15" customHeight="1">
      <c r="A36" s="4343"/>
      <c r="B36" s="3337" t="s">
        <v>1185</v>
      </c>
      <c r="C36" s="114"/>
      <c r="D36" s="114"/>
      <c r="E36" s="114"/>
      <c r="F36" s="114"/>
      <c r="G36" s="114"/>
      <c r="H36" s="114"/>
      <c r="I36" s="114"/>
      <c r="J36" s="114"/>
      <c r="K36" s="114"/>
      <c r="L36" s="114"/>
      <c r="M36" s="113"/>
    </row>
    <row r="37" spans="1:13" ht="15.75">
      <c r="A37" s="4343"/>
      <c r="B37" s="3338"/>
      <c r="C37" s="109"/>
      <c r="D37" s="2839">
        <v>2019</v>
      </c>
      <c r="E37" s="2839"/>
      <c r="F37" s="2839">
        <v>2020</v>
      </c>
      <c r="G37" s="2839"/>
      <c r="H37" s="1082">
        <v>2021</v>
      </c>
      <c r="I37" s="1082"/>
      <c r="J37" s="1082">
        <v>2022</v>
      </c>
      <c r="K37" s="2839"/>
      <c r="L37" s="2839">
        <v>2023</v>
      </c>
      <c r="M37" s="113"/>
    </row>
    <row r="38" spans="1:13" ht="15" customHeight="1">
      <c r="A38" s="4343"/>
      <c r="B38" s="3338"/>
      <c r="C38" s="109"/>
      <c r="D38" s="2840"/>
      <c r="E38" s="2840"/>
      <c r="F38" s="2840"/>
      <c r="G38" s="2840"/>
      <c r="H38" s="2840"/>
      <c r="I38" s="2840"/>
      <c r="J38" s="2840"/>
      <c r="K38" s="2840"/>
      <c r="L38" s="2840">
        <v>5</v>
      </c>
      <c r="M38" s="113"/>
    </row>
    <row r="39" spans="1:13" ht="29.25" customHeight="1">
      <c r="A39" s="4343"/>
      <c r="B39" s="3338"/>
      <c r="C39" s="109"/>
      <c r="D39" s="2840">
        <v>2024</v>
      </c>
      <c r="E39" s="2840"/>
      <c r="F39" s="2840">
        <v>2025</v>
      </c>
      <c r="G39" s="2840"/>
      <c r="H39" s="2841">
        <v>2026</v>
      </c>
      <c r="I39" s="2841"/>
      <c r="J39" s="2841">
        <v>2027</v>
      </c>
      <c r="K39" s="2840"/>
      <c r="L39" s="2840">
        <v>2028</v>
      </c>
      <c r="M39" s="113"/>
    </row>
    <row r="40" spans="1:13" ht="15" customHeight="1">
      <c r="A40" s="4343"/>
      <c r="B40" s="3338"/>
      <c r="C40" s="109"/>
      <c r="D40" s="2842">
        <f>+L38</f>
        <v>5</v>
      </c>
      <c r="E40" s="2842"/>
      <c r="F40" s="2842">
        <f>+D40</f>
        <v>5</v>
      </c>
      <c r="G40" s="2842"/>
      <c r="H40" s="2842">
        <f>+F40</f>
        <v>5</v>
      </c>
      <c r="I40" s="2842"/>
      <c r="J40" s="2842">
        <f>+H40</f>
        <v>5</v>
      </c>
      <c r="K40" s="2840"/>
      <c r="L40" s="2840">
        <f>+J40</f>
        <v>5</v>
      </c>
      <c r="M40" s="113"/>
    </row>
    <row r="41" spans="1:13" ht="29.25" customHeight="1">
      <c r="A41" s="4343"/>
      <c r="B41" s="3338"/>
      <c r="C41" s="109"/>
      <c r="D41" s="2840">
        <v>2029</v>
      </c>
      <c r="E41" s="2840"/>
      <c r="F41" s="2840">
        <v>2030</v>
      </c>
      <c r="G41" s="2840"/>
      <c r="H41" s="2841">
        <v>2031</v>
      </c>
      <c r="I41" s="2841"/>
      <c r="J41" s="2841">
        <v>2032</v>
      </c>
      <c r="K41" s="2840"/>
      <c r="L41" s="2840">
        <v>2033</v>
      </c>
      <c r="M41" s="113"/>
    </row>
    <row r="42" spans="1:13" ht="15" customHeight="1">
      <c r="A42" s="4343"/>
      <c r="B42" s="3338"/>
      <c r="C42" s="109"/>
      <c r="D42" s="2842">
        <f>+L40</f>
        <v>5</v>
      </c>
      <c r="E42" s="2842"/>
      <c r="F42" s="2842">
        <f>+D42</f>
        <v>5</v>
      </c>
      <c r="G42" s="2842"/>
      <c r="H42" s="2842">
        <f>+F42</f>
        <v>5</v>
      </c>
      <c r="I42" s="2842"/>
      <c r="J42" s="2842">
        <f>+H42</f>
        <v>5</v>
      </c>
      <c r="K42" s="2840"/>
      <c r="L42" s="2840">
        <f>+J42</f>
        <v>5</v>
      </c>
      <c r="M42" s="113"/>
    </row>
    <row r="43" spans="1:13" ht="29.25" customHeight="1">
      <c r="A43" s="4343"/>
      <c r="B43" s="3338"/>
      <c r="C43" s="109"/>
      <c r="D43" s="2840">
        <v>2034</v>
      </c>
      <c r="E43" s="2840"/>
      <c r="F43" s="2840" t="s">
        <v>1186</v>
      </c>
      <c r="G43" s="2840"/>
      <c r="H43" s="2840"/>
      <c r="I43" s="2840"/>
      <c r="J43" s="2840"/>
      <c r="K43" s="2840"/>
      <c r="L43" s="2840"/>
      <c r="M43" s="113"/>
    </row>
    <row r="44" spans="1:13" ht="15" customHeight="1">
      <c r="A44" s="4343"/>
      <c r="B44" s="3338"/>
      <c r="C44" s="109"/>
      <c r="D44" s="2842">
        <f>+L42</f>
        <v>5</v>
      </c>
      <c r="E44" s="2842"/>
      <c r="F44" s="4365">
        <f>+D44</f>
        <v>5</v>
      </c>
      <c r="G44" s="4365"/>
      <c r="H44" s="4366"/>
      <c r="I44" s="4366"/>
      <c r="J44" s="2840"/>
      <c r="K44" s="2840"/>
      <c r="L44" s="2840"/>
      <c r="M44" s="113"/>
    </row>
    <row r="45" spans="1:13" ht="15" customHeight="1">
      <c r="A45" s="4343"/>
      <c r="B45" s="3338"/>
      <c r="C45" s="109"/>
      <c r="D45" s="2625"/>
      <c r="E45" s="2596"/>
      <c r="F45" s="2625"/>
      <c r="G45" s="2596"/>
      <c r="H45" s="2625"/>
      <c r="I45" s="2596"/>
      <c r="J45" s="2625"/>
      <c r="K45" s="2596"/>
      <c r="L45" s="2625"/>
      <c r="M45" s="2626"/>
    </row>
    <row r="46" spans="1:13" ht="15.75" customHeight="1">
      <c r="A46" s="4343"/>
      <c r="B46" s="3337" t="s">
        <v>1187</v>
      </c>
      <c r="C46" s="131"/>
      <c r="D46" s="131"/>
      <c r="E46" s="131"/>
      <c r="F46" s="131"/>
      <c r="G46" s="131"/>
      <c r="H46" s="131"/>
      <c r="I46" s="131"/>
      <c r="J46" s="131"/>
      <c r="K46" s="131"/>
      <c r="L46" s="126"/>
      <c r="M46" s="454"/>
    </row>
    <row r="47" spans="1:13" ht="15.75">
      <c r="A47" s="4343"/>
      <c r="B47" s="3338"/>
      <c r="C47" s="126"/>
      <c r="D47" s="106" t="s">
        <v>482</v>
      </c>
      <c r="E47" s="105" t="s">
        <v>60</v>
      </c>
      <c r="F47" s="3742" t="s">
        <v>1188</v>
      </c>
      <c r="G47" s="3743"/>
      <c r="H47" s="3743"/>
      <c r="I47" s="3743"/>
      <c r="J47" s="3743"/>
      <c r="K47" s="1999"/>
      <c r="L47" s="126"/>
      <c r="M47" s="454"/>
    </row>
    <row r="48" spans="1:13" ht="15.75">
      <c r="A48" s="4343"/>
      <c r="B48" s="3338"/>
      <c r="C48" s="126"/>
      <c r="D48" s="2053"/>
      <c r="E48" s="1891" t="s">
        <v>1226</v>
      </c>
      <c r="F48" s="3742"/>
      <c r="G48" s="3743"/>
      <c r="H48" s="3743"/>
      <c r="I48" s="3743"/>
      <c r="J48" s="3743"/>
      <c r="K48" s="129"/>
      <c r="L48" s="126"/>
      <c r="M48" s="454"/>
    </row>
    <row r="49" spans="1:13" ht="15.75">
      <c r="A49" s="4343"/>
      <c r="B49" s="3339"/>
      <c r="C49" s="457"/>
      <c r="D49" s="457"/>
      <c r="E49" s="457"/>
      <c r="F49" s="457"/>
      <c r="G49" s="457"/>
      <c r="H49" s="457"/>
      <c r="I49" s="457"/>
      <c r="J49" s="457"/>
      <c r="K49" s="457"/>
      <c r="L49" s="126"/>
      <c r="M49" s="454"/>
    </row>
    <row r="50" spans="1:13" ht="32.25" customHeight="1">
      <c r="A50" s="4343"/>
      <c r="B50" s="100" t="s">
        <v>1189</v>
      </c>
      <c r="C50" s="3728" t="s">
        <v>1975</v>
      </c>
      <c r="D50" s="3729"/>
      <c r="E50" s="3729"/>
      <c r="F50" s="3729"/>
      <c r="G50" s="3729"/>
      <c r="H50" s="3729"/>
      <c r="I50" s="3729"/>
      <c r="J50" s="3729"/>
      <c r="K50" s="3729"/>
      <c r="L50" s="3729"/>
      <c r="M50" s="3730"/>
    </row>
    <row r="51" spans="1:13" ht="15.75">
      <c r="A51" s="4343"/>
      <c r="B51" s="100" t="s">
        <v>1191</v>
      </c>
      <c r="C51" s="3329" t="s">
        <v>1940</v>
      </c>
      <c r="D51" s="3330"/>
      <c r="E51" s="3330"/>
      <c r="F51" s="3330"/>
      <c r="G51" s="3330"/>
      <c r="H51" s="3330"/>
      <c r="I51" s="3330"/>
      <c r="J51" s="3330"/>
      <c r="K51" s="3330"/>
      <c r="L51" s="3330"/>
      <c r="M51" s="3331"/>
    </row>
    <row r="52" spans="1:13" ht="15" customHeight="1">
      <c r="A52" s="4343"/>
      <c r="B52" s="100" t="s">
        <v>1193</v>
      </c>
      <c r="C52" s="3329">
        <v>30</v>
      </c>
      <c r="D52" s="3330"/>
      <c r="E52" s="3330"/>
      <c r="F52" s="3330"/>
      <c r="G52" s="3330"/>
      <c r="H52" s="3330"/>
      <c r="I52" s="3330"/>
      <c r="J52" s="3330"/>
      <c r="K52" s="3330"/>
      <c r="L52" s="3330"/>
      <c r="M52" s="3331"/>
    </row>
    <row r="53" spans="1:13" ht="15" customHeight="1">
      <c r="A53" s="4343"/>
      <c r="B53" s="100" t="s">
        <v>1195</v>
      </c>
      <c r="C53" s="3329"/>
      <c r="D53" s="3330"/>
      <c r="E53" s="3330"/>
      <c r="F53" s="3330"/>
      <c r="G53" s="3330"/>
      <c r="H53" s="3330"/>
      <c r="I53" s="3330"/>
      <c r="J53" s="3330"/>
      <c r="K53" s="3330"/>
      <c r="L53" s="3330"/>
      <c r="M53" s="3331"/>
    </row>
    <row r="54" spans="1:13" ht="15" customHeight="1">
      <c r="A54" s="3323" t="s">
        <v>1197</v>
      </c>
      <c r="B54" s="98" t="s">
        <v>1198</v>
      </c>
      <c r="C54" s="3715" t="s">
        <v>1958</v>
      </c>
      <c r="D54" s="3370"/>
      <c r="E54" s="3370"/>
      <c r="F54" s="3370"/>
      <c r="G54" s="3370"/>
      <c r="H54" s="3370"/>
      <c r="I54" s="3370"/>
      <c r="J54" s="3370"/>
      <c r="K54" s="3370"/>
      <c r="L54" s="3370"/>
      <c r="M54" s="3371"/>
    </row>
    <row r="55" spans="1:13" ht="15" customHeight="1">
      <c r="A55" s="3324"/>
      <c r="B55" s="98" t="s">
        <v>1199</v>
      </c>
      <c r="C55" s="3715" t="s">
        <v>1959</v>
      </c>
      <c r="D55" s="3370"/>
      <c r="E55" s="3370"/>
      <c r="F55" s="3370"/>
      <c r="G55" s="3370"/>
      <c r="H55" s="3370"/>
      <c r="I55" s="3370"/>
      <c r="J55" s="3370"/>
      <c r="K55" s="3370"/>
      <c r="L55" s="3370"/>
      <c r="M55" s="3371"/>
    </row>
    <row r="56" spans="1:13" ht="15" customHeight="1">
      <c r="A56" s="3324"/>
      <c r="B56" s="98" t="s">
        <v>1201</v>
      </c>
      <c r="C56" s="3715" t="s">
        <v>1960</v>
      </c>
      <c r="D56" s="3370"/>
      <c r="E56" s="3370"/>
      <c r="F56" s="3370"/>
      <c r="G56" s="3370"/>
      <c r="H56" s="3370"/>
      <c r="I56" s="3370"/>
      <c r="J56" s="3370"/>
      <c r="K56" s="3370"/>
      <c r="L56" s="3370"/>
      <c r="M56" s="3371"/>
    </row>
    <row r="57" spans="1:13" ht="15.75" customHeight="1">
      <c r="A57" s="3324"/>
      <c r="B57" s="99" t="s">
        <v>1202</v>
      </c>
      <c r="C57" s="3715" t="s">
        <v>1940</v>
      </c>
      <c r="D57" s="3370"/>
      <c r="E57" s="3370"/>
      <c r="F57" s="3370"/>
      <c r="G57" s="3370"/>
      <c r="H57" s="3370"/>
      <c r="I57" s="3370"/>
      <c r="J57" s="3370"/>
      <c r="K57" s="3370"/>
      <c r="L57" s="3370"/>
      <c r="M57" s="3371"/>
    </row>
    <row r="58" spans="1:13" ht="15" customHeight="1">
      <c r="A58" s="3324"/>
      <c r="B58" s="98" t="s">
        <v>1204</v>
      </c>
      <c r="C58" s="4364" t="s">
        <v>999</v>
      </c>
      <c r="D58" s="3370"/>
      <c r="E58" s="3370"/>
      <c r="F58" s="3370"/>
      <c r="G58" s="3370"/>
      <c r="H58" s="3370"/>
      <c r="I58" s="3370"/>
      <c r="J58" s="3370"/>
      <c r="K58" s="3370"/>
      <c r="L58" s="3370"/>
      <c r="M58" s="3371"/>
    </row>
    <row r="59" spans="1:13" ht="15" customHeight="1" thickBot="1">
      <c r="A59" s="3325"/>
      <c r="B59" s="98" t="s">
        <v>1205</v>
      </c>
      <c r="C59" s="3715">
        <v>3779595</v>
      </c>
      <c r="D59" s="3370"/>
      <c r="E59" s="3370"/>
      <c r="F59" s="3370"/>
      <c r="G59" s="3370"/>
      <c r="H59" s="3370"/>
      <c r="I59" s="3370"/>
      <c r="J59" s="3370"/>
      <c r="K59" s="3370"/>
      <c r="L59" s="3370"/>
      <c r="M59" s="3371"/>
    </row>
    <row r="60" spans="1:13" ht="15.75" customHeight="1">
      <c r="A60" s="3323" t="s">
        <v>1206</v>
      </c>
      <c r="B60" s="97" t="s">
        <v>1207</v>
      </c>
      <c r="C60" s="3370" t="s">
        <v>1961</v>
      </c>
      <c r="D60" s="3370"/>
      <c r="E60" s="3370"/>
      <c r="F60" s="3370"/>
      <c r="G60" s="3370"/>
      <c r="H60" s="3370"/>
      <c r="I60" s="3370"/>
      <c r="J60" s="3370"/>
      <c r="K60" s="3370"/>
      <c r="L60" s="3370"/>
      <c r="M60" s="3371"/>
    </row>
    <row r="61" spans="1:13" ht="32.25" customHeight="1">
      <c r="A61" s="3324"/>
      <c r="B61" s="97" t="s">
        <v>1209</v>
      </c>
      <c r="C61" s="3370" t="s">
        <v>1962</v>
      </c>
      <c r="D61" s="3370"/>
      <c r="E61" s="3370"/>
      <c r="F61" s="3370"/>
      <c r="G61" s="3370"/>
      <c r="H61" s="3370"/>
      <c r="I61" s="3370"/>
      <c r="J61" s="3370"/>
      <c r="K61" s="3370"/>
      <c r="L61" s="3370"/>
      <c r="M61" s="3371"/>
    </row>
    <row r="62" spans="1:13" ht="15" customHeight="1" thickBot="1">
      <c r="A62" s="3324"/>
      <c r="B62" s="96" t="s">
        <v>28</v>
      </c>
      <c r="C62" s="3370" t="s">
        <v>101</v>
      </c>
      <c r="D62" s="3370"/>
      <c r="E62" s="3370"/>
      <c r="F62" s="3370"/>
      <c r="G62" s="3370"/>
      <c r="H62" s="3370"/>
      <c r="I62" s="3370"/>
      <c r="J62" s="3370"/>
      <c r="K62" s="3370"/>
      <c r="L62" s="3370"/>
      <c r="M62" s="3371"/>
    </row>
    <row r="63" spans="1:13" ht="32.25" thickBot="1">
      <c r="A63" s="77" t="s">
        <v>1211</v>
      </c>
      <c r="B63" s="2827"/>
      <c r="C63" s="4328" t="s">
        <v>1788</v>
      </c>
      <c r="D63" s="3368"/>
      <c r="E63" s="3368"/>
      <c r="F63" s="3368"/>
      <c r="G63" s="3368"/>
      <c r="H63" s="3368"/>
      <c r="I63" s="3368"/>
      <c r="J63" s="3368"/>
      <c r="K63" s="3368"/>
      <c r="L63" s="3368"/>
      <c r="M63" s="3369"/>
    </row>
  </sheetData>
  <mergeCells count="58">
    <mergeCell ref="B1:M1"/>
    <mergeCell ref="A2:A16"/>
    <mergeCell ref="C2:M2"/>
    <mergeCell ref="C3:M3"/>
    <mergeCell ref="C4:M4"/>
    <mergeCell ref="C5:M5"/>
    <mergeCell ref="C6:M6"/>
    <mergeCell ref="C7:D7"/>
    <mergeCell ref="B8:B12"/>
    <mergeCell ref="C8:D8"/>
    <mergeCell ref="F8:G8"/>
    <mergeCell ref="I8:J8"/>
    <mergeCell ref="L8:M8"/>
    <mergeCell ref="C9:D9"/>
    <mergeCell ref="F9:G9"/>
    <mergeCell ref="I9:J9"/>
    <mergeCell ref="L9:M9"/>
    <mergeCell ref="C11:D11"/>
    <mergeCell ref="F11:G11"/>
    <mergeCell ref="I11:J11"/>
    <mergeCell ref="L11:M11"/>
    <mergeCell ref="C12:D12"/>
    <mergeCell ref="F12:G12"/>
    <mergeCell ref="I12:J12"/>
    <mergeCell ref="L12:M12"/>
    <mergeCell ref="A17:A53"/>
    <mergeCell ref="C17:E17"/>
    <mergeCell ref="C18:M18"/>
    <mergeCell ref="B19:B25"/>
    <mergeCell ref="B26:B29"/>
    <mergeCell ref="C13:M13"/>
    <mergeCell ref="C14:M14"/>
    <mergeCell ref="C15:M15"/>
    <mergeCell ref="C16:G16"/>
    <mergeCell ref="I16:M16"/>
    <mergeCell ref="B33:B35"/>
    <mergeCell ref="B36:B45"/>
    <mergeCell ref="F44:G44"/>
    <mergeCell ref="H44:I44"/>
    <mergeCell ref="B46:B49"/>
    <mergeCell ref="F47:F48"/>
    <mergeCell ref="G47:J48"/>
    <mergeCell ref="C63:M63"/>
    <mergeCell ref="C50:M50"/>
    <mergeCell ref="C51:M51"/>
    <mergeCell ref="C52:M52"/>
    <mergeCell ref="C53:M53"/>
    <mergeCell ref="C54:M54"/>
    <mergeCell ref="C55:M55"/>
    <mergeCell ref="C56:M56"/>
    <mergeCell ref="C57:M57"/>
    <mergeCell ref="C58:M58"/>
    <mergeCell ref="C59:M59"/>
    <mergeCell ref="A60:A62"/>
    <mergeCell ref="C60:M60"/>
    <mergeCell ref="C61:M61"/>
    <mergeCell ref="C62:M62"/>
    <mergeCell ref="A54:A59"/>
  </mergeCells>
  <hyperlinks>
    <hyperlink ref="C58" r:id="rId1"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3" tint="0.79998168889431442"/>
  </sheetPr>
  <dimension ref="A1:M57"/>
  <sheetViews>
    <sheetView topLeftCell="A42" zoomScale="70" zoomScaleNormal="70" workbookViewId="0">
      <selection activeCell="C44" sqref="C44:M44"/>
    </sheetView>
  </sheetViews>
  <sheetFormatPr baseColWidth="10" defaultColWidth="11.42578125" defaultRowHeight="15.75"/>
  <cols>
    <col min="1" max="1" width="25.140625" style="4" customWidth="1"/>
    <col min="2" max="2" width="39.140625" style="57" customWidth="1"/>
    <col min="3" max="3" width="29.140625" style="4" customWidth="1"/>
    <col min="4" max="16384" width="11.42578125" style="4"/>
  </cols>
  <sheetData>
    <row r="1" spans="1:13" ht="16.5" thickBot="1">
      <c r="A1" s="153"/>
      <c r="B1" s="4399" t="s">
        <v>1976</v>
      </c>
      <c r="C1" s="4400"/>
      <c r="D1" s="152"/>
      <c r="E1" s="152"/>
      <c r="F1" s="152"/>
      <c r="G1" s="152"/>
      <c r="H1" s="152"/>
      <c r="I1" s="152"/>
      <c r="J1" s="152"/>
      <c r="K1" s="152"/>
      <c r="L1" s="152"/>
      <c r="M1" s="151"/>
    </row>
    <row r="2" spans="1:13" ht="31.5" customHeight="1">
      <c r="A2" s="4401" t="s">
        <v>1134</v>
      </c>
      <c r="B2" s="150" t="s">
        <v>1135</v>
      </c>
      <c r="C2" s="3723" t="s">
        <v>476</v>
      </c>
      <c r="D2" s="4404"/>
      <c r="E2" s="4404"/>
      <c r="F2" s="4404"/>
      <c r="G2" s="4404"/>
      <c r="H2" s="4404"/>
      <c r="I2" s="4404"/>
      <c r="J2" s="4404"/>
      <c r="K2" s="4404"/>
      <c r="L2" s="4404"/>
      <c r="M2" s="4405"/>
    </row>
    <row r="3" spans="1:13" ht="113.25" customHeight="1">
      <c r="A3" s="4402"/>
      <c r="B3" s="100" t="s">
        <v>1137</v>
      </c>
      <c r="C3" s="3334" t="s">
        <v>1977</v>
      </c>
      <c r="D3" s="4406"/>
      <c r="E3" s="4406"/>
      <c r="F3" s="4406"/>
      <c r="G3" s="4406"/>
      <c r="H3" s="4406"/>
      <c r="I3" s="4406"/>
      <c r="J3" s="4406"/>
      <c r="K3" s="4406"/>
      <c r="L3" s="4406"/>
      <c r="M3" s="4407"/>
    </row>
    <row r="4" spans="1:13">
      <c r="A4" s="4402"/>
      <c r="B4" s="1865" t="s">
        <v>1139</v>
      </c>
      <c r="C4" s="1870" t="s">
        <v>422</v>
      </c>
      <c r="D4" s="1991"/>
      <c r="E4" s="2002"/>
      <c r="F4" s="2002"/>
      <c r="G4" s="2002"/>
      <c r="H4" s="2002"/>
      <c r="I4" s="2002"/>
      <c r="J4" s="2002"/>
      <c r="K4" s="2002"/>
      <c r="L4" s="2002"/>
      <c r="M4" s="2003"/>
    </row>
    <row r="5" spans="1:13">
      <c r="A5" s="4402"/>
      <c r="B5" s="2061" t="s">
        <v>1140</v>
      </c>
      <c r="C5" s="1991" t="s">
        <v>1141</v>
      </c>
      <c r="D5" s="1870"/>
      <c r="E5" s="660"/>
      <c r="F5" s="660"/>
      <c r="G5" s="660"/>
      <c r="H5" s="660"/>
      <c r="I5" s="660"/>
      <c r="J5" s="660"/>
      <c r="K5" s="660"/>
      <c r="L5" s="660"/>
      <c r="M5" s="661"/>
    </row>
    <row r="6" spans="1:13">
      <c r="A6" s="4402"/>
      <c r="B6" s="1865" t="s">
        <v>1142</v>
      </c>
      <c r="C6" s="1991" t="s">
        <v>1141</v>
      </c>
      <c r="D6" s="1870"/>
      <c r="E6" s="660"/>
      <c r="F6" s="660"/>
      <c r="G6" s="660"/>
      <c r="H6" s="660"/>
      <c r="I6" s="660"/>
      <c r="J6" s="660"/>
      <c r="K6" s="660"/>
      <c r="L6" s="660"/>
      <c r="M6" s="661"/>
    </row>
    <row r="7" spans="1:13">
      <c r="A7" s="4402"/>
      <c r="B7" s="100" t="s">
        <v>1143</v>
      </c>
      <c r="C7" s="449" t="s">
        <v>71</v>
      </c>
      <c r="D7" s="449"/>
      <c r="E7" s="148"/>
      <c r="F7" s="148"/>
      <c r="G7" s="149"/>
      <c r="H7" s="1897" t="s">
        <v>28</v>
      </c>
      <c r="I7" s="449" t="s">
        <v>72</v>
      </c>
      <c r="J7" s="449"/>
      <c r="K7" s="148"/>
      <c r="L7" s="148"/>
      <c r="M7" s="147"/>
    </row>
    <row r="8" spans="1:13">
      <c r="A8" s="4402"/>
      <c r="B8" s="3337" t="s">
        <v>1144</v>
      </c>
      <c r="C8" s="146"/>
      <c r="D8" s="145"/>
      <c r="E8" s="145"/>
      <c r="F8" s="145"/>
      <c r="G8" s="145"/>
      <c r="H8" s="145"/>
      <c r="I8" s="145"/>
      <c r="J8" s="145"/>
      <c r="K8" s="145"/>
      <c r="L8" s="81"/>
      <c r="M8" s="144"/>
    </row>
    <row r="9" spans="1:13" ht="30.75" customHeight="1">
      <c r="A9" s="4402"/>
      <c r="B9" s="3338"/>
      <c r="C9" s="662" t="s">
        <v>1978</v>
      </c>
      <c r="E9" s="1863"/>
      <c r="F9" s="4408" t="s">
        <v>1979</v>
      </c>
      <c r="G9" s="4408"/>
      <c r="H9" s="1863"/>
      <c r="I9" s="1510" t="s">
        <v>1980</v>
      </c>
      <c r="J9" s="1938"/>
      <c r="K9" s="663"/>
      <c r="L9" s="664"/>
      <c r="M9" s="665"/>
    </row>
    <row r="10" spans="1:13">
      <c r="A10" s="4402"/>
      <c r="B10" s="3339"/>
      <c r="C10" s="3960" t="s">
        <v>1147</v>
      </c>
      <c r="D10" s="3960"/>
      <c r="E10" s="1938"/>
      <c r="F10" s="3960" t="s">
        <v>1147</v>
      </c>
      <c r="G10" s="3960"/>
      <c r="H10" s="1938"/>
      <c r="I10" s="3960" t="s">
        <v>1147</v>
      </c>
      <c r="J10" s="3960"/>
      <c r="K10" s="1938"/>
      <c r="L10" s="666"/>
      <c r="M10" s="667"/>
    </row>
    <row r="11" spans="1:13" ht="357.75" customHeight="1">
      <c r="A11" s="4403"/>
      <c r="B11" s="100" t="s">
        <v>1148</v>
      </c>
      <c r="C11" s="4390" t="s">
        <v>1981</v>
      </c>
      <c r="D11" s="4391"/>
      <c r="E11" s="4391"/>
      <c r="F11" s="4391"/>
      <c r="G11" s="4391"/>
      <c r="H11" s="4391"/>
      <c r="I11" s="4391"/>
      <c r="J11" s="4391"/>
      <c r="K11" s="4391"/>
      <c r="L11" s="4391"/>
      <c r="M11" s="4392"/>
    </row>
    <row r="12" spans="1:13" ht="28.5" customHeight="1">
      <c r="A12" s="4396" t="s">
        <v>1150</v>
      </c>
      <c r="B12" s="100" t="s">
        <v>1256</v>
      </c>
      <c r="C12" s="668" t="s">
        <v>58</v>
      </c>
      <c r="D12" s="668"/>
      <c r="E12" s="668"/>
      <c r="F12" s="668"/>
      <c r="G12" s="668"/>
      <c r="H12" s="668"/>
      <c r="I12" s="668"/>
      <c r="J12" s="668"/>
      <c r="K12" s="668"/>
      <c r="M12" s="101"/>
    </row>
    <row r="13" spans="1:13" ht="63" customHeight="1">
      <c r="A13" s="4397"/>
      <c r="B13" s="100" t="s">
        <v>1151</v>
      </c>
      <c r="C13" s="3329" t="s">
        <v>477</v>
      </c>
      <c r="D13" s="3330"/>
      <c r="E13" s="3330"/>
      <c r="F13" s="3330"/>
      <c r="G13" s="3330"/>
      <c r="H13" s="3330"/>
      <c r="I13" s="3330"/>
      <c r="J13" s="3330"/>
      <c r="K13" s="3330"/>
      <c r="L13" s="3330"/>
      <c r="M13" s="3331"/>
    </row>
    <row r="14" spans="1:13" ht="8.25" customHeight="1">
      <c r="A14" s="4397"/>
      <c r="B14" s="3337" t="s">
        <v>1153</v>
      </c>
      <c r="C14" s="143"/>
      <c r="D14" s="142"/>
      <c r="E14" s="142"/>
      <c r="F14" s="142"/>
      <c r="G14" s="142"/>
      <c r="H14" s="142"/>
      <c r="I14" s="142"/>
      <c r="J14" s="142"/>
      <c r="K14" s="142"/>
      <c r="L14" s="142"/>
      <c r="M14" s="141"/>
    </row>
    <row r="15" spans="1:13" ht="9" customHeight="1">
      <c r="A15" s="4397"/>
      <c r="B15" s="3338"/>
      <c r="C15" s="140"/>
      <c r="D15" s="139"/>
      <c r="E15" s="138"/>
      <c r="F15" s="139"/>
      <c r="G15" s="138"/>
      <c r="H15" s="139"/>
      <c r="I15" s="138"/>
      <c r="J15" s="139"/>
      <c r="K15" s="138"/>
      <c r="L15" s="138"/>
      <c r="M15" s="110"/>
    </row>
    <row r="16" spans="1:13">
      <c r="A16" s="4397"/>
      <c r="B16" s="3338"/>
      <c r="C16" s="669" t="s">
        <v>1154</v>
      </c>
      <c r="D16" s="137"/>
      <c r="E16" s="669" t="s">
        <v>1155</v>
      </c>
      <c r="F16" s="137"/>
      <c r="G16" s="669" t="s">
        <v>1156</v>
      </c>
      <c r="H16" s="137"/>
      <c r="I16" s="669" t="s">
        <v>1157</v>
      </c>
      <c r="J16" s="137"/>
      <c r="K16" s="669" t="s">
        <v>1158</v>
      </c>
      <c r="L16" s="136"/>
      <c r="M16" s="135"/>
    </row>
    <row r="17" spans="1:13">
      <c r="A17" s="4397"/>
      <c r="B17" s="3338"/>
      <c r="C17" s="669" t="s">
        <v>1159</v>
      </c>
      <c r="D17" s="1891"/>
      <c r="E17" s="669" t="s">
        <v>1160</v>
      </c>
      <c r="F17" s="123"/>
      <c r="G17" s="669" t="s">
        <v>1161</v>
      </c>
      <c r="H17" s="123"/>
      <c r="I17" s="669" t="s">
        <v>1162</v>
      </c>
      <c r="J17" s="123" t="s">
        <v>1167</v>
      </c>
      <c r="K17" s="669" t="s">
        <v>1163</v>
      </c>
      <c r="L17" s="136"/>
      <c r="M17" s="135"/>
    </row>
    <row r="18" spans="1:13">
      <c r="A18" s="4397"/>
      <c r="B18" s="3338"/>
      <c r="C18" s="669" t="s">
        <v>1164</v>
      </c>
      <c r="D18" s="1891"/>
      <c r="E18" s="669" t="s">
        <v>1165</v>
      </c>
      <c r="F18" s="1891"/>
      <c r="G18" s="669"/>
      <c r="H18" s="125"/>
      <c r="I18" s="669"/>
      <c r="J18" s="125"/>
      <c r="K18" s="669"/>
      <c r="L18" s="134"/>
      <c r="M18" s="133"/>
    </row>
    <row r="19" spans="1:13">
      <c r="A19" s="4397"/>
      <c r="B19" s="3338"/>
      <c r="C19" s="669" t="s">
        <v>1166</v>
      </c>
      <c r="D19" s="123"/>
      <c r="E19" s="669" t="s">
        <v>1168</v>
      </c>
      <c r="F19" s="1939"/>
      <c r="G19" s="1939"/>
      <c r="H19" s="1939"/>
      <c r="I19" s="1939"/>
      <c r="J19" s="1939"/>
      <c r="K19" s="1939"/>
      <c r="L19" s="1939"/>
      <c r="M19" s="132"/>
    </row>
    <row r="20" spans="1:13" ht="9.75" customHeight="1">
      <c r="A20" s="4397"/>
      <c r="B20" s="3339"/>
      <c r="C20" s="1894"/>
      <c r="D20" s="1894"/>
      <c r="E20" s="1894"/>
      <c r="F20" s="1894"/>
      <c r="G20" s="1894"/>
      <c r="H20" s="1894"/>
      <c r="I20" s="1894"/>
      <c r="J20" s="1894"/>
      <c r="K20" s="1894"/>
      <c r="L20" s="1894"/>
      <c r="M20" s="1895"/>
    </row>
    <row r="21" spans="1:13">
      <c r="A21" s="4397"/>
      <c r="B21" s="3337" t="s">
        <v>1170</v>
      </c>
      <c r="C21" s="131"/>
      <c r="D21" s="131"/>
      <c r="E21" s="131"/>
      <c r="F21" s="131"/>
      <c r="G21" s="131"/>
      <c r="H21" s="131"/>
      <c r="I21" s="131"/>
      <c r="J21" s="131"/>
      <c r="K21" s="131"/>
      <c r="M21" s="101"/>
    </row>
    <row r="22" spans="1:13">
      <c r="A22" s="4397"/>
      <c r="B22" s="3338"/>
      <c r="C22" s="669" t="s">
        <v>1171</v>
      </c>
      <c r="D22" s="123"/>
      <c r="E22" s="668"/>
      <c r="F22" s="669" t="s">
        <v>1172</v>
      </c>
      <c r="G22" s="1891"/>
      <c r="H22" s="668"/>
      <c r="I22" s="669" t="s">
        <v>1173</v>
      </c>
      <c r="J22" s="1891"/>
      <c r="K22" s="668"/>
      <c r="M22" s="101"/>
    </row>
    <row r="23" spans="1:13">
      <c r="A23" s="4397"/>
      <c r="B23" s="3338"/>
      <c r="C23" s="669" t="s">
        <v>1174</v>
      </c>
      <c r="D23" s="130"/>
      <c r="E23" s="129"/>
      <c r="F23" s="669" t="s">
        <v>1175</v>
      </c>
      <c r="G23" s="123"/>
      <c r="H23" s="126"/>
      <c r="I23" s="127"/>
      <c r="J23" s="126"/>
      <c r="K23" s="1945"/>
      <c r="M23" s="101"/>
    </row>
    <row r="24" spans="1:13">
      <c r="A24" s="4397"/>
      <c r="B24" s="3338"/>
      <c r="C24" s="125"/>
      <c r="D24" s="125"/>
      <c r="E24" s="125"/>
      <c r="F24" s="125"/>
      <c r="G24" s="125"/>
      <c r="H24" s="125"/>
      <c r="I24" s="125" t="s">
        <v>1800</v>
      </c>
      <c r="J24" s="2006" t="s">
        <v>1167</v>
      </c>
      <c r="K24" s="125"/>
      <c r="M24" s="101"/>
    </row>
    <row r="25" spans="1:13">
      <c r="A25" s="4397"/>
      <c r="B25" s="1864" t="s">
        <v>1176</v>
      </c>
      <c r="C25" s="668"/>
      <c r="D25" s="668"/>
      <c r="E25" s="668"/>
      <c r="F25" s="668"/>
      <c r="G25" s="668"/>
      <c r="H25" s="668"/>
      <c r="I25" s="668"/>
      <c r="J25" s="668"/>
      <c r="K25" s="668"/>
      <c r="L25" s="668"/>
      <c r="M25" s="122"/>
    </row>
    <row r="26" spans="1:13" ht="47.25" customHeight="1">
      <c r="A26" s="4397"/>
      <c r="B26" s="1864"/>
      <c r="C26" s="124" t="s">
        <v>1177</v>
      </c>
      <c r="D26" s="670">
        <v>0.48</v>
      </c>
      <c r="E26" s="668"/>
      <c r="F26" s="671" t="s">
        <v>1178</v>
      </c>
      <c r="G26" s="123">
        <v>2017</v>
      </c>
      <c r="H26" s="668"/>
      <c r="I26" s="671" t="s">
        <v>1179</v>
      </c>
      <c r="J26" s="3961" t="s">
        <v>1982</v>
      </c>
      <c r="K26" s="3962"/>
      <c r="L26" s="3963"/>
      <c r="M26" s="122"/>
    </row>
    <row r="27" spans="1:13">
      <c r="A27" s="4397"/>
      <c r="B27" s="1865"/>
      <c r="C27" s="1894"/>
      <c r="D27" s="1894"/>
      <c r="E27" s="1894"/>
      <c r="F27" s="1894"/>
      <c r="G27" s="1894"/>
      <c r="H27" s="1894"/>
      <c r="I27" s="1894"/>
      <c r="J27" s="1894"/>
      <c r="K27" s="1894"/>
      <c r="L27" s="1894"/>
      <c r="M27" s="1895"/>
    </row>
    <row r="28" spans="1:13">
      <c r="A28" s="4397"/>
      <c r="B28" s="3337" t="s">
        <v>1181</v>
      </c>
      <c r="C28" s="2034"/>
      <c r="D28" s="2034"/>
      <c r="E28" s="2034"/>
      <c r="F28" s="2034"/>
      <c r="G28" s="2034"/>
      <c r="H28" s="2034"/>
      <c r="I28" s="2034"/>
      <c r="J28" s="2034"/>
      <c r="K28" s="2034"/>
      <c r="M28" s="101"/>
    </row>
    <row r="29" spans="1:13">
      <c r="A29" s="4397"/>
      <c r="B29" s="3338"/>
      <c r="C29" s="668" t="s">
        <v>1182</v>
      </c>
      <c r="D29" s="672">
        <v>2019</v>
      </c>
      <c r="E29" s="117"/>
      <c r="F29" s="668" t="s">
        <v>1183</v>
      </c>
      <c r="G29" s="119" t="s">
        <v>1184</v>
      </c>
      <c r="H29" s="117"/>
      <c r="I29" s="671"/>
      <c r="J29" s="117"/>
      <c r="K29" s="117"/>
      <c r="M29" s="101"/>
    </row>
    <row r="30" spans="1:13">
      <c r="A30" s="4397"/>
      <c r="B30" s="3339"/>
      <c r="C30" s="1894"/>
      <c r="D30" s="673"/>
      <c r="E30" s="2035"/>
      <c r="F30" s="1894"/>
      <c r="G30" s="2035"/>
      <c r="H30" s="2035"/>
      <c r="I30" s="115"/>
      <c r="J30" s="2035"/>
      <c r="K30" s="2035"/>
      <c r="M30" s="101"/>
    </row>
    <row r="31" spans="1:13">
      <c r="A31" s="4397"/>
      <c r="B31" s="1864" t="s">
        <v>1185</v>
      </c>
      <c r="C31" s="114"/>
      <c r="D31" s="114"/>
      <c r="E31" s="114"/>
      <c r="F31" s="114"/>
      <c r="G31" s="114"/>
      <c r="H31" s="114"/>
      <c r="I31" s="114"/>
      <c r="J31" s="114"/>
      <c r="K31" s="114"/>
      <c r="L31" s="114"/>
      <c r="M31" s="113"/>
    </row>
    <row r="32" spans="1:13">
      <c r="A32" s="4397"/>
      <c r="B32" s="1864"/>
      <c r="C32" s="109"/>
      <c r="D32" s="111" t="s">
        <v>1432</v>
      </c>
      <c r="E32" s="111"/>
      <c r="F32" s="111" t="s">
        <v>1521</v>
      </c>
      <c r="G32" s="111"/>
      <c r="H32" s="112" t="s">
        <v>1522</v>
      </c>
      <c r="I32" s="112"/>
      <c r="J32" s="112" t="s">
        <v>1307</v>
      </c>
      <c r="K32" s="111"/>
      <c r="L32" s="111" t="s">
        <v>1308</v>
      </c>
      <c r="M32" s="113"/>
    </row>
    <row r="33" spans="1:13">
      <c r="A33" s="4397"/>
      <c r="B33" s="1864"/>
      <c r="C33" s="109"/>
      <c r="D33" s="1867">
        <v>0.46</v>
      </c>
      <c r="E33" s="1997"/>
      <c r="F33" s="1867"/>
      <c r="G33" s="1997"/>
      <c r="H33" s="1867">
        <v>0.44</v>
      </c>
      <c r="I33" s="1997"/>
      <c r="J33" s="1867"/>
      <c r="K33" s="1997"/>
      <c r="L33" s="1867">
        <v>0.42</v>
      </c>
      <c r="M33" s="1936"/>
    </row>
    <row r="34" spans="1:13">
      <c r="A34" s="4397"/>
      <c r="B34" s="1864"/>
      <c r="C34" s="109"/>
      <c r="D34" s="111" t="s">
        <v>1309</v>
      </c>
      <c r="E34" s="111"/>
      <c r="F34" s="111" t="s">
        <v>1310</v>
      </c>
      <c r="G34" s="111"/>
      <c r="H34" s="112" t="s">
        <v>1311</v>
      </c>
      <c r="I34" s="112"/>
      <c r="J34" s="112" t="s">
        <v>1312</v>
      </c>
      <c r="K34" s="111"/>
      <c r="L34" s="111" t="s">
        <v>1313</v>
      </c>
      <c r="M34" s="110"/>
    </row>
    <row r="35" spans="1:13">
      <c r="A35" s="4397"/>
      <c r="B35" s="1864"/>
      <c r="C35" s="109"/>
      <c r="D35" s="1867"/>
      <c r="E35" s="1997"/>
      <c r="F35" s="1867">
        <v>0.4</v>
      </c>
      <c r="G35" s="1997"/>
      <c r="H35" s="1867"/>
      <c r="I35" s="1997"/>
      <c r="J35" s="1867">
        <v>0.38</v>
      </c>
      <c r="K35" s="1997"/>
      <c r="L35" s="1867"/>
      <c r="M35" s="1936"/>
    </row>
    <row r="36" spans="1:13">
      <c r="A36" s="4397"/>
      <c r="B36" s="1864"/>
      <c r="C36" s="109"/>
      <c r="D36" s="111" t="s">
        <v>1314</v>
      </c>
      <c r="E36" s="111"/>
      <c r="F36" s="111" t="s">
        <v>1315</v>
      </c>
      <c r="G36" s="111"/>
      <c r="H36" s="112" t="s">
        <v>1316</v>
      </c>
      <c r="I36" s="112"/>
      <c r="J36" s="112" t="s">
        <v>1317</v>
      </c>
      <c r="K36" s="111"/>
      <c r="L36" s="111" t="s">
        <v>1380</v>
      </c>
      <c r="M36" s="110"/>
    </row>
    <row r="37" spans="1:13">
      <c r="A37" s="4397"/>
      <c r="B37" s="1864"/>
      <c r="C37" s="109"/>
      <c r="D37" s="1867">
        <v>0.36</v>
      </c>
      <c r="E37" s="1997"/>
      <c r="F37" s="1867"/>
      <c r="G37" s="1997"/>
      <c r="H37" s="1867">
        <v>0.34</v>
      </c>
      <c r="I37" s="1997"/>
      <c r="J37" s="1867"/>
      <c r="K37" s="1997"/>
      <c r="L37" s="1867">
        <v>0.32</v>
      </c>
      <c r="M37" s="1936"/>
    </row>
    <row r="38" spans="1:13">
      <c r="A38" s="4397"/>
      <c r="B38" s="1864"/>
      <c r="C38" s="109"/>
      <c r="D38" s="108" t="s">
        <v>1381</v>
      </c>
      <c r="E38" s="1935"/>
      <c r="F38" s="108" t="s">
        <v>1186</v>
      </c>
      <c r="G38" s="1935"/>
      <c r="H38" s="108"/>
      <c r="I38" s="1935"/>
      <c r="J38" s="108"/>
      <c r="K38" s="1935"/>
      <c r="L38" s="108"/>
      <c r="M38" s="1936"/>
    </row>
    <row r="39" spans="1:13">
      <c r="A39" s="4397"/>
      <c r="B39" s="1864"/>
      <c r="C39" s="109"/>
      <c r="D39" s="1867"/>
      <c r="E39" s="1997"/>
      <c r="F39" s="3352">
        <v>0.32</v>
      </c>
      <c r="G39" s="3353"/>
      <c r="H39" s="3354"/>
      <c r="I39" s="3354"/>
      <c r="J39" s="108"/>
      <c r="K39" s="1935"/>
      <c r="L39" s="108"/>
      <c r="M39" s="1936"/>
    </row>
    <row r="40" spans="1:13" ht="18" customHeight="1">
      <c r="A40" s="4397"/>
      <c r="B40" s="3337" t="s">
        <v>1187</v>
      </c>
      <c r="C40" s="107"/>
      <c r="D40" s="107"/>
      <c r="E40" s="107"/>
      <c r="F40" s="107"/>
      <c r="G40" s="107"/>
      <c r="H40" s="107"/>
      <c r="I40" s="107"/>
      <c r="J40" s="107"/>
      <c r="K40" s="107"/>
      <c r="M40" s="101"/>
    </row>
    <row r="41" spans="1:13">
      <c r="A41" s="4397"/>
      <c r="B41" s="3338"/>
      <c r="D41" s="106" t="s">
        <v>482</v>
      </c>
      <c r="E41" s="105" t="s">
        <v>60</v>
      </c>
      <c r="F41" s="3360" t="s">
        <v>1188</v>
      </c>
      <c r="G41" s="3743" t="s">
        <v>1267</v>
      </c>
      <c r="H41" s="3743"/>
      <c r="I41" s="3743"/>
      <c r="J41" s="3743"/>
      <c r="K41" s="674"/>
      <c r="M41" s="101"/>
    </row>
    <row r="42" spans="1:13">
      <c r="A42" s="4397"/>
      <c r="B42" s="3338"/>
      <c r="D42" s="1998" t="s">
        <v>1167</v>
      </c>
      <c r="E42" s="1891"/>
      <c r="F42" s="3360"/>
      <c r="G42" s="3743"/>
      <c r="H42" s="3743"/>
      <c r="I42" s="3743"/>
      <c r="J42" s="3743"/>
      <c r="K42" s="103"/>
      <c r="M42" s="101"/>
    </row>
    <row r="43" spans="1:13">
      <c r="A43" s="4397"/>
      <c r="B43" s="3339"/>
      <c r="C43" s="102"/>
      <c r="D43" s="102"/>
      <c r="E43" s="102"/>
      <c r="F43" s="102"/>
      <c r="G43" s="102"/>
      <c r="H43" s="102"/>
      <c r="I43" s="102"/>
      <c r="J43" s="102"/>
      <c r="K43" s="102"/>
      <c r="M43" s="101"/>
    </row>
    <row r="44" spans="1:13" ht="210.75" customHeight="1">
      <c r="A44" s="4397"/>
      <c r="B44" s="100" t="s">
        <v>1189</v>
      </c>
      <c r="C44" s="4390" t="s">
        <v>1983</v>
      </c>
      <c r="D44" s="4391"/>
      <c r="E44" s="4391"/>
      <c r="F44" s="4391"/>
      <c r="G44" s="4391"/>
      <c r="H44" s="4391"/>
      <c r="I44" s="4391"/>
      <c r="J44" s="4391"/>
      <c r="K44" s="4391"/>
      <c r="L44" s="4391"/>
      <c r="M44" s="4392"/>
    </row>
    <row r="45" spans="1:13" ht="47.25">
      <c r="A45" s="4397"/>
      <c r="B45" s="100" t="s">
        <v>1191</v>
      </c>
      <c r="C45" s="1861" t="s">
        <v>1984</v>
      </c>
      <c r="D45" s="2000"/>
      <c r="E45" s="2000"/>
      <c r="F45" s="2000"/>
      <c r="G45" s="2000"/>
      <c r="H45" s="2000"/>
      <c r="I45" s="2000"/>
      <c r="J45" s="2000"/>
      <c r="K45" s="2000"/>
      <c r="L45" s="2000"/>
      <c r="M45" s="2001"/>
    </row>
    <row r="46" spans="1:13">
      <c r="A46" s="4397"/>
      <c r="B46" s="100" t="s">
        <v>1193</v>
      </c>
      <c r="C46" s="3329" t="s">
        <v>1985</v>
      </c>
      <c r="D46" s="3330"/>
      <c r="E46" s="3330"/>
      <c r="F46" s="3330"/>
      <c r="G46" s="3330"/>
      <c r="H46" s="3330"/>
      <c r="I46" s="3330"/>
      <c r="J46" s="3330"/>
      <c r="K46" s="3330"/>
      <c r="L46" s="3330"/>
      <c r="M46" s="3331"/>
    </row>
    <row r="47" spans="1:13">
      <c r="A47" s="4398"/>
      <c r="B47" s="100" t="s">
        <v>1195</v>
      </c>
      <c r="C47" s="4393" t="s">
        <v>1986</v>
      </c>
      <c r="D47" s="4394"/>
      <c r="E47" s="4394"/>
      <c r="F47" s="4394"/>
      <c r="G47" s="4394"/>
      <c r="H47" s="4394"/>
      <c r="I47" s="4394"/>
      <c r="J47" s="4394"/>
      <c r="K47" s="4394"/>
      <c r="L47" s="4394"/>
      <c r="M47" s="4395"/>
    </row>
    <row r="48" spans="1:13" ht="15.75" customHeight="1">
      <c r="A48" s="3323" t="s">
        <v>1197</v>
      </c>
      <c r="B48" s="98" t="s">
        <v>1198</v>
      </c>
      <c r="C48" s="3098" t="s">
        <v>993</v>
      </c>
      <c r="D48" s="3098"/>
      <c r="E48" s="3098"/>
      <c r="F48" s="3098"/>
      <c r="G48" s="3098"/>
      <c r="H48" s="3098"/>
      <c r="I48" s="3098"/>
      <c r="J48" s="3098"/>
      <c r="K48" s="3098"/>
      <c r="L48" s="3098"/>
      <c r="M48" s="3099"/>
    </row>
    <row r="49" spans="1:13" ht="15.75" customHeight="1">
      <c r="A49" s="3324"/>
      <c r="B49" s="98" t="s">
        <v>1199</v>
      </c>
      <c r="C49" s="3100" t="s">
        <v>1200</v>
      </c>
      <c r="D49" s="3100"/>
      <c r="E49" s="3100"/>
      <c r="F49" s="3100"/>
      <c r="G49" s="3100"/>
      <c r="H49" s="3100"/>
      <c r="I49" s="3100"/>
      <c r="J49" s="3100"/>
      <c r="K49" s="3100"/>
      <c r="L49" s="3100"/>
      <c r="M49" s="3101"/>
    </row>
    <row r="50" spans="1:13">
      <c r="A50" s="3324"/>
      <c r="B50" s="98" t="s">
        <v>1201</v>
      </c>
      <c r="C50" s="3100" t="s">
        <v>72</v>
      </c>
      <c r="D50" s="3100"/>
      <c r="E50" s="3100"/>
      <c r="F50" s="3100"/>
      <c r="G50" s="3100"/>
      <c r="H50" s="3100"/>
      <c r="I50" s="3100"/>
      <c r="J50" s="3100"/>
      <c r="K50" s="3100"/>
      <c r="L50" s="3100"/>
      <c r="M50" s="3101"/>
    </row>
    <row r="51" spans="1:13" ht="15.75" customHeight="1">
      <c r="A51" s="3324"/>
      <c r="B51" s="99" t="s">
        <v>1202</v>
      </c>
      <c r="C51" s="3100" t="s">
        <v>1203</v>
      </c>
      <c r="D51" s="3100"/>
      <c r="E51" s="3100"/>
      <c r="F51" s="3100"/>
      <c r="G51" s="3100"/>
      <c r="H51" s="3100"/>
      <c r="I51" s="3100"/>
      <c r="J51" s="3100"/>
      <c r="K51" s="3100"/>
      <c r="L51" s="3100"/>
      <c r="M51" s="3101"/>
    </row>
    <row r="52" spans="1:13" ht="15.75" customHeight="1">
      <c r="A52" s="3324"/>
      <c r="B52" s="98" t="s">
        <v>1204</v>
      </c>
      <c r="C52" s="3102" t="s">
        <v>995</v>
      </c>
      <c r="D52" s="3103"/>
      <c r="E52" s="3103"/>
      <c r="F52" s="3103"/>
      <c r="G52" s="3103"/>
      <c r="H52" s="3103"/>
      <c r="I52" s="3103"/>
      <c r="J52" s="3103"/>
      <c r="K52" s="3103"/>
      <c r="L52" s="3103"/>
      <c r="M52" s="3104"/>
    </row>
    <row r="53" spans="1:13" ht="16.5" thickBot="1">
      <c r="A53" s="3325"/>
      <c r="B53" s="98" t="s">
        <v>1205</v>
      </c>
      <c r="C53" s="3088">
        <v>3887777</v>
      </c>
      <c r="D53" s="3088"/>
      <c r="E53" s="3088"/>
      <c r="F53" s="3088"/>
      <c r="G53" s="3088"/>
      <c r="H53" s="3088"/>
      <c r="I53" s="3088"/>
      <c r="J53" s="3088"/>
      <c r="K53" s="3088"/>
      <c r="L53" s="3088"/>
      <c r="M53" s="3089"/>
    </row>
    <row r="54" spans="1:13" ht="15.75" customHeight="1">
      <c r="A54" s="3323" t="s">
        <v>1206</v>
      </c>
      <c r="B54" s="97" t="s">
        <v>1207</v>
      </c>
      <c r="C54" s="3088" t="s">
        <v>1409</v>
      </c>
      <c r="D54" s="3088"/>
      <c r="E54" s="3088"/>
      <c r="F54" s="3088"/>
      <c r="G54" s="3088"/>
      <c r="H54" s="3088"/>
      <c r="I54" s="3088"/>
      <c r="J54" s="3088"/>
      <c r="K54" s="3088"/>
      <c r="L54" s="3088"/>
      <c r="M54" s="3089"/>
    </row>
    <row r="55" spans="1:13" ht="30" customHeight="1">
      <c r="A55" s="3324"/>
      <c r="B55" s="97" t="s">
        <v>1209</v>
      </c>
      <c r="C55" s="3088" t="s">
        <v>1987</v>
      </c>
      <c r="D55" s="3088"/>
      <c r="E55" s="3088"/>
      <c r="F55" s="3088"/>
      <c r="G55" s="3088"/>
      <c r="H55" s="3088"/>
      <c r="I55" s="3088"/>
      <c r="J55" s="3088"/>
      <c r="K55" s="3088"/>
      <c r="L55" s="3088"/>
      <c r="M55" s="3089"/>
    </row>
    <row r="56" spans="1:13" ht="30" customHeight="1" thickBot="1">
      <c r="A56" s="3324"/>
      <c r="B56" s="96" t="s">
        <v>28</v>
      </c>
      <c r="C56" s="3088" t="s">
        <v>1988</v>
      </c>
      <c r="D56" s="3088"/>
      <c r="E56" s="3088"/>
      <c r="F56" s="3088"/>
      <c r="G56" s="3088"/>
      <c r="H56" s="3088"/>
      <c r="I56" s="3088"/>
      <c r="J56" s="3088"/>
      <c r="K56" s="3088"/>
      <c r="L56" s="3088"/>
      <c r="M56" s="3089"/>
    </row>
    <row r="57" spans="1:13" ht="16.5" customHeight="1" thickBot="1">
      <c r="A57" s="77" t="s">
        <v>1211</v>
      </c>
      <c r="B57" s="78"/>
      <c r="C57" s="3696"/>
      <c r="D57" s="3508"/>
      <c r="E57" s="3508"/>
      <c r="F57" s="3508"/>
      <c r="G57" s="3508"/>
      <c r="H57" s="3508"/>
      <c r="I57" s="3508"/>
      <c r="J57" s="3508"/>
      <c r="K57" s="3508"/>
      <c r="L57" s="3508"/>
      <c r="M57" s="3509"/>
    </row>
  </sheetData>
  <mergeCells count="36">
    <mergeCell ref="B1:C1"/>
    <mergeCell ref="A2:A11"/>
    <mergeCell ref="C2:M2"/>
    <mergeCell ref="C3:M3"/>
    <mergeCell ref="B8:B10"/>
    <mergeCell ref="F9:G9"/>
    <mergeCell ref="C10:D10"/>
    <mergeCell ref="F10:G10"/>
    <mergeCell ref="I10:J10"/>
    <mergeCell ref="C11:M11"/>
    <mergeCell ref="A12:A47"/>
    <mergeCell ref="C13:M13"/>
    <mergeCell ref="B14:B20"/>
    <mergeCell ref="B21:B24"/>
    <mergeCell ref="J26:L26"/>
    <mergeCell ref="B28:B30"/>
    <mergeCell ref="F39:G39"/>
    <mergeCell ref="H39:I39"/>
    <mergeCell ref="B40:B43"/>
    <mergeCell ref="F41:F42"/>
    <mergeCell ref="C57:M57"/>
    <mergeCell ref="G41:J42"/>
    <mergeCell ref="C44:M44"/>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3">
    <dataValidation allowBlank="1" showInputMessage="1" showErrorMessage="1" prompt="Seleccione de la lista desplegable" sqref="B4 B7 H7" xr:uid="{00000000-0002-0000-4100-000000000000}"/>
    <dataValidation allowBlank="1" showInputMessage="1" showErrorMessage="1" prompt="Selecciones de la lista desplegable" sqref="B12" xr:uid="{00000000-0002-0000-4100-000001000000}"/>
    <dataValidation allowBlank="1" showInputMessage="1" showErrorMessage="1" prompt="Incluir una ficha por cada indicador, ya sea de producto o de resultado" sqref="B1" xr:uid="{00000000-0002-0000-4100-000002000000}"/>
  </dataValidations>
  <hyperlinks>
    <hyperlink ref="C52" r:id="rId1"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3"/>
  </sheetPr>
  <dimension ref="A1:N61"/>
  <sheetViews>
    <sheetView zoomScale="80" zoomScaleNormal="80" workbookViewId="0">
      <selection activeCell="O1" sqref="O1"/>
    </sheetView>
  </sheetViews>
  <sheetFormatPr baseColWidth="10" defaultColWidth="11.42578125" defaultRowHeight="15"/>
  <cols>
    <col min="1" max="1" width="29.140625" customWidth="1"/>
    <col min="2" max="2" width="29.28515625" customWidth="1"/>
    <col min="4" max="4" width="13.28515625" customWidth="1"/>
    <col min="9" max="9" width="12.85546875" customWidth="1"/>
  </cols>
  <sheetData>
    <row r="1" spans="1:14" ht="16.5" thickBot="1">
      <c r="A1" s="675"/>
      <c r="B1" s="676" t="s">
        <v>1989</v>
      </c>
      <c r="C1" s="677"/>
      <c r="D1" s="677"/>
      <c r="E1" s="677"/>
      <c r="F1" s="677"/>
      <c r="G1" s="677"/>
      <c r="H1" s="677"/>
      <c r="I1" s="677"/>
      <c r="J1" s="677"/>
      <c r="K1" s="677"/>
      <c r="L1" s="677"/>
      <c r="M1" s="678"/>
      <c r="N1" t="s">
        <v>1277</v>
      </c>
    </row>
    <row r="2" spans="1:14" ht="42" customHeight="1">
      <c r="A2" s="4447" t="s">
        <v>1134</v>
      </c>
      <c r="B2" s="679" t="s">
        <v>1135</v>
      </c>
      <c r="C2" s="4450" t="s">
        <v>1990</v>
      </c>
      <c r="D2" s="4450"/>
      <c r="E2" s="4450"/>
      <c r="F2" s="4450"/>
      <c r="G2" s="4450"/>
      <c r="H2" s="4450"/>
      <c r="I2" s="4450"/>
      <c r="J2" s="4450"/>
      <c r="K2" s="4450"/>
      <c r="L2" s="4450"/>
      <c r="M2" s="4451"/>
    </row>
    <row r="3" spans="1:14" ht="49.5" customHeight="1">
      <c r="A3" s="4448"/>
      <c r="B3" s="680" t="s">
        <v>1213</v>
      </c>
      <c r="C3" s="4452" t="s">
        <v>475</v>
      </c>
      <c r="D3" s="4452"/>
      <c r="E3" s="4452"/>
      <c r="F3" s="4452"/>
      <c r="G3" s="4452"/>
      <c r="H3" s="4452"/>
      <c r="I3" s="4452"/>
      <c r="J3" s="4452"/>
      <c r="K3" s="4452"/>
      <c r="L3" s="4452"/>
      <c r="M3" s="4453"/>
    </row>
    <row r="4" spans="1:14" ht="15" customHeight="1">
      <c r="A4" s="4448"/>
      <c r="B4" s="2140" t="s">
        <v>1139</v>
      </c>
      <c r="C4" s="2142" t="s">
        <v>482</v>
      </c>
      <c r="D4" s="2142"/>
      <c r="E4" s="2142"/>
      <c r="F4" s="2142"/>
      <c r="G4" s="2142"/>
      <c r="H4" s="2142"/>
      <c r="I4" s="2142"/>
      <c r="J4" s="2142"/>
      <c r="K4" s="2142"/>
      <c r="L4" s="2142"/>
      <c r="M4" s="2143"/>
    </row>
    <row r="5" spans="1:14" ht="30">
      <c r="A5" s="4448"/>
      <c r="B5" s="681" t="s">
        <v>1140</v>
      </c>
      <c r="C5" s="4452" t="s">
        <v>1762</v>
      </c>
      <c r="D5" s="4452"/>
      <c r="E5" s="4452"/>
      <c r="F5" s="4452"/>
      <c r="G5" s="4452"/>
      <c r="H5" s="4452"/>
      <c r="I5" s="4452"/>
      <c r="J5" s="4452"/>
      <c r="K5" s="4452"/>
      <c r="L5" s="4452"/>
      <c r="M5" s="4453"/>
    </row>
    <row r="6" spans="1:14">
      <c r="A6" s="4448"/>
      <c r="B6" s="2140" t="s">
        <v>1142</v>
      </c>
      <c r="C6" s="4452" t="s">
        <v>1991</v>
      </c>
      <c r="D6" s="4452"/>
      <c r="E6" s="4452"/>
      <c r="F6" s="4452"/>
      <c r="G6" s="4452"/>
      <c r="H6" s="4452"/>
      <c r="I6" s="4452"/>
      <c r="J6" s="4452"/>
      <c r="K6" s="4452"/>
      <c r="L6" s="4452"/>
      <c r="M6" s="4453"/>
    </row>
    <row r="7" spans="1:14">
      <c r="A7" s="4448"/>
      <c r="B7" s="680" t="s">
        <v>1143</v>
      </c>
      <c r="C7" s="2335" t="s">
        <v>262</v>
      </c>
      <c r="D7" s="2335"/>
      <c r="E7" s="2335"/>
      <c r="F7" s="2335"/>
      <c r="G7" s="2336"/>
      <c r="H7" s="684" t="s">
        <v>28</v>
      </c>
      <c r="I7" s="1511" t="s">
        <v>1145</v>
      </c>
      <c r="J7" s="2337"/>
      <c r="K7" s="2337"/>
      <c r="L7" s="2337"/>
      <c r="M7" s="2338"/>
    </row>
    <row r="8" spans="1:14" ht="32.25" customHeight="1">
      <c r="A8" s="4448"/>
      <c r="B8" s="4433" t="s">
        <v>1144</v>
      </c>
      <c r="C8" s="4454"/>
      <c r="D8" s="4454"/>
      <c r="E8" s="2339"/>
      <c r="F8" s="4454"/>
      <c r="G8" s="4454"/>
      <c r="H8" s="4454"/>
      <c r="I8" s="2339"/>
      <c r="J8" s="4455"/>
      <c r="K8" s="4455"/>
      <c r="L8" s="2339"/>
      <c r="M8" s="2340"/>
    </row>
    <row r="9" spans="1:14" ht="15.6" customHeight="1">
      <c r="A9" s="4448"/>
      <c r="B9" s="4434"/>
      <c r="C9" s="4456"/>
      <c r="D9" s="4456"/>
      <c r="E9" s="4456"/>
      <c r="F9" s="4456"/>
      <c r="G9" s="4456"/>
      <c r="H9" s="4456"/>
      <c r="I9" s="4456"/>
      <c r="J9" s="4456"/>
      <c r="K9" s="4456"/>
      <c r="L9" s="4456"/>
      <c r="M9" s="4457"/>
    </row>
    <row r="10" spans="1:14" ht="15.75">
      <c r="A10" s="4448"/>
      <c r="B10" s="4435"/>
      <c r="C10" s="4458" t="s">
        <v>1147</v>
      </c>
      <c r="D10" s="4458"/>
      <c r="E10" s="2341"/>
      <c r="F10" s="4458" t="s">
        <v>1147</v>
      </c>
      <c r="G10" s="4458"/>
      <c r="H10" s="2341"/>
      <c r="I10" s="2342"/>
      <c r="J10" s="2342" t="s">
        <v>1147</v>
      </c>
      <c r="K10" s="2341"/>
      <c r="L10" s="682"/>
      <c r="M10" s="683"/>
    </row>
    <row r="11" spans="1:14" ht="93.75" customHeight="1">
      <c r="A11" s="4448"/>
      <c r="B11" s="680" t="s">
        <v>1219</v>
      </c>
      <c r="C11" s="4411" t="s">
        <v>1992</v>
      </c>
      <c r="D11" s="4412"/>
      <c r="E11" s="4412"/>
      <c r="F11" s="4412"/>
      <c r="G11" s="4412"/>
      <c r="H11" s="4412"/>
      <c r="I11" s="4412"/>
      <c r="J11" s="4412"/>
      <c r="K11" s="4412"/>
      <c r="L11" s="4412"/>
      <c r="M11" s="4413"/>
    </row>
    <row r="12" spans="1:14" ht="89.25" customHeight="1">
      <c r="A12" s="4448"/>
      <c r="B12" s="680" t="s">
        <v>1221</v>
      </c>
      <c r="C12" s="4459" t="s">
        <v>1993</v>
      </c>
      <c r="D12" s="4459"/>
      <c r="E12" s="4459"/>
      <c r="F12" s="4459"/>
      <c r="G12" s="4459"/>
      <c r="H12" s="4459"/>
      <c r="I12" s="4459"/>
      <c r="J12" s="4459"/>
      <c r="K12" s="4459"/>
      <c r="L12" s="4459"/>
      <c r="M12" s="4460"/>
    </row>
    <row r="13" spans="1:14" ht="77.25" customHeight="1">
      <c r="A13" s="4449"/>
      <c r="B13" s="680" t="s">
        <v>1495</v>
      </c>
      <c r="C13" s="4411" t="s">
        <v>1994</v>
      </c>
      <c r="D13" s="4412"/>
      <c r="E13" s="4412"/>
      <c r="F13" s="4412"/>
      <c r="G13" s="4412"/>
      <c r="H13" s="4412"/>
      <c r="I13" s="4412"/>
      <c r="J13" s="4412"/>
      <c r="K13" s="4412"/>
      <c r="L13" s="4412"/>
      <c r="M13" s="4413"/>
    </row>
    <row r="14" spans="1:14" ht="78" customHeight="1">
      <c r="A14" s="2141"/>
      <c r="B14" s="680" t="s">
        <v>1995</v>
      </c>
      <c r="C14" s="4443" t="s">
        <v>260</v>
      </c>
      <c r="D14" s="4443"/>
      <c r="E14" s="4443"/>
      <c r="F14" s="4443"/>
      <c r="G14" s="4444"/>
      <c r="H14" s="2343" t="s">
        <v>1224</v>
      </c>
      <c r="I14" s="4445" t="s">
        <v>920</v>
      </c>
      <c r="J14" s="4443"/>
      <c r="K14" s="4443"/>
      <c r="L14" s="4443"/>
      <c r="M14" s="4446"/>
    </row>
    <row r="15" spans="1:14" ht="15.75" customHeight="1">
      <c r="A15" s="4428" t="s">
        <v>1150</v>
      </c>
      <c r="B15" s="2140" t="s">
        <v>12</v>
      </c>
      <c r="C15" s="2344"/>
      <c r="D15" s="4430" t="s">
        <v>1996</v>
      </c>
      <c r="E15" s="4430"/>
      <c r="F15" s="2344"/>
      <c r="G15" s="2344"/>
      <c r="H15" s="2344"/>
      <c r="I15" s="2344"/>
      <c r="J15" s="2344"/>
      <c r="K15" s="2344"/>
      <c r="L15" s="682"/>
      <c r="M15" s="683"/>
    </row>
    <row r="16" spans="1:14" ht="41.25" customHeight="1">
      <c r="A16" s="4429"/>
      <c r="B16" s="680" t="s">
        <v>1151</v>
      </c>
      <c r="C16" s="4431" t="s">
        <v>1008</v>
      </c>
      <c r="D16" s="4431"/>
      <c r="E16" s="4431"/>
      <c r="F16" s="4431"/>
      <c r="G16" s="4431"/>
      <c r="H16" s="4431"/>
      <c r="I16" s="4431"/>
      <c r="J16" s="4431"/>
      <c r="K16" s="4431"/>
      <c r="L16" s="4431"/>
      <c r="M16" s="4432"/>
    </row>
    <row r="17" spans="1:13" ht="15.6" customHeight="1">
      <c r="A17" s="4429"/>
      <c r="B17" s="4433" t="s">
        <v>1153</v>
      </c>
      <c r="C17" s="2345"/>
      <c r="D17" s="2346"/>
      <c r="E17" s="2346"/>
      <c r="F17" s="2346"/>
      <c r="G17" s="2346"/>
      <c r="H17" s="2346"/>
      <c r="I17" s="2346"/>
      <c r="J17" s="2346"/>
      <c r="K17" s="2346"/>
      <c r="L17" s="2346"/>
      <c r="M17" s="2347"/>
    </row>
    <row r="18" spans="1:13" ht="15" customHeight="1">
      <c r="A18" s="4429"/>
      <c r="B18" s="4434"/>
      <c r="C18" s="2348"/>
      <c r="D18" s="2349"/>
      <c r="E18" s="2350"/>
      <c r="F18" s="2349"/>
      <c r="G18" s="2350"/>
      <c r="H18" s="2349"/>
      <c r="I18" s="2350"/>
      <c r="J18" s="2349"/>
      <c r="K18" s="2350"/>
      <c r="L18" s="2350"/>
      <c r="M18" s="1513"/>
    </row>
    <row r="19" spans="1:13" ht="30">
      <c r="A19" s="4429"/>
      <c r="B19" s="4434"/>
      <c r="C19" s="2351" t="s">
        <v>1154</v>
      </c>
      <c r="D19" s="2352"/>
      <c r="E19" s="2351" t="s">
        <v>1155</v>
      </c>
      <c r="F19" s="2352"/>
      <c r="G19" s="2351" t="s">
        <v>1156</v>
      </c>
      <c r="H19" s="2352"/>
      <c r="I19" s="2351" t="s">
        <v>1157</v>
      </c>
      <c r="J19" s="2352"/>
      <c r="K19" s="2351" t="s">
        <v>1158</v>
      </c>
      <c r="L19" s="2353"/>
      <c r="M19" s="2354"/>
    </row>
    <row r="20" spans="1:13" ht="30">
      <c r="A20" s="4429"/>
      <c r="B20" s="4434"/>
      <c r="C20" s="2351" t="s">
        <v>1159</v>
      </c>
      <c r="D20" s="2355"/>
      <c r="E20" s="2351" t="s">
        <v>1160</v>
      </c>
      <c r="F20" s="2356"/>
      <c r="G20" s="2351" t="s">
        <v>1161</v>
      </c>
      <c r="H20" s="2356"/>
      <c r="I20" s="2351" t="s">
        <v>1162</v>
      </c>
      <c r="J20" s="2355" t="s">
        <v>1226</v>
      </c>
      <c r="K20" s="2351" t="s">
        <v>1163</v>
      </c>
      <c r="L20" s="2353"/>
      <c r="M20" s="2354"/>
    </row>
    <row r="21" spans="1:13" ht="30">
      <c r="A21" s="4429"/>
      <c r="B21" s="4434"/>
      <c r="C21" s="2351" t="s">
        <v>1164</v>
      </c>
      <c r="D21" s="2355"/>
      <c r="E21" s="2351" t="s">
        <v>1165</v>
      </c>
      <c r="F21" s="2355"/>
      <c r="G21" s="2351"/>
      <c r="H21" s="2357"/>
      <c r="I21" s="2351"/>
      <c r="J21" s="2357"/>
      <c r="K21" s="2351"/>
      <c r="L21" s="2358"/>
      <c r="M21" s="2359"/>
    </row>
    <row r="22" spans="1:13" ht="15.75">
      <c r="A22" s="4429"/>
      <c r="B22" s="4434"/>
      <c r="C22" s="2351" t="s">
        <v>1166</v>
      </c>
      <c r="D22" s="2356"/>
      <c r="E22" s="2351" t="s">
        <v>1168</v>
      </c>
      <c r="F22" s="4436"/>
      <c r="G22" s="4436"/>
      <c r="H22" s="4436"/>
      <c r="I22" s="4436"/>
      <c r="J22" s="4436"/>
      <c r="K22" s="4436"/>
      <c r="L22" s="4436"/>
      <c r="M22" s="2360"/>
    </row>
    <row r="23" spans="1:13" ht="15" customHeight="1">
      <c r="A23" s="4429"/>
      <c r="B23" s="4435"/>
      <c r="C23" s="2361"/>
      <c r="D23" s="2361"/>
      <c r="E23" s="2361"/>
      <c r="F23" s="2361"/>
      <c r="G23" s="2361"/>
      <c r="H23" s="2361"/>
      <c r="I23" s="2361"/>
      <c r="J23" s="2361"/>
      <c r="K23" s="2361"/>
      <c r="L23" s="2361"/>
      <c r="M23" s="2362"/>
    </row>
    <row r="24" spans="1:13" ht="15.6" customHeight="1">
      <c r="A24" s="4429"/>
      <c r="B24" s="4433" t="s">
        <v>1170</v>
      </c>
      <c r="C24" s="2363"/>
      <c r="D24" s="2363"/>
      <c r="E24" s="2363"/>
      <c r="F24" s="2363"/>
      <c r="G24" s="2363"/>
      <c r="H24" s="2363"/>
      <c r="I24" s="2363"/>
      <c r="J24" s="2363"/>
      <c r="K24" s="2363"/>
      <c r="L24" s="682"/>
      <c r="M24" s="683"/>
    </row>
    <row r="25" spans="1:13" ht="15.75">
      <c r="A25" s="4429"/>
      <c r="B25" s="4434"/>
      <c r="C25" s="2351" t="s">
        <v>1171</v>
      </c>
      <c r="D25" s="2356"/>
      <c r="E25" s="2344"/>
      <c r="F25" s="2351" t="s">
        <v>1172</v>
      </c>
      <c r="G25" s="2355"/>
      <c r="H25" s="2344"/>
      <c r="I25" s="2351" t="s">
        <v>1173</v>
      </c>
      <c r="J25" s="2355" t="s">
        <v>1226</v>
      </c>
      <c r="K25" s="2344"/>
      <c r="L25" s="682"/>
      <c r="M25" s="683"/>
    </row>
    <row r="26" spans="1:13" ht="15.75">
      <c r="A26" s="4429"/>
      <c r="B26" s="4434"/>
      <c r="C26" s="2351" t="s">
        <v>1174</v>
      </c>
      <c r="D26" s="2364"/>
      <c r="E26" s="682"/>
      <c r="F26" s="2351" t="s">
        <v>1175</v>
      </c>
      <c r="G26" s="2356"/>
      <c r="H26" s="682"/>
      <c r="I26" s="2365"/>
      <c r="J26" s="682"/>
      <c r="K26" s="2341"/>
      <c r="L26" s="682"/>
      <c r="M26" s="683"/>
    </row>
    <row r="27" spans="1:13" ht="15.75">
      <c r="A27" s="4429"/>
      <c r="B27" s="4434"/>
      <c r="C27" s="2357"/>
      <c r="D27" s="2357"/>
      <c r="E27" s="2357"/>
      <c r="F27" s="2357"/>
      <c r="G27" s="2357"/>
      <c r="H27" s="2357"/>
      <c r="I27" s="2357"/>
      <c r="J27" s="2357"/>
      <c r="K27" s="2357"/>
      <c r="L27" s="682"/>
      <c r="M27" s="683"/>
    </row>
    <row r="28" spans="1:13" ht="15" customHeight="1">
      <c r="A28" s="4429"/>
      <c r="B28" s="2139" t="s">
        <v>1176</v>
      </c>
      <c r="C28" s="2344"/>
      <c r="D28" s="2344"/>
      <c r="E28" s="2344"/>
      <c r="F28" s="2344"/>
      <c r="G28" s="2344"/>
      <c r="H28" s="2344"/>
      <c r="I28" s="2344"/>
      <c r="J28" s="2344"/>
      <c r="K28" s="2344"/>
      <c r="L28" s="2344"/>
      <c r="M28" s="2366"/>
    </row>
    <row r="29" spans="1:13" ht="15" customHeight="1">
      <c r="A29" s="4429"/>
      <c r="B29" s="2139"/>
      <c r="C29" s="2367" t="s">
        <v>1177</v>
      </c>
      <c r="D29" s="2368" t="s">
        <v>61</v>
      </c>
      <c r="E29" s="2344"/>
      <c r="F29" s="2369" t="s">
        <v>1178</v>
      </c>
      <c r="G29" s="2356" t="s">
        <v>61</v>
      </c>
      <c r="H29" s="2344"/>
      <c r="I29" s="2369" t="s">
        <v>1179</v>
      </c>
      <c r="J29" s="2370" t="s">
        <v>61</v>
      </c>
      <c r="K29" s="2371"/>
      <c r="L29" s="2372"/>
      <c r="M29" s="2366"/>
    </row>
    <row r="30" spans="1:13" ht="15" customHeight="1">
      <c r="A30" s="4429"/>
      <c r="B30" s="2140"/>
      <c r="C30" s="2361"/>
      <c r="D30" s="2361"/>
      <c r="E30" s="2361"/>
      <c r="F30" s="2361"/>
      <c r="G30" s="2361"/>
      <c r="H30" s="2361"/>
      <c r="I30" s="2361"/>
      <c r="J30" s="2361"/>
      <c r="K30" s="2361"/>
      <c r="L30" s="2361"/>
      <c r="M30" s="2362"/>
    </row>
    <row r="31" spans="1:13" ht="15.6" customHeight="1">
      <c r="A31" s="4429"/>
      <c r="B31" s="4433" t="s">
        <v>1181</v>
      </c>
      <c r="C31" s="2373"/>
      <c r="D31" s="2373"/>
      <c r="E31" s="2373"/>
      <c r="F31" s="2373"/>
      <c r="G31" s="2373"/>
      <c r="H31" s="2373"/>
      <c r="I31" s="2373"/>
      <c r="J31" s="2373"/>
      <c r="K31" s="2373"/>
      <c r="L31" s="682"/>
      <c r="M31" s="683"/>
    </row>
    <row r="32" spans="1:13" ht="15.75">
      <c r="A32" s="4429"/>
      <c r="B32" s="4434"/>
      <c r="C32" s="2344" t="s">
        <v>1182</v>
      </c>
      <c r="D32" s="2374">
        <v>2019</v>
      </c>
      <c r="E32" s="2375"/>
      <c r="F32" s="2344" t="s">
        <v>1183</v>
      </c>
      <c r="G32" s="2374">
        <v>2034</v>
      </c>
      <c r="H32" s="2375"/>
      <c r="I32" s="2369"/>
      <c r="J32" s="2375"/>
      <c r="K32" s="2375"/>
      <c r="L32" s="682"/>
      <c r="M32" s="683"/>
    </row>
    <row r="33" spans="1:13" ht="15.75">
      <c r="A33" s="4429"/>
      <c r="B33" s="4435"/>
      <c r="C33" s="2361"/>
      <c r="D33" s="2376"/>
      <c r="E33" s="2377"/>
      <c r="F33" s="2361"/>
      <c r="G33" s="2377"/>
      <c r="H33" s="2377"/>
      <c r="I33" s="2378"/>
      <c r="J33" s="2377"/>
      <c r="K33" s="2377"/>
      <c r="L33" s="682"/>
      <c r="M33" s="683"/>
    </row>
    <row r="34" spans="1:13" ht="15" customHeight="1">
      <c r="A34" s="4429"/>
      <c r="B34" s="4433" t="s">
        <v>1185</v>
      </c>
      <c r="C34" s="2379"/>
      <c r="D34" s="2379"/>
      <c r="E34" s="2379"/>
      <c r="F34" s="2379"/>
      <c r="G34" s="2379"/>
      <c r="H34" s="2379"/>
      <c r="I34" s="2379"/>
      <c r="J34" s="2379"/>
      <c r="K34" s="2379"/>
      <c r="L34" s="2379"/>
      <c r="M34" s="2380"/>
    </row>
    <row r="35" spans="1:13" ht="15.75">
      <c r="A35" s="4429"/>
      <c r="B35" s="4434"/>
      <c r="C35" s="2381"/>
      <c r="D35" s="2382">
        <v>2019</v>
      </c>
      <c r="E35" s="84"/>
      <c r="F35" s="2382">
        <v>2020</v>
      </c>
      <c r="G35" s="84"/>
      <c r="H35" s="2382">
        <v>2021</v>
      </c>
      <c r="I35" s="85"/>
      <c r="J35" s="2382">
        <v>2022</v>
      </c>
      <c r="K35" s="84"/>
      <c r="L35" s="2382">
        <v>2023</v>
      </c>
      <c r="M35" s="2380"/>
    </row>
    <row r="36" spans="1:13" ht="15" customHeight="1">
      <c r="A36" s="4429"/>
      <c r="B36" s="4434"/>
      <c r="C36" s="2381"/>
      <c r="D36" s="2383">
        <v>0.25</v>
      </c>
      <c r="E36" s="2384"/>
      <c r="F36" s="2383">
        <v>0.5</v>
      </c>
      <c r="G36" s="2384"/>
      <c r="H36" s="2383">
        <v>0.75</v>
      </c>
      <c r="I36" s="2384"/>
      <c r="J36" s="2383">
        <v>1</v>
      </c>
      <c r="K36" s="2384"/>
      <c r="L36" s="2383">
        <v>1</v>
      </c>
      <c r="M36" s="1537"/>
    </row>
    <row r="37" spans="1:13" ht="15.75">
      <c r="A37" s="4429"/>
      <c r="B37" s="4434"/>
      <c r="C37" s="2381"/>
      <c r="D37" s="2382">
        <v>2024</v>
      </c>
      <c r="E37" s="84"/>
      <c r="F37" s="2382">
        <v>2025</v>
      </c>
      <c r="G37" s="84"/>
      <c r="H37" s="2382">
        <v>2026</v>
      </c>
      <c r="I37" s="85"/>
      <c r="J37" s="2382">
        <v>2027</v>
      </c>
      <c r="K37" s="84"/>
      <c r="L37" s="2382">
        <v>2028</v>
      </c>
      <c r="M37" s="1513"/>
    </row>
    <row r="38" spans="1:13" ht="15" customHeight="1">
      <c r="A38" s="4429"/>
      <c r="B38" s="4434"/>
      <c r="C38" s="2381"/>
      <c r="D38" s="2383">
        <v>1</v>
      </c>
      <c r="E38" s="2384"/>
      <c r="F38" s="2383">
        <v>1</v>
      </c>
      <c r="G38" s="2384"/>
      <c r="H38" s="2383">
        <v>1</v>
      </c>
      <c r="I38" s="2384"/>
      <c r="J38" s="2383">
        <v>1</v>
      </c>
      <c r="K38" s="2384"/>
      <c r="L38" s="2383">
        <v>1</v>
      </c>
      <c r="M38" s="1512"/>
    </row>
    <row r="39" spans="1:13" ht="15.75">
      <c r="A39" s="4429"/>
      <c r="B39" s="4434"/>
      <c r="C39" s="2381"/>
      <c r="D39" s="2382">
        <v>2029</v>
      </c>
      <c r="E39" s="84"/>
      <c r="F39" s="2382">
        <v>2030</v>
      </c>
      <c r="G39" s="84"/>
      <c r="H39" s="2382">
        <v>2031</v>
      </c>
      <c r="I39" s="85"/>
      <c r="J39" s="2382">
        <v>2032</v>
      </c>
      <c r="K39" s="84"/>
      <c r="L39" s="2382">
        <v>2033</v>
      </c>
      <c r="M39" s="1513"/>
    </row>
    <row r="40" spans="1:13" ht="15" customHeight="1">
      <c r="A40" s="4429"/>
      <c r="B40" s="4434"/>
      <c r="C40" s="2381"/>
      <c r="D40" s="2383">
        <v>1</v>
      </c>
      <c r="E40" s="2384"/>
      <c r="F40" s="2383">
        <v>1</v>
      </c>
      <c r="G40" s="2384"/>
      <c r="H40" s="2383">
        <v>1</v>
      </c>
      <c r="I40" s="2384"/>
      <c r="J40" s="2383">
        <v>1</v>
      </c>
      <c r="K40" s="2384"/>
      <c r="L40" s="2383">
        <v>1</v>
      </c>
      <c r="M40" s="1512"/>
    </row>
    <row r="41" spans="1:13" ht="15" customHeight="1">
      <c r="A41" s="4429"/>
      <c r="B41" s="4434"/>
      <c r="C41" s="2381"/>
      <c r="D41" s="2382">
        <v>2034</v>
      </c>
      <c r="E41" s="84"/>
      <c r="F41" s="4437" t="s">
        <v>1186</v>
      </c>
      <c r="G41" s="4437"/>
      <c r="H41" s="1507"/>
      <c r="I41" s="84"/>
      <c r="J41" s="1507"/>
      <c r="K41" s="84"/>
      <c r="L41" s="1507"/>
      <c r="M41" s="1512"/>
    </row>
    <row r="42" spans="1:13" ht="15" customHeight="1">
      <c r="A42" s="4429"/>
      <c r="B42" s="4434"/>
      <c r="C42" s="2381"/>
      <c r="D42" s="2383">
        <v>1</v>
      </c>
      <c r="E42" s="2384"/>
      <c r="F42" s="4438">
        <v>1</v>
      </c>
      <c r="G42" s="4439"/>
      <c r="H42" s="4440"/>
      <c r="I42" s="4440"/>
      <c r="J42" s="1507"/>
      <c r="K42" s="84"/>
      <c r="L42" s="1507"/>
      <c r="M42" s="1512"/>
    </row>
    <row r="43" spans="1:13" ht="15" customHeight="1">
      <c r="A43" s="4429"/>
      <c r="B43" s="4434"/>
      <c r="C43" s="2381"/>
      <c r="D43" s="2385"/>
      <c r="E43" s="2386"/>
      <c r="F43" s="2385"/>
      <c r="G43" s="2386"/>
      <c r="H43" s="2385"/>
      <c r="I43" s="2386"/>
      <c r="J43" s="2385"/>
      <c r="K43" s="2386"/>
      <c r="L43" s="2385"/>
      <c r="M43" s="1512"/>
    </row>
    <row r="44" spans="1:13" ht="15.6" customHeight="1">
      <c r="A44" s="4429"/>
      <c r="B44" s="4433" t="s">
        <v>1187</v>
      </c>
      <c r="C44" s="2363"/>
      <c r="D44" s="2363"/>
      <c r="E44" s="2363"/>
      <c r="F44" s="2363"/>
      <c r="G44" s="2363"/>
      <c r="H44" s="2363"/>
      <c r="I44" s="2363"/>
      <c r="J44" s="2363"/>
      <c r="K44" s="2363"/>
      <c r="L44" s="682"/>
      <c r="M44" s="683"/>
    </row>
    <row r="45" spans="1:13" ht="15.75">
      <c r="A45" s="4429"/>
      <c r="B45" s="4434"/>
      <c r="C45" s="682"/>
      <c r="D45" s="2387" t="s">
        <v>482</v>
      </c>
      <c r="E45" s="2388" t="s">
        <v>60</v>
      </c>
      <c r="F45" s="4441" t="s">
        <v>1188</v>
      </c>
      <c r="G45" s="4442" t="s">
        <v>1997</v>
      </c>
      <c r="H45" s="4442"/>
      <c r="I45" s="4442"/>
      <c r="J45" s="2350"/>
      <c r="K45" s="2350"/>
      <c r="L45" s="682"/>
      <c r="M45" s="683"/>
    </row>
    <row r="46" spans="1:13" ht="15.75">
      <c r="A46" s="4429"/>
      <c r="B46" s="4434"/>
      <c r="C46" s="682"/>
      <c r="D46" s="2389" t="s">
        <v>1226</v>
      </c>
      <c r="E46" s="2355"/>
      <c r="F46" s="4441"/>
      <c r="G46" s="4442"/>
      <c r="H46" s="4442"/>
      <c r="I46" s="4442"/>
      <c r="J46" s="2350"/>
      <c r="K46" s="2350"/>
      <c r="L46" s="682"/>
      <c r="M46" s="683"/>
    </row>
    <row r="47" spans="1:13" ht="15.75">
      <c r="A47" s="4429"/>
      <c r="B47" s="4435"/>
      <c r="C47" s="2342"/>
      <c r="D47" s="2342"/>
      <c r="E47" s="2342"/>
      <c r="F47" s="2342"/>
      <c r="G47" s="2342"/>
      <c r="H47" s="2342"/>
      <c r="I47" s="2342"/>
      <c r="J47" s="2342"/>
      <c r="K47" s="2342"/>
      <c r="L47" s="682"/>
      <c r="M47" s="683"/>
    </row>
    <row r="48" spans="1:13" ht="48.75" customHeight="1">
      <c r="A48" s="4429"/>
      <c r="B48" s="680" t="s">
        <v>1189</v>
      </c>
      <c r="C48" s="4420" t="s">
        <v>1998</v>
      </c>
      <c r="D48" s="4421"/>
      <c r="E48" s="4421"/>
      <c r="F48" s="4421"/>
      <c r="G48" s="4421"/>
      <c r="H48" s="4421"/>
      <c r="I48" s="4421"/>
      <c r="J48" s="4421"/>
      <c r="K48" s="4421"/>
      <c r="L48" s="4421"/>
      <c r="M48" s="4422"/>
    </row>
    <row r="49" spans="1:13" ht="31.5" customHeight="1">
      <c r="A49" s="4429"/>
      <c r="B49" s="680" t="s">
        <v>1191</v>
      </c>
      <c r="C49" s="4425" t="s">
        <v>1999</v>
      </c>
      <c r="D49" s="4426"/>
      <c r="E49" s="4426"/>
      <c r="F49" s="4426"/>
      <c r="G49" s="4426"/>
      <c r="H49" s="4426"/>
      <c r="I49" s="4426"/>
      <c r="J49" s="4426"/>
      <c r="K49" s="4426"/>
      <c r="L49" s="4426"/>
      <c r="M49" s="4427"/>
    </row>
    <row r="50" spans="1:13" ht="15" customHeight="1">
      <c r="A50" s="4429"/>
      <c r="B50" s="680" t="s">
        <v>1193</v>
      </c>
      <c r="C50" s="685" t="s">
        <v>2000</v>
      </c>
      <c r="D50" s="685"/>
      <c r="E50" s="685"/>
      <c r="F50" s="685"/>
      <c r="G50" s="685"/>
      <c r="H50" s="685"/>
      <c r="I50" s="685"/>
      <c r="J50" s="685"/>
      <c r="K50" s="685"/>
      <c r="L50" s="685"/>
      <c r="M50" s="2390"/>
    </row>
    <row r="51" spans="1:13" ht="15" customHeight="1">
      <c r="A51" s="4429"/>
      <c r="B51" s="680" t="s">
        <v>1195</v>
      </c>
      <c r="C51" s="685" t="s">
        <v>61</v>
      </c>
      <c r="D51" s="685"/>
      <c r="E51" s="685"/>
      <c r="F51" s="685"/>
      <c r="G51" s="685"/>
      <c r="H51" s="685"/>
      <c r="I51" s="685"/>
      <c r="J51" s="685"/>
      <c r="K51" s="685"/>
      <c r="L51" s="685"/>
      <c r="M51" s="2390"/>
    </row>
    <row r="52" spans="1:13" ht="31.15" customHeight="1">
      <c r="A52" s="4409" t="s">
        <v>1197</v>
      </c>
      <c r="B52" s="686" t="s">
        <v>1198</v>
      </c>
      <c r="C52" s="4414" t="s">
        <v>1012</v>
      </c>
      <c r="D52" s="4415"/>
      <c r="E52" s="4415"/>
      <c r="F52" s="4415"/>
      <c r="G52" s="4415"/>
      <c r="H52" s="4415"/>
      <c r="I52" s="4415"/>
      <c r="J52" s="4415"/>
      <c r="K52" s="4415"/>
      <c r="L52" s="4415"/>
      <c r="M52" s="4416"/>
    </row>
    <row r="53" spans="1:13" ht="15.75" customHeight="1">
      <c r="A53" s="4410"/>
      <c r="B53" s="686" t="s">
        <v>1199</v>
      </c>
      <c r="C53" s="4414" t="s">
        <v>2001</v>
      </c>
      <c r="D53" s="4415"/>
      <c r="E53" s="4415"/>
      <c r="F53" s="4415"/>
      <c r="G53" s="4415"/>
      <c r="H53" s="4415"/>
      <c r="I53" s="4415"/>
      <c r="J53" s="4415"/>
      <c r="K53" s="4415"/>
      <c r="L53" s="4415"/>
      <c r="M53" s="4416"/>
    </row>
    <row r="54" spans="1:13" ht="15.6" customHeight="1">
      <c r="A54" s="4410"/>
      <c r="B54" s="686" t="s">
        <v>1201</v>
      </c>
      <c r="C54" s="4414" t="s">
        <v>1280</v>
      </c>
      <c r="D54" s="4415"/>
      <c r="E54" s="4415"/>
      <c r="F54" s="4415"/>
      <c r="G54" s="4415"/>
      <c r="H54" s="4415"/>
      <c r="I54" s="4415"/>
      <c r="J54" s="4415"/>
      <c r="K54" s="4415"/>
      <c r="L54" s="4415"/>
      <c r="M54" s="4416"/>
    </row>
    <row r="55" spans="1:13" ht="31.15" customHeight="1">
      <c r="A55" s="4410"/>
      <c r="B55" s="687" t="s">
        <v>1202</v>
      </c>
      <c r="C55" s="4414" t="s">
        <v>483</v>
      </c>
      <c r="D55" s="4415"/>
      <c r="E55" s="4415"/>
      <c r="F55" s="4415"/>
      <c r="G55" s="4415"/>
      <c r="H55" s="4415"/>
      <c r="I55" s="4415"/>
      <c r="J55" s="4415"/>
      <c r="K55" s="4415"/>
      <c r="L55" s="4415"/>
      <c r="M55" s="4416"/>
    </row>
    <row r="56" spans="1:13" ht="31.15" customHeight="1">
      <c r="A56" s="4410"/>
      <c r="B56" s="686" t="s">
        <v>1204</v>
      </c>
      <c r="C56" s="4424" t="s">
        <v>1014</v>
      </c>
      <c r="D56" s="4415"/>
      <c r="E56" s="4415"/>
      <c r="F56" s="4415"/>
      <c r="G56" s="4415"/>
      <c r="H56" s="4415"/>
      <c r="I56" s="4415"/>
      <c r="J56" s="4415"/>
      <c r="K56" s="4415"/>
      <c r="L56" s="4415"/>
      <c r="M56" s="4416"/>
    </row>
    <row r="57" spans="1:13" ht="16.5" customHeight="1" thickBot="1">
      <c r="A57" s="4423"/>
      <c r="B57" s="686" t="s">
        <v>1205</v>
      </c>
      <c r="C57" s="4414" t="s">
        <v>1013</v>
      </c>
      <c r="D57" s="4415"/>
      <c r="E57" s="4415"/>
      <c r="F57" s="4415"/>
      <c r="G57" s="4415"/>
      <c r="H57" s="4415"/>
      <c r="I57" s="4415"/>
      <c r="J57" s="4415"/>
      <c r="K57" s="4415"/>
      <c r="L57" s="4415"/>
      <c r="M57" s="4416"/>
    </row>
    <row r="58" spans="1:13" ht="15.6" customHeight="1">
      <c r="A58" s="4409" t="s">
        <v>1206</v>
      </c>
      <c r="B58" s="688" t="s">
        <v>1207</v>
      </c>
      <c r="C58" s="4411" t="s">
        <v>2002</v>
      </c>
      <c r="D58" s="4412"/>
      <c r="E58" s="4412"/>
      <c r="F58" s="4412"/>
      <c r="G58" s="4412"/>
      <c r="H58" s="4412"/>
      <c r="I58" s="4412"/>
      <c r="J58" s="4412"/>
      <c r="K58" s="4412"/>
      <c r="L58" s="4412"/>
      <c r="M58" s="4413"/>
    </row>
    <row r="59" spans="1:13" ht="15.75" customHeight="1">
      <c r="A59" s="4410"/>
      <c r="B59" s="688" t="s">
        <v>1209</v>
      </c>
      <c r="C59" s="4411" t="s">
        <v>1210</v>
      </c>
      <c r="D59" s="4412"/>
      <c r="E59" s="4412"/>
      <c r="F59" s="4412"/>
      <c r="G59" s="4412"/>
      <c r="H59" s="4412"/>
      <c r="I59" s="4412"/>
      <c r="J59" s="4412"/>
      <c r="K59" s="4412"/>
      <c r="L59" s="4412"/>
      <c r="M59" s="4413"/>
    </row>
    <row r="60" spans="1:13" ht="16.5" customHeight="1" thickBot="1">
      <c r="A60" s="4410"/>
      <c r="B60" s="689" t="s">
        <v>28</v>
      </c>
      <c r="C60" s="4414" t="s">
        <v>1280</v>
      </c>
      <c r="D60" s="4415"/>
      <c r="E60" s="4415"/>
      <c r="F60" s="4415"/>
      <c r="G60" s="4415"/>
      <c r="H60" s="4415"/>
      <c r="I60" s="4415"/>
      <c r="J60" s="4415"/>
      <c r="K60" s="4415"/>
      <c r="L60" s="4415"/>
      <c r="M60" s="4416"/>
    </row>
    <row r="61" spans="1:13" ht="30.75" customHeight="1" thickBot="1">
      <c r="A61" s="2391" t="s">
        <v>1211</v>
      </c>
      <c r="B61" s="690"/>
      <c r="C61" s="4417"/>
      <c r="D61" s="4418"/>
      <c r="E61" s="4418"/>
      <c r="F61" s="4418"/>
      <c r="G61" s="4418"/>
      <c r="H61" s="4418"/>
      <c r="I61" s="4418"/>
      <c r="J61" s="4418"/>
      <c r="K61" s="4418"/>
      <c r="L61" s="4418"/>
      <c r="M61" s="4419"/>
    </row>
  </sheetData>
  <mergeCells count="45">
    <mergeCell ref="C14:G14"/>
    <mergeCell ref="I14:M14"/>
    <mergeCell ref="A2:A13"/>
    <mergeCell ref="C2:M2"/>
    <mergeCell ref="C3:M3"/>
    <mergeCell ref="C5:M5"/>
    <mergeCell ref="C6:M6"/>
    <mergeCell ref="B8:B10"/>
    <mergeCell ref="C8:D8"/>
    <mergeCell ref="F8:H8"/>
    <mergeCell ref="J8:K8"/>
    <mergeCell ref="C9:M9"/>
    <mergeCell ref="C10:D10"/>
    <mergeCell ref="F10:G10"/>
    <mergeCell ref="C11:M11"/>
    <mergeCell ref="C12:M12"/>
    <mergeCell ref="C13:M13"/>
    <mergeCell ref="C49:M49"/>
    <mergeCell ref="A15:A51"/>
    <mergeCell ref="D15:E15"/>
    <mergeCell ref="C16:M16"/>
    <mergeCell ref="B17:B23"/>
    <mergeCell ref="F22:L22"/>
    <mergeCell ref="B24:B27"/>
    <mergeCell ref="B31:B33"/>
    <mergeCell ref="B34:B43"/>
    <mergeCell ref="F41:G41"/>
    <mergeCell ref="F42:G42"/>
    <mergeCell ref="H42:I42"/>
    <mergeCell ref="B44:B47"/>
    <mergeCell ref="F45:F46"/>
    <mergeCell ref="G45:I46"/>
    <mergeCell ref="C48:M48"/>
    <mergeCell ref="A52:A57"/>
    <mergeCell ref="C52:M52"/>
    <mergeCell ref="C53:M53"/>
    <mergeCell ref="C54:M54"/>
    <mergeCell ref="C55:M55"/>
    <mergeCell ref="C56:M56"/>
    <mergeCell ref="C57:M57"/>
    <mergeCell ref="A58:A60"/>
    <mergeCell ref="C58:M58"/>
    <mergeCell ref="C59:M59"/>
    <mergeCell ref="C60:M60"/>
    <mergeCell ref="C61:M61"/>
  </mergeCells>
  <dataValidations count="4">
    <dataValidation type="list" allowBlank="1" showInputMessage="1" showErrorMessage="1" sqref="I7" xr:uid="{00000000-0002-0000-4200-000000000000}">
      <formula1>INDIRECT(C7)</formula1>
    </dataValidation>
    <dataValidation allowBlank="1" showInputMessage="1" showErrorMessage="1" prompt="Seleccione de la lista desplegable" sqref="B4 B7 H7" xr:uid="{00000000-0002-0000-4200-000001000000}"/>
    <dataValidation allowBlank="1" showInputMessage="1" showErrorMessage="1" prompt="Selecciones de la lista desplegable" sqref="B15" xr:uid="{00000000-0002-0000-4200-000002000000}"/>
    <dataValidation allowBlank="1" showInputMessage="1" showErrorMessage="1" prompt="Incluir una ficha por cada indicador, ya sea de producto o de resultado" sqref="B1" xr:uid="{00000000-0002-0000-4200-000003000000}"/>
  </dataValidations>
  <hyperlinks>
    <hyperlink ref="C56" r:id="rId1"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3"/>
  </sheetPr>
  <dimension ref="A1:N61"/>
  <sheetViews>
    <sheetView zoomScale="80" zoomScaleNormal="80" workbookViewId="0">
      <selection activeCell="C12" sqref="C12"/>
    </sheetView>
  </sheetViews>
  <sheetFormatPr baseColWidth="10" defaultColWidth="11.42578125" defaultRowHeight="15"/>
  <cols>
    <col min="1" max="1" width="15.42578125" customWidth="1"/>
    <col min="2" max="2" width="20" customWidth="1"/>
    <col min="13" max="13" width="15.85546875" customWidth="1"/>
  </cols>
  <sheetData>
    <row r="1" spans="1:14" ht="16.5" thickBot="1">
      <c r="A1" s="153"/>
      <c r="B1" s="3953" t="s">
        <v>2003</v>
      </c>
      <c r="C1" s="3954"/>
      <c r="D1" s="3954"/>
      <c r="E1" s="3954"/>
      <c r="F1" s="3954"/>
      <c r="G1" s="3954"/>
      <c r="H1" s="3954"/>
      <c r="I1" s="3954"/>
      <c r="J1" s="3954"/>
      <c r="K1" s="3954"/>
      <c r="L1" s="3954"/>
      <c r="M1" s="3955"/>
      <c r="N1" t="s">
        <v>1277</v>
      </c>
    </row>
    <row r="2" spans="1:14" ht="31.15" customHeight="1">
      <c r="A2" s="4493" t="s">
        <v>1134</v>
      </c>
      <c r="B2" s="2392" t="s">
        <v>1135</v>
      </c>
      <c r="C2" s="4496" t="s">
        <v>488</v>
      </c>
      <c r="D2" s="4497"/>
      <c r="E2" s="4497"/>
      <c r="F2" s="4497"/>
      <c r="G2" s="4497"/>
      <c r="H2" s="4497"/>
      <c r="I2" s="4497"/>
      <c r="J2" s="4497"/>
      <c r="K2" s="4497"/>
      <c r="L2" s="4497"/>
      <c r="M2" s="4498"/>
    </row>
    <row r="3" spans="1:14" ht="68.25" customHeight="1">
      <c r="A3" s="4494"/>
      <c r="B3" s="100" t="s">
        <v>1213</v>
      </c>
      <c r="C3" s="4499" t="s">
        <v>475</v>
      </c>
      <c r="D3" s="4500"/>
      <c r="E3" s="4500"/>
      <c r="F3" s="4500"/>
      <c r="G3" s="4500"/>
      <c r="H3" s="4500"/>
      <c r="I3" s="4500"/>
      <c r="J3" s="4500"/>
      <c r="K3" s="4500"/>
      <c r="L3" s="4500"/>
      <c r="M3" s="4501"/>
    </row>
    <row r="4" spans="1:14" ht="30" customHeight="1">
      <c r="A4" s="4494"/>
      <c r="B4" s="100" t="s">
        <v>1139</v>
      </c>
      <c r="C4" s="3715" t="s">
        <v>422</v>
      </c>
      <c r="D4" s="3370"/>
      <c r="E4" s="3370"/>
      <c r="F4" s="3370"/>
      <c r="G4" s="3370"/>
      <c r="H4" s="3370"/>
      <c r="I4" s="3370"/>
      <c r="J4" s="3370"/>
      <c r="K4" s="3370"/>
      <c r="L4" s="3370"/>
      <c r="M4" s="3371"/>
    </row>
    <row r="5" spans="1:14" ht="31.5">
      <c r="A5" s="4494"/>
      <c r="B5" s="448" t="s">
        <v>1140</v>
      </c>
      <c r="C5" s="4502" t="s">
        <v>1141</v>
      </c>
      <c r="D5" s="4503"/>
      <c r="E5" s="4503"/>
      <c r="F5" s="4503"/>
      <c r="G5" s="4503"/>
      <c r="H5" s="4503"/>
      <c r="I5" s="4503"/>
      <c r="J5" s="4503"/>
      <c r="K5" s="4503"/>
      <c r="L5" s="4503"/>
      <c r="M5" s="4504"/>
    </row>
    <row r="6" spans="1:14" ht="15.75">
      <c r="A6" s="4494"/>
      <c r="B6" s="100" t="s">
        <v>1142</v>
      </c>
      <c r="C6" s="4502" t="s">
        <v>1141</v>
      </c>
      <c r="D6" s="4503"/>
      <c r="E6" s="4503"/>
      <c r="F6" s="4503"/>
      <c r="G6" s="4503"/>
      <c r="H6" s="4503"/>
      <c r="I6" s="4503"/>
      <c r="J6" s="4503"/>
      <c r="K6" s="4503"/>
      <c r="L6" s="4503"/>
      <c r="M6" s="4504"/>
    </row>
    <row r="7" spans="1:14" ht="16.5" thickBot="1">
      <c r="A7" s="4494"/>
      <c r="B7" s="2120" t="s">
        <v>1143</v>
      </c>
      <c r="C7" s="4505" t="s">
        <v>71</v>
      </c>
      <c r="D7" s="4506"/>
      <c r="E7" s="4506"/>
      <c r="F7" s="4506"/>
      <c r="G7" s="4507"/>
      <c r="H7" s="1897" t="s">
        <v>28</v>
      </c>
      <c r="I7" s="4508" t="s">
        <v>677</v>
      </c>
      <c r="J7" s="4509"/>
      <c r="K7" s="4509"/>
      <c r="L7" s="4509"/>
      <c r="M7" s="4510"/>
    </row>
    <row r="8" spans="1:14" ht="15.6" customHeight="1">
      <c r="A8" s="4494"/>
      <c r="B8" s="4511" t="s">
        <v>1144</v>
      </c>
      <c r="C8" s="4513"/>
      <c r="D8" s="4513"/>
      <c r="E8" s="4513"/>
      <c r="F8" s="4513"/>
      <c r="G8" s="4513"/>
      <c r="H8" s="4513"/>
      <c r="I8" s="4513"/>
      <c r="J8" s="4513"/>
      <c r="K8" s="4513"/>
      <c r="L8" s="4513"/>
      <c r="M8" s="4514"/>
    </row>
    <row r="9" spans="1:14" ht="45.75" customHeight="1">
      <c r="A9" s="4494"/>
      <c r="B9" s="4483"/>
      <c r="C9" s="3960" t="s">
        <v>126</v>
      </c>
      <c r="D9" s="3960"/>
      <c r="E9" s="1938"/>
      <c r="F9" s="3332" t="s">
        <v>101</v>
      </c>
      <c r="G9" s="3332"/>
      <c r="H9" s="1938"/>
      <c r="I9" s="3960"/>
      <c r="J9" s="3960"/>
      <c r="K9" s="1863"/>
      <c r="L9" s="4"/>
      <c r="M9" s="144"/>
    </row>
    <row r="10" spans="1:14" ht="16.5" thickBot="1">
      <c r="A10" s="4494"/>
      <c r="B10" s="4512"/>
      <c r="C10" s="3333" t="s">
        <v>1147</v>
      </c>
      <c r="D10" s="3333"/>
      <c r="E10" s="1863"/>
      <c r="F10" s="3333" t="s">
        <v>1147</v>
      </c>
      <c r="G10" s="3333"/>
      <c r="H10" s="1863"/>
      <c r="I10" s="3333" t="s">
        <v>1147</v>
      </c>
      <c r="J10" s="3333"/>
      <c r="K10" s="1863"/>
      <c r="L10" s="4"/>
      <c r="M10" s="665"/>
    </row>
    <row r="11" spans="1:14" ht="72.75" customHeight="1" thickBot="1">
      <c r="A11" s="4494"/>
      <c r="B11" s="2393" t="s">
        <v>1219</v>
      </c>
      <c r="C11" s="3341" t="s">
        <v>2004</v>
      </c>
      <c r="D11" s="3939"/>
      <c r="E11" s="3939"/>
      <c r="F11" s="3939"/>
      <c r="G11" s="3939"/>
      <c r="H11" s="3939"/>
      <c r="I11" s="3939"/>
      <c r="J11" s="3939"/>
      <c r="K11" s="3939"/>
      <c r="L11" s="3939"/>
      <c r="M11" s="3939"/>
    </row>
    <row r="12" spans="1:14" ht="75.75" customHeight="1">
      <c r="A12" s="4494"/>
      <c r="B12" s="1865" t="s">
        <v>1221</v>
      </c>
      <c r="C12" s="4480" t="s">
        <v>2005</v>
      </c>
      <c r="D12" s="4481"/>
      <c r="E12" s="4481"/>
      <c r="F12" s="4481"/>
      <c r="G12" s="4481"/>
      <c r="H12" s="4481"/>
      <c r="I12" s="4481"/>
      <c r="J12" s="4481"/>
      <c r="K12" s="4481"/>
      <c r="L12" s="4481"/>
      <c r="M12" s="4482"/>
    </row>
    <row r="13" spans="1:14" ht="63.75" thickBot="1">
      <c r="A13" s="4495"/>
      <c r="B13" s="2394" t="s">
        <v>1495</v>
      </c>
      <c r="C13" s="4484" t="s">
        <v>2006</v>
      </c>
      <c r="D13" s="4485"/>
      <c r="E13" s="4485"/>
      <c r="F13" s="4485"/>
      <c r="G13" s="4485"/>
      <c r="H13" s="4485"/>
      <c r="I13" s="4485"/>
      <c r="J13" s="4485"/>
      <c r="K13" s="4485"/>
      <c r="L13" s="4485"/>
      <c r="M13" s="4486"/>
    </row>
    <row r="14" spans="1:14" ht="64.5" customHeight="1" thickBot="1">
      <c r="A14" s="2395"/>
      <c r="B14" s="2396" t="s">
        <v>1995</v>
      </c>
      <c r="C14" s="4487" t="s">
        <v>1595</v>
      </c>
      <c r="D14" s="4488"/>
      <c r="E14" s="4488"/>
      <c r="F14" s="4488"/>
      <c r="G14" s="2397" t="s">
        <v>1224</v>
      </c>
      <c r="H14" s="4488" t="s">
        <v>920</v>
      </c>
      <c r="I14" s="4488"/>
      <c r="J14" s="4488"/>
      <c r="K14" s="4488"/>
      <c r="L14" s="4488"/>
      <c r="M14" s="4489"/>
    </row>
    <row r="15" spans="1:14" ht="31.15" customHeight="1">
      <c r="A15" s="4474" t="s">
        <v>1150</v>
      </c>
      <c r="B15" s="2392" t="s">
        <v>12</v>
      </c>
      <c r="C15" s="4490" t="s">
        <v>1996</v>
      </c>
      <c r="D15" s="4491"/>
      <c r="E15" s="4491"/>
      <c r="F15" s="4491"/>
      <c r="G15" s="4491"/>
      <c r="H15" s="4491"/>
      <c r="I15" s="4491"/>
      <c r="J15" s="4491"/>
      <c r="K15" s="4491"/>
      <c r="L15" s="4491"/>
      <c r="M15" s="4492"/>
    </row>
    <row r="16" spans="1:14" ht="24.75" customHeight="1" thickBot="1">
      <c r="A16" s="4475"/>
      <c r="B16" s="100" t="s">
        <v>1151</v>
      </c>
      <c r="C16" s="3329" t="s">
        <v>489</v>
      </c>
      <c r="D16" s="3330"/>
      <c r="E16" s="3330"/>
      <c r="F16" s="3330"/>
      <c r="G16" s="3330"/>
      <c r="H16" s="3330"/>
      <c r="I16" s="3330"/>
      <c r="J16" s="3330"/>
      <c r="K16" s="3330"/>
      <c r="L16" s="3330"/>
      <c r="M16" s="3331"/>
    </row>
    <row r="17" spans="1:13" ht="15.75">
      <c r="A17" s="4475"/>
      <c r="B17" s="4483" t="s">
        <v>1153</v>
      </c>
      <c r="C17" s="2398"/>
      <c r="D17" s="2399"/>
      <c r="E17" s="2399"/>
      <c r="F17" s="2399"/>
      <c r="G17" s="2399"/>
      <c r="H17" s="2399"/>
      <c r="I17" s="2399"/>
      <c r="J17" s="2399"/>
      <c r="K17" s="2399"/>
      <c r="L17" s="2399"/>
      <c r="M17" s="2400"/>
    </row>
    <row r="18" spans="1:13" ht="15.75">
      <c r="A18" s="4475"/>
      <c r="B18" s="4483"/>
      <c r="C18" s="694"/>
      <c r="D18" s="139"/>
      <c r="E18" s="138"/>
      <c r="F18" s="139"/>
      <c r="G18" s="138"/>
      <c r="H18" s="139"/>
      <c r="I18" s="138"/>
      <c r="J18" s="139"/>
      <c r="K18" s="138"/>
      <c r="L18" s="138"/>
      <c r="M18" s="135"/>
    </row>
    <row r="19" spans="1:13" ht="15.75">
      <c r="A19" s="4475"/>
      <c r="B19" s="4483"/>
      <c r="C19" s="695" t="s">
        <v>1154</v>
      </c>
      <c r="D19" s="137"/>
      <c r="E19" s="669" t="s">
        <v>1155</v>
      </c>
      <c r="F19" s="137"/>
      <c r="G19" s="669" t="s">
        <v>1156</v>
      </c>
      <c r="H19" s="137"/>
      <c r="I19" s="669" t="s">
        <v>1157</v>
      </c>
      <c r="J19" s="691" t="s">
        <v>1226</v>
      </c>
      <c r="K19" s="669" t="s">
        <v>1158</v>
      </c>
      <c r="L19" s="136"/>
      <c r="M19" s="135"/>
    </row>
    <row r="20" spans="1:13" ht="15.75">
      <c r="A20" s="4475"/>
      <c r="B20" s="4483"/>
      <c r="C20" s="695" t="s">
        <v>1159</v>
      </c>
      <c r="D20" s="1891"/>
      <c r="E20" s="669" t="s">
        <v>1160</v>
      </c>
      <c r="F20" s="123"/>
      <c r="G20" s="669" t="s">
        <v>1161</v>
      </c>
      <c r="H20" s="123"/>
      <c r="I20" s="669" t="s">
        <v>1162</v>
      </c>
      <c r="J20" s="1891"/>
      <c r="K20" s="669" t="s">
        <v>1163</v>
      </c>
      <c r="L20" s="136"/>
      <c r="M20" s="133"/>
    </row>
    <row r="21" spans="1:13" ht="15.75">
      <c r="A21" s="4475"/>
      <c r="B21" s="4483"/>
      <c r="C21" s="695" t="s">
        <v>1164</v>
      </c>
      <c r="D21" s="1891"/>
      <c r="E21" s="669" t="s">
        <v>1165</v>
      </c>
      <c r="F21" s="1891"/>
      <c r="G21" s="669"/>
      <c r="H21" s="125"/>
      <c r="I21" s="669"/>
      <c r="J21" s="125"/>
      <c r="K21" s="669"/>
      <c r="L21" s="134"/>
      <c r="M21" s="132"/>
    </row>
    <row r="22" spans="1:13" ht="15.75">
      <c r="A22" s="4475"/>
      <c r="B22" s="4483"/>
      <c r="C22" s="695" t="s">
        <v>1166</v>
      </c>
      <c r="D22" s="123"/>
      <c r="E22" s="669" t="s">
        <v>1168</v>
      </c>
      <c r="F22" s="1939"/>
      <c r="G22" s="1939"/>
      <c r="H22" s="1939"/>
      <c r="I22" s="1939"/>
      <c r="J22" s="1939"/>
      <c r="K22" s="1939"/>
      <c r="L22" s="1939"/>
      <c r="M22" s="1895"/>
    </row>
    <row r="23" spans="1:13" ht="15.6" customHeight="1" thickBot="1">
      <c r="A23" s="4475"/>
      <c r="B23" s="4483"/>
      <c r="C23" s="2401"/>
      <c r="D23" s="2402"/>
      <c r="E23" s="2402"/>
      <c r="F23" s="2402"/>
      <c r="G23" s="2402"/>
      <c r="H23" s="2402"/>
      <c r="I23" s="2402"/>
      <c r="J23" s="2402"/>
      <c r="K23" s="2402"/>
      <c r="L23" s="2402"/>
      <c r="M23" s="2403"/>
    </row>
    <row r="24" spans="1:13" ht="15.75">
      <c r="A24" s="4475"/>
      <c r="B24" s="4483" t="s">
        <v>1170</v>
      </c>
      <c r="C24" s="1585"/>
      <c r="D24" s="1585"/>
      <c r="E24" s="1585"/>
      <c r="F24" s="1585"/>
      <c r="G24" s="1585"/>
      <c r="H24" s="1585"/>
      <c r="I24" s="1585"/>
      <c r="J24" s="1585"/>
      <c r="K24" s="1585"/>
      <c r="L24" s="4"/>
      <c r="M24" s="101"/>
    </row>
    <row r="25" spans="1:13" ht="15.75">
      <c r="A25" s="4475"/>
      <c r="B25" s="4483"/>
      <c r="C25" s="128" t="s">
        <v>1171</v>
      </c>
      <c r="D25" s="123"/>
      <c r="E25" s="120"/>
      <c r="F25" s="128" t="s">
        <v>1172</v>
      </c>
      <c r="G25" s="1891"/>
      <c r="H25" s="120"/>
      <c r="I25" s="128" t="s">
        <v>1173</v>
      </c>
      <c r="J25" s="1891" t="s">
        <v>1226</v>
      </c>
      <c r="K25" s="120"/>
      <c r="L25" s="4"/>
      <c r="M25" s="101"/>
    </row>
    <row r="26" spans="1:13" ht="15.75">
      <c r="A26" s="4475"/>
      <c r="B26" s="4483"/>
      <c r="C26" s="128" t="s">
        <v>1174</v>
      </c>
      <c r="D26" s="130"/>
      <c r="E26" s="129"/>
      <c r="F26" s="128" t="s">
        <v>1175</v>
      </c>
      <c r="G26" s="123"/>
      <c r="H26" s="126"/>
      <c r="I26" s="127"/>
      <c r="J26" s="126"/>
      <c r="K26" s="1945"/>
      <c r="L26" s="4"/>
      <c r="M26" s="101"/>
    </row>
    <row r="27" spans="1:13" ht="15.75">
      <c r="A27" s="4475"/>
      <c r="B27" s="4483"/>
      <c r="C27" s="125"/>
      <c r="D27" s="125"/>
      <c r="E27" s="125"/>
      <c r="F27" s="125"/>
      <c r="G27" s="125"/>
      <c r="H27" s="125"/>
      <c r="I27" s="125"/>
      <c r="J27" s="125"/>
      <c r="K27" s="125"/>
      <c r="L27" s="666"/>
      <c r="M27" s="1895"/>
    </row>
    <row r="28" spans="1:13" ht="15.75">
      <c r="A28" s="4475"/>
      <c r="B28" s="3337" t="s">
        <v>1176</v>
      </c>
      <c r="C28" s="120"/>
      <c r="D28" s="120"/>
      <c r="E28" s="120"/>
      <c r="F28" s="120"/>
      <c r="G28" s="120"/>
      <c r="H28" s="120"/>
      <c r="I28" s="120"/>
      <c r="J28" s="120"/>
      <c r="K28" s="120"/>
      <c r="L28" s="120"/>
      <c r="M28" s="122"/>
    </row>
    <row r="29" spans="1:13" ht="15.75">
      <c r="A29" s="4475"/>
      <c r="B29" s="3338"/>
      <c r="C29" s="124" t="s">
        <v>1177</v>
      </c>
      <c r="D29" s="165" t="s">
        <v>61</v>
      </c>
      <c r="E29" s="120"/>
      <c r="F29" s="118" t="s">
        <v>1178</v>
      </c>
      <c r="G29" s="123" t="s">
        <v>61</v>
      </c>
      <c r="H29" s="120"/>
      <c r="I29" s="118" t="s">
        <v>1179</v>
      </c>
      <c r="J29" s="1868"/>
      <c r="K29" s="1869"/>
      <c r="L29" s="1907"/>
      <c r="M29" s="1895"/>
    </row>
    <row r="30" spans="1:13" ht="15.6" customHeight="1">
      <c r="A30" s="4475"/>
      <c r="B30" s="3339"/>
      <c r="C30" s="1894"/>
      <c r="D30" s="1894"/>
      <c r="E30" s="1894"/>
      <c r="F30" s="1894"/>
      <c r="G30" s="1894"/>
      <c r="H30" s="1894"/>
      <c r="I30" s="1894"/>
      <c r="J30" s="1894"/>
      <c r="K30" s="1894"/>
      <c r="L30" s="1894"/>
      <c r="M30" s="144"/>
    </row>
    <row r="31" spans="1:13" ht="15.75">
      <c r="A31" s="4475"/>
      <c r="B31" s="4483" t="s">
        <v>1181</v>
      </c>
      <c r="C31" s="2034"/>
      <c r="D31" s="2034"/>
      <c r="E31" s="2034"/>
      <c r="F31" s="2034"/>
      <c r="G31" s="2034"/>
      <c r="H31" s="2034"/>
      <c r="I31" s="2034"/>
      <c r="J31" s="2034"/>
      <c r="K31" s="2034"/>
      <c r="L31" s="4"/>
      <c r="M31" s="101"/>
    </row>
    <row r="32" spans="1:13" ht="15.75">
      <c r="A32" s="4475"/>
      <c r="B32" s="4483"/>
      <c r="C32" s="120" t="s">
        <v>1182</v>
      </c>
      <c r="D32" s="456">
        <v>2019</v>
      </c>
      <c r="E32" s="117"/>
      <c r="F32" s="120" t="s">
        <v>1183</v>
      </c>
      <c r="G32" s="119" t="s">
        <v>1184</v>
      </c>
      <c r="H32" s="117"/>
      <c r="I32" s="118"/>
      <c r="J32" s="117"/>
      <c r="K32" s="117"/>
      <c r="L32" s="4"/>
      <c r="M32" s="101"/>
    </row>
    <row r="33" spans="1:13" ht="16.5" thickBot="1">
      <c r="A33" s="4475"/>
      <c r="B33" s="4483"/>
      <c r="C33" s="1894"/>
      <c r="D33" s="116"/>
      <c r="E33" s="2035"/>
      <c r="F33" s="1894"/>
      <c r="G33" s="2035"/>
      <c r="H33" s="2035"/>
      <c r="I33" s="115"/>
      <c r="J33" s="2035"/>
      <c r="K33" s="2035"/>
      <c r="L33" s="666"/>
      <c r="M33" s="2404"/>
    </row>
    <row r="34" spans="1:13" ht="15.75">
      <c r="A34" s="4475"/>
      <c r="B34" s="4483" t="s">
        <v>1185</v>
      </c>
      <c r="C34" s="2405"/>
      <c r="D34" s="2406"/>
      <c r="E34" s="2406"/>
      <c r="F34" s="2406"/>
      <c r="G34" s="2406"/>
      <c r="H34" s="2406"/>
      <c r="I34" s="2406"/>
      <c r="J34" s="2406"/>
      <c r="K34" s="2406"/>
      <c r="L34" s="2406"/>
      <c r="M34" s="2407"/>
    </row>
    <row r="35" spans="1:13" ht="15.75">
      <c r="A35" s="4475"/>
      <c r="B35" s="4483"/>
      <c r="C35" s="697"/>
      <c r="D35" s="111">
        <v>2019</v>
      </c>
      <c r="E35" s="111"/>
      <c r="F35" s="111">
        <v>2020</v>
      </c>
      <c r="G35" s="111"/>
      <c r="H35" s="112">
        <v>2021</v>
      </c>
      <c r="I35" s="112"/>
      <c r="J35" s="112">
        <v>2022</v>
      </c>
      <c r="K35" s="111"/>
      <c r="L35" s="111">
        <v>2023</v>
      </c>
      <c r="M35" s="1936"/>
    </row>
    <row r="36" spans="1:13" ht="15.75">
      <c r="A36" s="4475"/>
      <c r="B36" s="4483"/>
      <c r="C36" s="697"/>
      <c r="D36" s="1937">
        <v>200</v>
      </c>
      <c r="E36" s="1997"/>
      <c r="F36" s="1937">
        <v>200</v>
      </c>
      <c r="G36" s="1997"/>
      <c r="H36" s="1937">
        <v>200</v>
      </c>
      <c r="I36" s="1997"/>
      <c r="J36" s="1937">
        <v>200</v>
      </c>
      <c r="K36" s="1997"/>
      <c r="L36" s="1937">
        <v>200</v>
      </c>
      <c r="M36" s="110"/>
    </row>
    <row r="37" spans="1:13" ht="15.75">
      <c r="A37" s="4475"/>
      <c r="B37" s="4483"/>
      <c r="C37" s="697"/>
      <c r="D37" s="111">
        <v>2024</v>
      </c>
      <c r="E37" s="111"/>
      <c r="F37" s="111">
        <v>2025</v>
      </c>
      <c r="G37" s="111"/>
      <c r="H37" s="112">
        <v>2026</v>
      </c>
      <c r="I37" s="112"/>
      <c r="J37" s="112">
        <v>2027</v>
      </c>
      <c r="K37" s="111"/>
      <c r="L37" s="111">
        <v>2028</v>
      </c>
      <c r="M37" s="1936"/>
    </row>
    <row r="38" spans="1:13" ht="15.75">
      <c r="A38" s="4475"/>
      <c r="B38" s="4483"/>
      <c r="C38" s="697"/>
      <c r="D38" s="1937">
        <v>200</v>
      </c>
      <c r="E38" s="1997"/>
      <c r="F38" s="1937">
        <v>200</v>
      </c>
      <c r="G38" s="1997"/>
      <c r="H38" s="1937">
        <v>200</v>
      </c>
      <c r="I38" s="1997"/>
      <c r="J38" s="1937">
        <v>200</v>
      </c>
      <c r="K38" s="1997"/>
      <c r="L38" s="1937">
        <v>200</v>
      </c>
      <c r="M38" s="110"/>
    </row>
    <row r="39" spans="1:13" ht="15.75">
      <c r="A39" s="4475"/>
      <c r="B39" s="4483"/>
      <c r="C39" s="697"/>
      <c r="D39" s="111">
        <v>2029</v>
      </c>
      <c r="E39" s="111"/>
      <c r="F39" s="111">
        <v>2030</v>
      </c>
      <c r="G39" s="111"/>
      <c r="H39" s="112">
        <v>2031</v>
      </c>
      <c r="I39" s="112"/>
      <c r="J39" s="112">
        <v>2032</v>
      </c>
      <c r="K39" s="111"/>
      <c r="L39" s="111">
        <v>2033</v>
      </c>
      <c r="M39" s="1936"/>
    </row>
    <row r="40" spans="1:13" ht="15.75">
      <c r="A40" s="4475"/>
      <c r="B40" s="4483"/>
      <c r="C40" s="697"/>
      <c r="D40" s="1937">
        <v>200</v>
      </c>
      <c r="E40" s="1997"/>
      <c r="F40" s="1937">
        <v>200</v>
      </c>
      <c r="G40" s="1997"/>
      <c r="H40" s="1937">
        <v>200</v>
      </c>
      <c r="I40" s="1997"/>
      <c r="J40" s="1937">
        <v>200</v>
      </c>
      <c r="K40" s="1997"/>
      <c r="L40" s="1937">
        <v>200</v>
      </c>
      <c r="M40" s="1936"/>
    </row>
    <row r="41" spans="1:13" ht="15.75">
      <c r="A41" s="4475"/>
      <c r="B41" s="4483"/>
      <c r="C41" s="697"/>
      <c r="D41" s="1233">
        <v>2034</v>
      </c>
      <c r="E41" s="1935"/>
      <c r="F41" s="108" t="s">
        <v>1186</v>
      </c>
      <c r="G41" s="1935"/>
      <c r="H41" s="108"/>
      <c r="I41" s="1935"/>
      <c r="J41" s="108"/>
      <c r="K41" s="1935"/>
      <c r="L41" s="108"/>
      <c r="M41" s="1936"/>
    </row>
    <row r="42" spans="1:13" ht="15.75">
      <c r="A42" s="4475"/>
      <c r="B42" s="4483"/>
      <c r="C42" s="697"/>
      <c r="D42" s="1937">
        <v>200</v>
      </c>
      <c r="E42" s="1997"/>
      <c r="F42" s="4477">
        <v>3200</v>
      </c>
      <c r="G42" s="4478"/>
      <c r="H42" s="3354"/>
      <c r="I42" s="3354"/>
      <c r="J42" s="108"/>
      <c r="K42" s="1935"/>
      <c r="L42" s="108"/>
      <c r="M42" s="1936"/>
    </row>
    <row r="43" spans="1:13" ht="15.6" customHeight="1" thickBot="1">
      <c r="A43" s="4475"/>
      <c r="B43" s="4483"/>
      <c r="C43" s="2408"/>
      <c r="D43" s="2409"/>
      <c r="E43" s="2410"/>
      <c r="F43" s="2409"/>
      <c r="G43" s="2410"/>
      <c r="H43" s="2409"/>
      <c r="I43" s="2410"/>
      <c r="J43" s="2409"/>
      <c r="K43" s="2410"/>
      <c r="L43" s="2409"/>
      <c r="M43" s="2403"/>
    </row>
    <row r="44" spans="1:13" ht="15.75">
      <c r="A44" s="4475"/>
      <c r="B44" s="4483" t="s">
        <v>1187</v>
      </c>
      <c r="C44" s="2411"/>
      <c r="D44" s="2411"/>
      <c r="E44" s="2411"/>
      <c r="F44" s="2411"/>
      <c r="G44" s="2411"/>
      <c r="H44" s="2411"/>
      <c r="I44" s="2411"/>
      <c r="J44" s="2411"/>
      <c r="K44" s="2411"/>
      <c r="L44" s="4"/>
      <c r="M44" s="101"/>
    </row>
    <row r="45" spans="1:13" ht="15.75">
      <c r="A45" s="4475"/>
      <c r="B45" s="4483"/>
      <c r="C45" s="4"/>
      <c r="D45" s="106" t="s">
        <v>482</v>
      </c>
      <c r="E45" s="105" t="s">
        <v>60</v>
      </c>
      <c r="F45" s="3360" t="s">
        <v>1188</v>
      </c>
      <c r="G45" s="3944" t="s">
        <v>1267</v>
      </c>
      <c r="H45" s="3944"/>
      <c r="I45" s="3944"/>
      <c r="J45" s="3944"/>
      <c r="K45" s="3944"/>
      <c r="L45" s="4"/>
      <c r="M45" s="101"/>
    </row>
    <row r="46" spans="1:13" ht="15.75">
      <c r="A46" s="4475"/>
      <c r="B46" s="4483"/>
      <c r="C46" s="4"/>
      <c r="D46" s="1998" t="s">
        <v>1226</v>
      </c>
      <c r="E46" s="1891"/>
      <c r="F46" s="3360"/>
      <c r="G46" s="3944"/>
      <c r="H46" s="3944"/>
      <c r="I46" s="3944"/>
      <c r="J46" s="3944"/>
      <c r="K46" s="3944"/>
      <c r="L46" s="4"/>
      <c r="M46" s="101"/>
    </row>
    <row r="47" spans="1:13" ht="14.25" customHeight="1">
      <c r="A47" s="4475"/>
      <c r="B47" s="4483"/>
      <c r="C47" s="102"/>
      <c r="D47" s="102"/>
      <c r="E47" s="102"/>
      <c r="F47" s="102"/>
      <c r="G47" s="102"/>
      <c r="H47" s="102"/>
      <c r="I47" s="102"/>
      <c r="J47" s="102"/>
      <c r="K47" s="102"/>
      <c r="L47" s="4"/>
      <c r="M47" s="2137"/>
    </row>
    <row r="48" spans="1:13" ht="177.75" customHeight="1">
      <c r="A48" s="4475"/>
      <c r="B48" s="100" t="s">
        <v>1189</v>
      </c>
      <c r="C48" s="3341" t="s">
        <v>2007</v>
      </c>
      <c r="D48" s="3939"/>
      <c r="E48" s="3939"/>
      <c r="F48" s="3939"/>
      <c r="G48" s="3939"/>
      <c r="H48" s="3939"/>
      <c r="I48" s="3939"/>
      <c r="J48" s="3939"/>
      <c r="K48" s="3939"/>
      <c r="L48" s="3939"/>
      <c r="M48" s="4479"/>
    </row>
    <row r="49" spans="1:14" ht="50.1" customHeight="1">
      <c r="A49" s="4475"/>
      <c r="B49" s="100" t="s">
        <v>1191</v>
      </c>
      <c r="C49" s="4480" t="s">
        <v>2008</v>
      </c>
      <c r="D49" s="4481"/>
      <c r="E49" s="4481"/>
      <c r="F49" s="4481"/>
      <c r="G49" s="4481"/>
      <c r="H49" s="4481"/>
      <c r="I49" s="4481"/>
      <c r="J49" s="4481"/>
      <c r="K49" s="4481"/>
      <c r="L49" s="4481"/>
      <c r="M49" s="4482"/>
    </row>
    <row r="50" spans="1:14" ht="15.75">
      <c r="A50" s="4475"/>
      <c r="B50" s="100" t="s">
        <v>1193</v>
      </c>
      <c r="C50" s="3329" t="s">
        <v>2009</v>
      </c>
      <c r="D50" s="3330"/>
      <c r="E50" s="3330"/>
      <c r="F50" s="3330"/>
      <c r="G50" s="3330"/>
      <c r="H50" s="3330"/>
      <c r="I50" s="3330"/>
      <c r="J50" s="3330"/>
      <c r="K50" s="3330"/>
      <c r="L50" s="3330"/>
      <c r="M50" s="3331"/>
    </row>
    <row r="51" spans="1:14" ht="31.15" customHeight="1" thickBot="1">
      <c r="A51" s="4476"/>
      <c r="B51" s="2394" t="s">
        <v>1195</v>
      </c>
      <c r="C51" s="4470" t="s">
        <v>61</v>
      </c>
      <c r="D51" s="4471"/>
      <c r="E51" s="4471"/>
      <c r="F51" s="4471"/>
      <c r="G51" s="4471"/>
      <c r="H51" s="4471"/>
      <c r="I51" s="4471"/>
      <c r="J51" s="4471"/>
      <c r="K51" s="4471"/>
      <c r="L51" s="4471"/>
      <c r="M51" s="4472"/>
    </row>
    <row r="52" spans="1:14" ht="15.75" customHeight="1">
      <c r="A52" s="4473" t="s">
        <v>1197</v>
      </c>
      <c r="B52" s="2412" t="s">
        <v>1198</v>
      </c>
      <c r="C52" s="3129" t="s">
        <v>790</v>
      </c>
      <c r="D52" s="3100"/>
      <c r="E52" s="3100"/>
      <c r="F52" s="3100"/>
      <c r="G52" s="3100"/>
      <c r="H52" s="3100"/>
      <c r="I52" s="3100"/>
      <c r="J52" s="3100"/>
      <c r="K52" s="3100"/>
      <c r="L52" s="3100"/>
      <c r="M52" s="3101"/>
    </row>
    <row r="53" spans="1:14" ht="15.6" customHeight="1">
      <c r="A53" s="4461"/>
      <c r="B53" s="98" t="s">
        <v>1199</v>
      </c>
      <c r="C53" s="3088" t="s">
        <v>1229</v>
      </c>
      <c r="D53" s="3088"/>
      <c r="E53" s="3088"/>
      <c r="F53" s="3088"/>
      <c r="G53" s="3088"/>
      <c r="H53" s="3088"/>
      <c r="I53" s="3088"/>
      <c r="J53" s="3088"/>
      <c r="K53" s="3088"/>
      <c r="L53" s="3088"/>
      <c r="M53" s="3089"/>
    </row>
    <row r="54" spans="1:14" ht="31.15" customHeight="1">
      <c r="A54" s="4461"/>
      <c r="B54" s="98" t="s">
        <v>1201</v>
      </c>
      <c r="C54" s="4305" t="s">
        <v>72</v>
      </c>
      <c r="D54" s="4305"/>
      <c r="E54" s="4305"/>
      <c r="F54" s="4305"/>
      <c r="G54" s="4305"/>
      <c r="H54" s="4305"/>
      <c r="I54" s="4305"/>
      <c r="J54" s="4305"/>
      <c r="K54" s="4305"/>
      <c r="L54" s="4305"/>
      <c r="M54" s="4305"/>
    </row>
    <row r="55" spans="1:14" ht="31.15" customHeight="1">
      <c r="A55" s="4461"/>
      <c r="B55" s="99" t="s">
        <v>1202</v>
      </c>
      <c r="C55" s="3088" t="s">
        <v>73</v>
      </c>
      <c r="D55" s="3088"/>
      <c r="E55" s="3088"/>
      <c r="F55" s="3088"/>
      <c r="G55" s="3088"/>
      <c r="H55" s="3088"/>
      <c r="I55" s="3088"/>
      <c r="J55" s="3088"/>
      <c r="K55" s="3088"/>
      <c r="L55" s="3088"/>
      <c r="M55" s="3089"/>
    </row>
    <row r="56" spans="1:14" ht="30" customHeight="1">
      <c r="A56" s="4461"/>
      <c r="B56" s="98" t="s">
        <v>1204</v>
      </c>
      <c r="C56" s="4307" t="s">
        <v>791</v>
      </c>
      <c r="D56" s="4308"/>
      <c r="E56" s="4308"/>
      <c r="F56" s="4308"/>
      <c r="G56" s="4308"/>
      <c r="H56" s="4308"/>
      <c r="I56" s="4308"/>
      <c r="J56" s="4308"/>
      <c r="K56" s="4308"/>
      <c r="L56" s="4308"/>
      <c r="M56" s="4308"/>
      <c r="N56" s="2413"/>
    </row>
    <row r="57" spans="1:14" ht="15.6" customHeight="1">
      <c r="A57" s="4461"/>
      <c r="B57" s="98" t="s">
        <v>1205</v>
      </c>
      <c r="C57" s="1943" t="s">
        <v>2010</v>
      </c>
      <c r="D57" s="1943"/>
      <c r="E57" s="1943"/>
      <c r="F57" s="1943"/>
      <c r="G57" s="1943"/>
      <c r="H57" s="1870"/>
      <c r="I57" s="1870"/>
      <c r="J57" s="1870"/>
      <c r="K57" s="1870"/>
      <c r="L57" s="1870"/>
      <c r="M57" s="1992"/>
    </row>
    <row r="58" spans="1:14" ht="15.75" customHeight="1">
      <c r="A58" s="4461" t="s">
        <v>1206</v>
      </c>
      <c r="B58" s="97" t="s">
        <v>1207</v>
      </c>
      <c r="C58" s="4462" t="s">
        <v>1409</v>
      </c>
      <c r="D58" s="4463"/>
      <c r="E58" s="4463"/>
      <c r="F58" s="4463"/>
      <c r="G58" s="158"/>
      <c r="H58" s="1991"/>
      <c r="I58" s="1991"/>
      <c r="J58" s="1991"/>
      <c r="K58" s="1991"/>
      <c r="L58" s="1991"/>
      <c r="M58" s="1992"/>
    </row>
    <row r="59" spans="1:14" ht="16.5" customHeight="1">
      <c r="A59" s="4461"/>
      <c r="B59" s="97" t="s">
        <v>1209</v>
      </c>
      <c r="C59" s="4462" t="s">
        <v>1210</v>
      </c>
      <c r="D59" s="4463"/>
      <c r="E59" s="4463"/>
      <c r="F59" s="4463"/>
      <c r="G59" s="158"/>
      <c r="H59" s="1991"/>
      <c r="I59" s="1991"/>
      <c r="J59" s="1991"/>
      <c r="K59" s="1991"/>
      <c r="L59" s="1991"/>
      <c r="M59" s="1992"/>
    </row>
    <row r="60" spans="1:14" ht="48" customHeight="1">
      <c r="A60" s="4461"/>
      <c r="B60" s="96" t="s">
        <v>28</v>
      </c>
      <c r="C60" s="4464" t="s">
        <v>677</v>
      </c>
      <c r="D60" s="4465"/>
      <c r="E60" s="4465"/>
      <c r="F60" s="4465"/>
      <c r="G60" s="4465"/>
      <c r="H60" s="4465"/>
      <c r="I60" s="4465"/>
      <c r="J60" s="4465"/>
      <c r="K60" s="4465"/>
      <c r="L60" s="4465"/>
      <c r="M60" s="4466"/>
    </row>
    <row r="61" spans="1:14" ht="38.25" customHeight="1" thickBot="1">
      <c r="A61" s="2414" t="s">
        <v>1211</v>
      </c>
      <c r="B61" s="2415"/>
      <c r="C61" s="4467" t="s">
        <v>2011</v>
      </c>
      <c r="D61" s="4468"/>
      <c r="E61" s="4468"/>
      <c r="F61" s="4468"/>
      <c r="G61" s="4468"/>
      <c r="H61" s="4468"/>
      <c r="I61" s="4468"/>
      <c r="J61" s="4468"/>
      <c r="K61" s="4468"/>
      <c r="L61" s="4468"/>
      <c r="M61" s="4469"/>
    </row>
  </sheetData>
  <mergeCells count="50">
    <mergeCell ref="B1:M1"/>
    <mergeCell ref="A2:A13"/>
    <mergeCell ref="C2:M2"/>
    <mergeCell ref="C3:M3"/>
    <mergeCell ref="C4:M4"/>
    <mergeCell ref="C5:M5"/>
    <mergeCell ref="C6:M6"/>
    <mergeCell ref="C7:G7"/>
    <mergeCell ref="I7:M7"/>
    <mergeCell ref="B8:B10"/>
    <mergeCell ref="C8:M8"/>
    <mergeCell ref="C9:D9"/>
    <mergeCell ref="F9:G9"/>
    <mergeCell ref="I9:J9"/>
    <mergeCell ref="C10:D10"/>
    <mergeCell ref="F10:G10"/>
    <mergeCell ref="I10:J10"/>
    <mergeCell ref="B44:B47"/>
    <mergeCell ref="F45:F46"/>
    <mergeCell ref="G45:K46"/>
    <mergeCell ref="C11:M11"/>
    <mergeCell ref="C12:M12"/>
    <mergeCell ref="C13:M13"/>
    <mergeCell ref="C14:F14"/>
    <mergeCell ref="H14:M14"/>
    <mergeCell ref="C15:M15"/>
    <mergeCell ref="C16:M16"/>
    <mergeCell ref="B17:B23"/>
    <mergeCell ref="B24:B27"/>
    <mergeCell ref="B28:B30"/>
    <mergeCell ref="B31:B33"/>
    <mergeCell ref="B34:B43"/>
    <mergeCell ref="C51:M51"/>
    <mergeCell ref="A52:A57"/>
    <mergeCell ref="C52:M52"/>
    <mergeCell ref="C53:M53"/>
    <mergeCell ref="C54:M54"/>
    <mergeCell ref="C55:M55"/>
    <mergeCell ref="C56:M56"/>
    <mergeCell ref="A15:A51"/>
    <mergeCell ref="F42:G42"/>
    <mergeCell ref="H42:I42"/>
    <mergeCell ref="C48:M48"/>
    <mergeCell ref="C49:M49"/>
    <mergeCell ref="C50:M50"/>
    <mergeCell ref="A58:A60"/>
    <mergeCell ref="C58:F58"/>
    <mergeCell ref="C59:F59"/>
    <mergeCell ref="C60:M60"/>
    <mergeCell ref="C61:M61"/>
  </mergeCells>
  <dataValidations count="3">
    <dataValidation allowBlank="1" showInputMessage="1" showErrorMessage="1" prompt="Incluir una ficha por cada indicador, ya sea de producto o de resultado" sqref="B1" xr:uid="{00000000-0002-0000-4300-000000000000}"/>
    <dataValidation allowBlank="1" showInputMessage="1" showErrorMessage="1" prompt="Selecciones de la lista desplegable" sqref="B15" xr:uid="{00000000-0002-0000-4300-000001000000}"/>
    <dataValidation allowBlank="1" showInputMessage="1" showErrorMessage="1" prompt="Seleccione de la lista desplegable" sqref="B4 B7 H7" xr:uid="{00000000-0002-0000-4300-000002000000}"/>
  </dataValidations>
  <hyperlinks>
    <hyperlink ref="C56" r:id="rId1" xr:uid="{00000000-0004-0000-4300-000000000000}"/>
  </hyperlinks>
  <pageMargins left="0.7" right="0.7" top="0.75" bottom="0.75" header="0.3" footer="0.3"/>
  <pageSetup paperSize="9" orientation="portrait" horizontalDpi="300" verticalDpi="300"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3"/>
  </sheetPr>
  <dimension ref="A1:M62"/>
  <sheetViews>
    <sheetView topLeftCell="A2" zoomScale="90" zoomScaleNormal="90" workbookViewId="0">
      <selection activeCell="C61" sqref="C61"/>
    </sheetView>
  </sheetViews>
  <sheetFormatPr baseColWidth="10" defaultColWidth="11.42578125" defaultRowHeight="15"/>
  <cols>
    <col min="1" max="1" width="12.140625" customWidth="1"/>
    <col min="2" max="2" width="15.7109375" customWidth="1"/>
    <col min="5" max="5" width="12.28515625" customWidth="1"/>
    <col min="13" max="13" width="7.85546875" customWidth="1"/>
  </cols>
  <sheetData>
    <row r="1" spans="1:13" ht="16.5" hidden="1" customHeight="1">
      <c r="A1" s="3402" t="s">
        <v>2012</v>
      </c>
      <c r="B1" s="3403"/>
      <c r="C1" s="3403"/>
      <c r="D1" s="3403"/>
      <c r="E1" s="3403"/>
      <c r="F1" s="3403"/>
      <c r="G1" s="3403"/>
      <c r="H1" s="3403"/>
      <c r="I1" s="3403"/>
      <c r="J1" s="3403"/>
      <c r="K1" s="3403"/>
      <c r="L1" s="3403"/>
      <c r="M1" s="3404"/>
    </row>
    <row r="2" spans="1:13" ht="16.5" customHeight="1" thickBot="1">
      <c r="A2" s="4518"/>
      <c r="B2" s="4519"/>
      <c r="C2" s="4519"/>
      <c r="D2" s="4519"/>
      <c r="E2" s="4519"/>
      <c r="F2" s="4519"/>
      <c r="G2" s="4519"/>
      <c r="H2" s="4519"/>
      <c r="I2" s="4519"/>
      <c r="J2" s="4519"/>
      <c r="K2" s="4519"/>
      <c r="L2" s="4519"/>
      <c r="M2" s="4520"/>
    </row>
    <row r="3" spans="1:13" ht="39.75" customHeight="1">
      <c r="A3" s="3280" t="s">
        <v>1134</v>
      </c>
      <c r="B3" s="5" t="s">
        <v>1135</v>
      </c>
      <c r="C3" s="3793" t="s">
        <v>2013</v>
      </c>
      <c r="D3" s="3794"/>
      <c r="E3" s="3794"/>
      <c r="F3" s="3794"/>
      <c r="G3" s="3794"/>
      <c r="H3" s="3794"/>
      <c r="I3" s="3794"/>
      <c r="J3" s="3794"/>
      <c r="K3" s="3794"/>
      <c r="L3" s="3794"/>
      <c r="M3" s="3795"/>
    </row>
    <row r="4" spans="1:13" ht="79.5" customHeight="1">
      <c r="A4" s="3281"/>
      <c r="B4" s="6" t="s">
        <v>1213</v>
      </c>
      <c r="C4" s="3840" t="s">
        <v>475</v>
      </c>
      <c r="D4" s="3088"/>
      <c r="E4" s="3088"/>
      <c r="F4" s="3088"/>
      <c r="G4" s="3088"/>
      <c r="H4" s="3088"/>
      <c r="I4" s="3088"/>
      <c r="J4" s="3088"/>
      <c r="K4" s="3088"/>
      <c r="L4" s="3088"/>
      <c r="M4" s="3089"/>
    </row>
    <row r="5" spans="1:13" ht="51.75" customHeight="1">
      <c r="A5" s="3281"/>
      <c r="B5" s="1853" t="s">
        <v>1139</v>
      </c>
      <c r="C5" s="1847" t="s">
        <v>422</v>
      </c>
      <c r="D5" s="1847"/>
      <c r="E5" s="1847"/>
      <c r="F5" s="1847"/>
      <c r="G5" s="1847"/>
      <c r="H5" s="1847"/>
      <c r="I5" s="1847"/>
      <c r="J5" s="1847"/>
      <c r="K5" s="1847"/>
      <c r="L5" s="1847"/>
      <c r="M5" s="1848"/>
    </row>
    <row r="6" spans="1:13" ht="45">
      <c r="A6" s="3281"/>
      <c r="B6" s="1856" t="s">
        <v>1140</v>
      </c>
      <c r="C6" s="1849" t="s">
        <v>1141</v>
      </c>
      <c r="D6" s="1847"/>
      <c r="E6" s="1847"/>
      <c r="F6" s="1847"/>
      <c r="G6" s="1847"/>
      <c r="H6" s="1847"/>
      <c r="I6" s="1847"/>
      <c r="J6" s="1847"/>
      <c r="K6" s="1847"/>
      <c r="L6" s="1847"/>
      <c r="M6" s="1848"/>
    </row>
    <row r="7" spans="1:13" ht="30">
      <c r="A7" s="3281"/>
      <c r="B7" s="1853" t="s">
        <v>1142</v>
      </c>
      <c r="C7" s="1849" t="s">
        <v>1141</v>
      </c>
      <c r="D7" s="1847"/>
      <c r="E7" s="1847"/>
      <c r="F7" s="1847"/>
      <c r="G7" s="1847"/>
      <c r="H7" s="1847"/>
      <c r="I7" s="1847"/>
      <c r="J7" s="1847"/>
      <c r="K7" s="1847"/>
      <c r="L7" s="1847"/>
      <c r="M7" s="1848"/>
    </row>
    <row r="8" spans="1:13" ht="52.5" customHeight="1">
      <c r="A8" s="3281"/>
      <c r="B8" s="6" t="s">
        <v>1143</v>
      </c>
      <c r="C8" s="1245"/>
      <c r="D8" s="3912" t="s">
        <v>497</v>
      </c>
      <c r="E8" s="3912"/>
      <c r="F8" s="3912"/>
      <c r="G8" s="4173"/>
      <c r="H8" s="7" t="s">
        <v>28</v>
      </c>
      <c r="I8" s="157"/>
      <c r="J8" s="3709" t="s">
        <v>498</v>
      </c>
      <c r="K8" s="3709"/>
      <c r="L8" s="3709"/>
      <c r="M8" s="3898"/>
    </row>
    <row r="9" spans="1:13" ht="15.75">
      <c r="A9" s="3281"/>
      <c r="B9" s="3119" t="s">
        <v>1144</v>
      </c>
      <c r="C9" s="4288"/>
      <c r="D9" s="4287"/>
      <c r="E9" s="4287"/>
      <c r="F9" s="4287"/>
      <c r="G9" s="4287"/>
      <c r="H9" s="4287"/>
      <c r="I9" s="4287"/>
      <c r="J9" s="4287"/>
      <c r="K9" s="4287"/>
      <c r="L9" s="4287"/>
      <c r="M9" s="4521"/>
    </row>
    <row r="10" spans="1:13" ht="57" customHeight="1">
      <c r="A10" s="3281"/>
      <c r="B10" s="3120"/>
      <c r="C10" s="3420" t="s">
        <v>1763</v>
      </c>
      <c r="D10" s="3132"/>
      <c r="E10" s="1911"/>
      <c r="F10" s="3132" t="s">
        <v>72</v>
      </c>
      <c r="G10" s="3132"/>
      <c r="H10" s="1911"/>
      <c r="I10" s="3132" t="s">
        <v>1146</v>
      </c>
      <c r="J10" s="3132"/>
      <c r="K10" s="1911"/>
      <c r="L10" s="484"/>
      <c r="M10" s="11"/>
    </row>
    <row r="11" spans="1:13" ht="15.75">
      <c r="A11" s="3281"/>
      <c r="B11" s="3121"/>
      <c r="C11" s="4288" t="s">
        <v>1147</v>
      </c>
      <c r="D11" s="4287"/>
      <c r="E11" s="1857"/>
      <c r="F11" s="4287" t="s">
        <v>1147</v>
      </c>
      <c r="G11" s="4287"/>
      <c r="H11" s="1857"/>
      <c r="I11" s="4287" t="s">
        <v>1147</v>
      </c>
      <c r="J11" s="4287"/>
      <c r="K11" s="1857"/>
      <c r="L11" s="484"/>
      <c r="M11" s="11"/>
    </row>
    <row r="12" spans="1:13" ht="174" customHeight="1">
      <c r="A12" s="3281"/>
      <c r="B12" s="6" t="s">
        <v>1219</v>
      </c>
      <c r="C12" s="3891" t="s">
        <v>2014</v>
      </c>
      <c r="D12" s="3892"/>
      <c r="E12" s="3892"/>
      <c r="F12" s="3892"/>
      <c r="G12" s="3892"/>
      <c r="H12" s="3892"/>
      <c r="I12" s="3892"/>
      <c r="J12" s="3892"/>
      <c r="K12" s="3892"/>
      <c r="L12" s="3892"/>
      <c r="M12" s="3893"/>
    </row>
    <row r="13" spans="1:13" ht="130.5" customHeight="1">
      <c r="A13" s="3281"/>
      <c r="B13" s="58" t="s">
        <v>1221</v>
      </c>
      <c r="C13" s="3300" t="s">
        <v>2005</v>
      </c>
      <c r="D13" s="3301"/>
      <c r="E13" s="3301"/>
      <c r="F13" s="3301"/>
      <c r="G13" s="3301"/>
      <c r="H13" s="3301"/>
      <c r="I13" s="3301"/>
      <c r="J13" s="3301"/>
      <c r="K13" s="3301"/>
      <c r="L13" s="3301"/>
      <c r="M13" s="4517"/>
    </row>
    <row r="14" spans="1:13" ht="44.25" customHeight="1">
      <c r="A14" s="3416"/>
      <c r="B14" s="58" t="s">
        <v>1495</v>
      </c>
      <c r="C14" s="3984"/>
      <c r="D14" s="3794"/>
      <c r="E14" s="3794"/>
      <c r="F14" s="3794"/>
      <c r="G14" s="3794"/>
      <c r="H14" s="3794"/>
      <c r="I14" s="3794"/>
      <c r="J14" s="3794"/>
      <c r="K14" s="3794"/>
      <c r="L14" s="3794"/>
      <c r="M14" s="3985"/>
    </row>
    <row r="15" spans="1:13" ht="69" customHeight="1">
      <c r="A15" s="1882"/>
      <c r="B15" s="443" t="s">
        <v>1995</v>
      </c>
      <c r="C15" s="3585" t="s">
        <v>815</v>
      </c>
      <c r="D15" s="3586"/>
      <c r="E15" s="3586"/>
      <c r="F15" s="3586"/>
      <c r="G15" s="3605"/>
      <c r="H15" s="328" t="s">
        <v>1224</v>
      </c>
      <c r="I15" s="3585" t="s">
        <v>1010</v>
      </c>
      <c r="J15" s="3586"/>
      <c r="K15" s="3586"/>
      <c r="L15" s="3586"/>
      <c r="M15" s="3605"/>
    </row>
    <row r="16" spans="1:13" ht="30">
      <c r="A16" s="3264" t="s">
        <v>1150</v>
      </c>
      <c r="B16" s="6" t="s">
        <v>1256</v>
      </c>
      <c r="C16" s="1923"/>
      <c r="D16" s="1923" t="s">
        <v>58</v>
      </c>
      <c r="E16" s="1923"/>
      <c r="F16" s="1923"/>
      <c r="G16" s="1923"/>
      <c r="H16" s="1923"/>
      <c r="I16" s="1923"/>
      <c r="J16" s="1923"/>
      <c r="K16" s="1923"/>
      <c r="L16" s="484"/>
      <c r="M16" s="11"/>
    </row>
    <row r="17" spans="1:13" ht="67.5" customHeight="1">
      <c r="A17" s="3117"/>
      <c r="B17" s="6" t="s">
        <v>1151</v>
      </c>
      <c r="C17" s="3793" t="s">
        <v>2015</v>
      </c>
      <c r="D17" s="3794"/>
      <c r="E17" s="3794"/>
      <c r="F17" s="3794"/>
      <c r="G17" s="3794"/>
      <c r="H17" s="3794"/>
      <c r="I17" s="3794"/>
      <c r="J17" s="3794"/>
      <c r="K17" s="3794"/>
      <c r="L17" s="3794"/>
      <c r="M17" s="3795"/>
    </row>
    <row r="18" spans="1:13">
      <c r="A18" s="3117"/>
      <c r="B18" s="3119" t="s">
        <v>1153</v>
      </c>
      <c r="C18" s="13"/>
      <c r="D18" s="14"/>
      <c r="E18" s="14"/>
      <c r="F18" s="14"/>
      <c r="G18" s="14"/>
      <c r="H18" s="14"/>
      <c r="I18" s="14"/>
      <c r="J18" s="14"/>
      <c r="K18" s="14"/>
      <c r="L18" s="14"/>
      <c r="M18" s="15"/>
    </row>
    <row r="19" spans="1:13">
      <c r="A19" s="3117"/>
      <c r="B19" s="3120"/>
      <c r="C19" s="16"/>
      <c r="D19" s="17"/>
      <c r="E19" s="18"/>
      <c r="F19" s="17"/>
      <c r="G19" s="18"/>
      <c r="H19" s="17"/>
      <c r="I19" s="18"/>
      <c r="J19" s="17"/>
      <c r="K19" s="18"/>
      <c r="L19" s="18"/>
      <c r="M19" s="19"/>
    </row>
    <row r="20" spans="1:13" ht="30">
      <c r="A20" s="3117"/>
      <c r="B20" s="3120"/>
      <c r="C20" s="191" t="s">
        <v>1154</v>
      </c>
      <c r="D20" s="192"/>
      <c r="E20" s="191" t="s">
        <v>1155</v>
      </c>
      <c r="F20" s="192"/>
      <c r="G20" s="191" t="s">
        <v>1156</v>
      </c>
      <c r="H20" s="192"/>
      <c r="I20" s="191" t="s">
        <v>1157</v>
      </c>
      <c r="J20" s="192"/>
      <c r="K20" s="191" t="s">
        <v>1158</v>
      </c>
      <c r="L20" s="193"/>
      <c r="M20" s="194"/>
    </row>
    <row r="21" spans="1:13" ht="30">
      <c r="A21" s="3117"/>
      <c r="B21" s="3120"/>
      <c r="C21" s="191" t="s">
        <v>1159</v>
      </c>
      <c r="D21" s="1909"/>
      <c r="E21" s="191" t="s">
        <v>1160</v>
      </c>
      <c r="F21" s="195"/>
      <c r="G21" s="191" t="s">
        <v>1161</v>
      </c>
      <c r="H21" s="195"/>
      <c r="I21" s="191" t="s">
        <v>1162</v>
      </c>
      <c r="J21" s="195"/>
      <c r="K21" s="191" t="s">
        <v>1163</v>
      </c>
      <c r="L21" s="193"/>
      <c r="M21" s="194"/>
    </row>
    <row r="22" spans="1:13" ht="30">
      <c r="A22" s="3117"/>
      <c r="B22" s="3120"/>
      <c r="C22" s="191" t="s">
        <v>1164</v>
      </c>
      <c r="D22" s="1909"/>
      <c r="E22" s="191" t="s">
        <v>1165</v>
      </c>
      <c r="F22" s="1909"/>
      <c r="G22" s="191"/>
      <c r="H22" s="196"/>
      <c r="I22" s="191"/>
      <c r="J22" s="196"/>
      <c r="K22" s="191"/>
      <c r="L22" s="197"/>
      <c r="M22" s="198"/>
    </row>
    <row r="23" spans="1:13" ht="15.75">
      <c r="A23" s="3117"/>
      <c r="B23" s="3120"/>
      <c r="C23" s="191" t="s">
        <v>1166</v>
      </c>
      <c r="D23" s="195" t="s">
        <v>1226</v>
      </c>
      <c r="E23" s="191" t="s">
        <v>1168</v>
      </c>
      <c r="F23" s="1914" t="s">
        <v>1251</v>
      </c>
      <c r="G23" s="1914"/>
      <c r="H23" s="1914"/>
      <c r="I23" s="1914"/>
      <c r="J23" s="1914"/>
      <c r="K23" s="1914"/>
      <c r="L23" s="1914"/>
      <c r="M23" s="26"/>
    </row>
    <row r="24" spans="1:13">
      <c r="A24" s="3117"/>
      <c r="B24" s="3121"/>
      <c r="C24" s="1932"/>
      <c r="D24" s="1932"/>
      <c r="E24" s="1932"/>
      <c r="F24" s="1932"/>
      <c r="G24" s="1932"/>
      <c r="H24" s="1932"/>
      <c r="I24" s="1932"/>
      <c r="J24" s="1932"/>
      <c r="K24" s="1932"/>
      <c r="L24" s="1932"/>
      <c r="M24" s="1933"/>
    </row>
    <row r="25" spans="1:13" ht="15.75">
      <c r="A25" s="3117"/>
      <c r="B25" s="3119" t="s">
        <v>1170</v>
      </c>
      <c r="C25" s="199"/>
      <c r="D25" s="199"/>
      <c r="E25" s="199"/>
      <c r="F25" s="199"/>
      <c r="G25" s="199"/>
      <c r="H25" s="199"/>
      <c r="I25" s="199"/>
      <c r="J25" s="199"/>
      <c r="K25" s="199"/>
      <c r="L25" s="484"/>
      <c r="M25" s="11"/>
    </row>
    <row r="26" spans="1:13" ht="15.75">
      <c r="A26" s="3117"/>
      <c r="B26" s="3120"/>
      <c r="C26" s="191" t="s">
        <v>1171</v>
      </c>
      <c r="D26" s="195"/>
      <c r="E26" s="1923"/>
      <c r="F26" s="191" t="s">
        <v>1172</v>
      </c>
      <c r="G26" s="1909"/>
      <c r="H26" s="1923"/>
      <c r="I26" s="191" t="s">
        <v>1173</v>
      </c>
      <c r="J26" s="1909" t="s">
        <v>1226</v>
      </c>
      <c r="K26" s="1923"/>
      <c r="L26" s="484"/>
      <c r="M26" s="11"/>
    </row>
    <row r="27" spans="1:13" ht="15.75">
      <c r="A27" s="3117"/>
      <c r="B27" s="3120"/>
      <c r="C27" s="191" t="s">
        <v>1174</v>
      </c>
      <c r="D27" s="30"/>
      <c r="E27" s="31"/>
      <c r="F27" s="191" t="s">
        <v>1175</v>
      </c>
      <c r="G27" s="195"/>
      <c r="H27" s="484"/>
      <c r="I27" s="32"/>
      <c r="J27" s="484"/>
      <c r="K27" s="1911"/>
      <c r="L27" s="484"/>
      <c r="M27" s="11"/>
    </row>
    <row r="28" spans="1:13" ht="15.75">
      <c r="A28" s="3117"/>
      <c r="B28" s="3120"/>
      <c r="C28" s="196"/>
      <c r="D28" s="196"/>
      <c r="E28" s="196"/>
      <c r="F28" s="196"/>
      <c r="G28" s="196"/>
      <c r="H28" s="196"/>
      <c r="I28" s="196"/>
      <c r="J28" s="196"/>
      <c r="K28" s="196"/>
      <c r="L28" s="484"/>
      <c r="M28" s="11"/>
    </row>
    <row r="29" spans="1:13" ht="30">
      <c r="A29" s="3117"/>
      <c r="B29" s="1852" t="s">
        <v>1176</v>
      </c>
      <c r="C29" s="1923"/>
      <c r="D29" s="1923"/>
      <c r="E29" s="1923"/>
      <c r="F29" s="1923"/>
      <c r="G29" s="1923"/>
      <c r="H29" s="1923"/>
      <c r="I29" s="1923"/>
      <c r="J29" s="1923"/>
      <c r="K29" s="1923"/>
      <c r="L29" s="1923"/>
      <c r="M29" s="1924"/>
    </row>
    <row r="30" spans="1:13" ht="24" customHeight="1">
      <c r="A30" s="3117"/>
      <c r="B30" s="1852"/>
      <c r="C30" s="200" t="s">
        <v>1177</v>
      </c>
      <c r="D30" s="445">
        <v>2</v>
      </c>
      <c r="E30" s="1923"/>
      <c r="F30" s="201" t="s">
        <v>1178</v>
      </c>
      <c r="G30" s="195">
        <v>2016</v>
      </c>
      <c r="H30" s="1923"/>
      <c r="I30" s="201" t="s">
        <v>1179</v>
      </c>
      <c r="J30" s="3919" t="s">
        <v>2016</v>
      </c>
      <c r="K30" s="3694"/>
      <c r="L30" s="3920"/>
      <c r="M30" s="1924"/>
    </row>
    <row r="31" spans="1:13">
      <c r="A31" s="3117"/>
      <c r="B31" s="1853"/>
      <c r="C31" s="1932"/>
      <c r="D31" s="1932"/>
      <c r="E31" s="1932"/>
      <c r="F31" s="1932"/>
      <c r="G31" s="1932"/>
      <c r="H31" s="1932"/>
      <c r="I31" s="1932"/>
      <c r="J31" s="1932"/>
      <c r="K31" s="1932"/>
      <c r="L31" s="1932"/>
      <c r="M31" s="1933"/>
    </row>
    <row r="32" spans="1:13" ht="15.75">
      <c r="A32" s="3117"/>
      <c r="B32" s="3119" t="s">
        <v>1181</v>
      </c>
      <c r="C32" s="1890"/>
      <c r="D32" s="1890"/>
      <c r="E32" s="1890"/>
      <c r="F32" s="1890"/>
      <c r="G32" s="1890"/>
      <c r="H32" s="1890"/>
      <c r="I32" s="1890"/>
      <c r="J32" s="1890"/>
      <c r="K32" s="1890"/>
      <c r="L32" s="484"/>
      <c r="M32" s="11"/>
    </row>
    <row r="33" spans="1:13" ht="15.75">
      <c r="A33" s="3117"/>
      <c r="B33" s="3120"/>
      <c r="C33" s="1923" t="s">
        <v>1182</v>
      </c>
      <c r="D33" s="1927">
        <v>2019</v>
      </c>
      <c r="E33" s="38"/>
      <c r="F33" s="1923" t="s">
        <v>1183</v>
      </c>
      <c r="G33" s="1927">
        <v>2034</v>
      </c>
      <c r="H33" s="38"/>
      <c r="I33" s="201"/>
      <c r="J33" s="38"/>
      <c r="K33" s="38"/>
      <c r="L33" s="484"/>
      <c r="M33" s="11"/>
    </row>
    <row r="34" spans="1:13" ht="15.75">
      <c r="A34" s="3117"/>
      <c r="B34" s="3121"/>
      <c r="C34" s="1932"/>
      <c r="D34" s="40"/>
      <c r="E34" s="41"/>
      <c r="F34" s="1932"/>
      <c r="G34" s="41"/>
      <c r="H34" s="41"/>
      <c r="I34" s="202"/>
      <c r="J34" s="41"/>
      <c r="K34" s="41"/>
      <c r="L34" s="484"/>
      <c r="M34" s="11"/>
    </row>
    <row r="35" spans="1:13">
      <c r="A35" s="3117"/>
      <c r="B35" s="3119" t="s">
        <v>1185</v>
      </c>
      <c r="C35" s="43"/>
      <c r="D35" s="43"/>
      <c r="E35" s="43"/>
      <c r="F35" s="43"/>
      <c r="G35" s="43"/>
      <c r="H35" s="43"/>
      <c r="I35" s="43"/>
      <c r="J35" s="43"/>
      <c r="K35" s="43"/>
      <c r="L35" s="43"/>
      <c r="M35" s="44"/>
    </row>
    <row r="36" spans="1:13" ht="15.75">
      <c r="A36" s="3117"/>
      <c r="B36" s="3120"/>
      <c r="C36" s="45"/>
      <c r="D36" s="46">
        <v>2019</v>
      </c>
      <c r="E36" s="46"/>
      <c r="F36" s="46">
        <v>2020</v>
      </c>
      <c r="G36" s="46"/>
      <c r="H36" s="47">
        <v>2021</v>
      </c>
      <c r="I36" s="47"/>
      <c r="J36" s="47">
        <v>2022</v>
      </c>
      <c r="K36" s="46"/>
      <c r="L36" s="46">
        <v>2023</v>
      </c>
      <c r="M36" s="44"/>
    </row>
    <row r="37" spans="1:13">
      <c r="A37" s="3117"/>
      <c r="B37" s="3120"/>
      <c r="C37" s="45"/>
      <c r="D37" s="1854">
        <v>1</v>
      </c>
      <c r="E37" s="1855"/>
      <c r="F37" s="1854">
        <v>1</v>
      </c>
      <c r="G37" s="1855"/>
      <c r="H37" s="1854">
        <v>1</v>
      </c>
      <c r="I37" s="1855"/>
      <c r="J37" s="1854">
        <v>1</v>
      </c>
      <c r="K37" s="1855"/>
      <c r="L37" s="1854">
        <v>1</v>
      </c>
      <c r="M37" s="1917"/>
    </row>
    <row r="38" spans="1:13" ht="15.75">
      <c r="A38" s="3117"/>
      <c r="B38" s="3120"/>
      <c r="C38" s="45"/>
      <c r="D38" s="46">
        <v>2024</v>
      </c>
      <c r="E38" s="46"/>
      <c r="F38" s="46">
        <v>2025</v>
      </c>
      <c r="G38" s="46"/>
      <c r="H38" s="47">
        <v>2026</v>
      </c>
      <c r="I38" s="47"/>
      <c r="J38" s="47">
        <v>2027</v>
      </c>
      <c r="K38" s="46"/>
      <c r="L38" s="46">
        <v>2028</v>
      </c>
      <c r="M38" s="19"/>
    </row>
    <row r="39" spans="1:13">
      <c r="A39" s="3117"/>
      <c r="B39" s="3120"/>
      <c r="C39" s="45"/>
      <c r="D39" s="1854">
        <v>1</v>
      </c>
      <c r="E39" s="1855"/>
      <c r="F39" s="1854">
        <v>1</v>
      </c>
      <c r="G39" s="1855"/>
      <c r="H39" s="1854">
        <v>1</v>
      </c>
      <c r="I39" s="1855"/>
      <c r="J39" s="1854">
        <v>1</v>
      </c>
      <c r="K39" s="1855"/>
      <c r="L39" s="1854">
        <v>1</v>
      </c>
      <c r="M39" s="1917"/>
    </row>
    <row r="40" spans="1:13" ht="15.75">
      <c r="A40" s="3117"/>
      <c r="B40" s="3120"/>
      <c r="C40" s="45"/>
      <c r="D40" s="46">
        <v>2029</v>
      </c>
      <c r="E40" s="46"/>
      <c r="F40" s="46">
        <v>2030</v>
      </c>
      <c r="G40" s="46"/>
      <c r="H40" s="47">
        <v>2031</v>
      </c>
      <c r="I40" s="47"/>
      <c r="J40" s="47">
        <v>2032</v>
      </c>
      <c r="K40" s="46"/>
      <c r="L40" s="46">
        <v>2033</v>
      </c>
      <c r="M40" s="19"/>
    </row>
    <row r="41" spans="1:13">
      <c r="A41" s="3117"/>
      <c r="B41" s="3120"/>
      <c r="C41" s="45"/>
      <c r="D41" s="1854">
        <v>1</v>
      </c>
      <c r="E41" s="1855"/>
      <c r="F41" s="1854">
        <v>1</v>
      </c>
      <c r="G41" s="1855"/>
      <c r="H41" s="1854">
        <v>1</v>
      </c>
      <c r="I41" s="1855"/>
      <c r="J41" s="1854">
        <v>1</v>
      </c>
      <c r="K41" s="1855"/>
      <c r="L41" s="1854">
        <v>1</v>
      </c>
      <c r="M41" s="1917"/>
    </row>
    <row r="42" spans="1:13">
      <c r="A42" s="3117"/>
      <c r="B42" s="3120"/>
      <c r="C42" s="45"/>
      <c r="D42" s="1910">
        <v>2034</v>
      </c>
      <c r="E42" s="1910"/>
      <c r="F42" s="1910" t="s">
        <v>1186</v>
      </c>
      <c r="G42" s="1910"/>
      <c r="H42" s="1910"/>
      <c r="I42" s="1910"/>
      <c r="J42" s="1910"/>
      <c r="K42" s="1910"/>
      <c r="L42" s="1910"/>
      <c r="M42" s="1917"/>
    </row>
    <row r="43" spans="1:13">
      <c r="A43" s="3117"/>
      <c r="B43" s="3120"/>
      <c r="C43" s="45"/>
      <c r="D43" s="1854">
        <v>1</v>
      </c>
      <c r="E43" s="1855"/>
      <c r="F43" s="3105">
        <v>16</v>
      </c>
      <c r="G43" s="3106"/>
      <c r="H43" s="3105"/>
      <c r="I43" s="3106"/>
      <c r="J43" s="1910"/>
      <c r="K43" s="1910"/>
      <c r="L43" s="1910"/>
      <c r="M43" s="1917"/>
    </row>
    <row r="44" spans="1:13">
      <c r="A44" s="3117"/>
      <c r="B44" s="3120"/>
      <c r="C44" s="45"/>
      <c r="D44" s="62"/>
      <c r="E44" s="1910"/>
      <c r="F44" s="62"/>
      <c r="G44" s="1910"/>
      <c r="H44" s="62"/>
      <c r="I44" s="1910"/>
      <c r="J44" s="62"/>
      <c r="K44" s="1910"/>
      <c r="L44" s="62"/>
      <c r="M44" s="1917"/>
    </row>
    <row r="45" spans="1:13" ht="15.75">
      <c r="A45" s="3117"/>
      <c r="B45" s="3119" t="s">
        <v>1187</v>
      </c>
      <c r="C45" s="199"/>
      <c r="D45" s="199"/>
      <c r="E45" s="199"/>
      <c r="F45" s="199"/>
      <c r="G45" s="199"/>
      <c r="H45" s="199"/>
      <c r="I45" s="199"/>
      <c r="J45" s="199"/>
      <c r="K45" s="199"/>
      <c r="L45" s="484"/>
      <c r="M45" s="11"/>
    </row>
    <row r="46" spans="1:13" ht="15.75">
      <c r="A46" s="3117"/>
      <c r="B46" s="3120"/>
      <c r="C46" s="484"/>
      <c r="D46" s="49" t="s">
        <v>482</v>
      </c>
      <c r="E46" s="50" t="s">
        <v>60</v>
      </c>
      <c r="F46" s="3699" t="s">
        <v>1188</v>
      </c>
      <c r="G46" s="4516" t="s">
        <v>1267</v>
      </c>
      <c r="H46" s="4516"/>
      <c r="I46" s="4516"/>
      <c r="J46" s="4516"/>
      <c r="K46" s="4516"/>
      <c r="L46" s="484"/>
      <c r="M46" s="11"/>
    </row>
    <row r="47" spans="1:13" ht="15.75">
      <c r="A47" s="3117"/>
      <c r="B47" s="3120"/>
      <c r="C47" s="484"/>
      <c r="D47" s="2004" t="s">
        <v>1167</v>
      </c>
      <c r="E47" s="1909"/>
      <c r="F47" s="3699"/>
      <c r="G47" s="4516"/>
      <c r="H47" s="4516"/>
      <c r="I47" s="4516"/>
      <c r="J47" s="4516"/>
      <c r="K47" s="4516"/>
      <c r="L47" s="484"/>
      <c r="M47" s="11"/>
    </row>
    <row r="48" spans="1:13" ht="15.75">
      <c r="A48" s="3117"/>
      <c r="B48" s="3121"/>
      <c r="C48" s="51"/>
      <c r="D48" s="51"/>
      <c r="E48" s="51"/>
      <c r="F48" s="51"/>
      <c r="G48" s="51"/>
      <c r="H48" s="51"/>
      <c r="I48" s="51"/>
      <c r="J48" s="51"/>
      <c r="K48" s="51"/>
      <c r="L48" s="484"/>
      <c r="M48" s="11"/>
    </row>
    <row r="49" spans="1:13" ht="71.25" customHeight="1">
      <c r="A49" s="3117"/>
      <c r="B49" s="6" t="s">
        <v>1189</v>
      </c>
      <c r="C49" s="3793" t="s">
        <v>2017</v>
      </c>
      <c r="D49" s="3794"/>
      <c r="E49" s="3794"/>
      <c r="F49" s="3794"/>
      <c r="G49" s="3794"/>
      <c r="H49" s="3794"/>
      <c r="I49" s="3794"/>
      <c r="J49" s="3794"/>
      <c r="K49" s="3794"/>
      <c r="L49" s="3794"/>
      <c r="M49" s="3795"/>
    </row>
    <row r="50" spans="1:13" ht="45" customHeight="1">
      <c r="A50" s="3117"/>
      <c r="B50" s="6" t="s">
        <v>1191</v>
      </c>
      <c r="C50" s="3793" t="s">
        <v>2018</v>
      </c>
      <c r="D50" s="3794"/>
      <c r="E50" s="3794"/>
      <c r="F50" s="3794"/>
      <c r="G50" s="3794"/>
      <c r="H50" s="3794"/>
      <c r="I50" s="3794"/>
      <c r="J50" s="3794"/>
      <c r="K50" s="3794"/>
      <c r="L50" s="3794"/>
      <c r="M50" s="3795"/>
    </row>
    <row r="51" spans="1:13" ht="30">
      <c r="A51" s="3117"/>
      <c r="B51" s="6" t="s">
        <v>1193</v>
      </c>
      <c r="C51" s="1952">
        <v>30</v>
      </c>
      <c r="D51" s="1952"/>
      <c r="E51" s="1952"/>
      <c r="F51" s="1952"/>
      <c r="G51" s="1952"/>
      <c r="H51" s="1952"/>
      <c r="I51" s="1952"/>
      <c r="J51" s="1952"/>
      <c r="K51" s="1952"/>
      <c r="L51" s="1952"/>
      <c r="M51" s="1953"/>
    </row>
    <row r="52" spans="1:13" ht="30">
      <c r="A52" s="3117"/>
      <c r="B52" s="6" t="s">
        <v>1195</v>
      </c>
      <c r="C52" s="3793" t="s">
        <v>61</v>
      </c>
      <c r="D52" s="3794"/>
      <c r="E52" s="3794"/>
      <c r="F52" s="3794"/>
      <c r="G52" s="3794"/>
      <c r="H52" s="3794"/>
      <c r="I52" s="3794"/>
      <c r="J52" s="3794"/>
      <c r="K52" s="3794"/>
      <c r="L52" s="3794"/>
      <c r="M52" s="3795"/>
    </row>
    <row r="53" spans="1:13" ht="15" customHeight="1">
      <c r="A53" s="3085" t="s">
        <v>1197</v>
      </c>
      <c r="B53" s="63" t="s">
        <v>1198</v>
      </c>
      <c r="C53" s="3840" t="s">
        <v>2019</v>
      </c>
      <c r="D53" s="3088"/>
      <c r="E53" s="3088"/>
      <c r="F53" s="3088"/>
      <c r="G53" s="3088"/>
      <c r="H53" s="3088"/>
      <c r="I53" s="3088"/>
      <c r="J53" s="3088"/>
      <c r="K53" s="3088"/>
      <c r="L53" s="3088"/>
      <c r="M53" s="3089"/>
    </row>
    <row r="54" spans="1:13" ht="15.75" customHeight="1">
      <c r="A54" s="3086"/>
      <c r="B54" s="63" t="s">
        <v>1199</v>
      </c>
      <c r="C54" s="3840" t="s">
        <v>2020</v>
      </c>
      <c r="D54" s="3088"/>
      <c r="E54" s="3088"/>
      <c r="F54" s="3088"/>
      <c r="G54" s="3088"/>
      <c r="H54" s="3088"/>
      <c r="I54" s="3088"/>
      <c r="J54" s="3088"/>
      <c r="K54" s="3088"/>
      <c r="L54" s="3088"/>
      <c r="M54" s="3089"/>
    </row>
    <row r="55" spans="1:13" ht="15.75" customHeight="1">
      <c r="A55" s="3086"/>
      <c r="B55" s="63" t="s">
        <v>1201</v>
      </c>
      <c r="C55" s="3840" t="s">
        <v>498</v>
      </c>
      <c r="D55" s="3088"/>
      <c r="E55" s="3088"/>
      <c r="F55" s="3088"/>
      <c r="G55" s="3088"/>
      <c r="H55" s="3088"/>
      <c r="I55" s="3088"/>
      <c r="J55" s="3088"/>
      <c r="K55" s="3088"/>
      <c r="L55" s="3088"/>
      <c r="M55" s="3089"/>
    </row>
    <row r="56" spans="1:13" ht="15.75" customHeight="1">
      <c r="A56" s="3086"/>
      <c r="B56" s="64" t="s">
        <v>1202</v>
      </c>
      <c r="C56" s="3840" t="s">
        <v>499</v>
      </c>
      <c r="D56" s="3088"/>
      <c r="E56" s="3088"/>
      <c r="F56" s="3088"/>
      <c r="G56" s="3088"/>
      <c r="H56" s="3088"/>
      <c r="I56" s="3088"/>
      <c r="J56" s="3088"/>
      <c r="K56" s="3088"/>
      <c r="L56" s="3088"/>
      <c r="M56" s="3089"/>
    </row>
    <row r="57" spans="1:13" ht="24.75" customHeight="1">
      <c r="A57" s="3086"/>
      <c r="B57" s="63" t="s">
        <v>1204</v>
      </c>
      <c r="C57" s="4515" t="s">
        <v>1018</v>
      </c>
      <c r="D57" s="4285"/>
      <c r="E57" s="4285"/>
      <c r="F57" s="4285"/>
      <c r="G57" s="4285"/>
      <c r="H57" s="4285"/>
      <c r="I57" s="4285"/>
      <c r="J57" s="4285"/>
      <c r="K57" s="4285"/>
      <c r="L57" s="4285"/>
      <c r="M57" s="4286"/>
    </row>
    <row r="58" spans="1:13" ht="16.5" customHeight="1" thickBot="1">
      <c r="A58" s="3087"/>
      <c r="B58" s="63" t="s">
        <v>1205</v>
      </c>
      <c r="C58" s="3840" t="s">
        <v>501</v>
      </c>
      <c r="D58" s="3088"/>
      <c r="E58" s="3088"/>
      <c r="F58" s="3088"/>
      <c r="G58" s="3088"/>
      <c r="H58" s="3088"/>
      <c r="I58" s="3088"/>
      <c r="J58" s="3088"/>
      <c r="K58" s="3088"/>
      <c r="L58" s="3088"/>
      <c r="M58" s="3089"/>
    </row>
    <row r="59" spans="1:13" ht="15" customHeight="1">
      <c r="A59" s="3085" t="s">
        <v>1206</v>
      </c>
      <c r="B59" s="65" t="s">
        <v>1207</v>
      </c>
      <c r="C59" s="3840" t="s">
        <v>2021</v>
      </c>
      <c r="D59" s="3088"/>
      <c r="E59" s="3088"/>
      <c r="F59" s="3088"/>
      <c r="G59" s="3088"/>
      <c r="H59" s="3088"/>
      <c r="I59" s="3088"/>
      <c r="J59" s="3088"/>
      <c r="K59" s="3088"/>
      <c r="L59" s="3088"/>
      <c r="M59" s="3089"/>
    </row>
    <row r="60" spans="1:13" ht="15" customHeight="1">
      <c r="A60" s="3086"/>
      <c r="B60" s="65" t="s">
        <v>1209</v>
      </c>
      <c r="C60" s="3840" t="s">
        <v>1326</v>
      </c>
      <c r="D60" s="3088"/>
      <c r="E60" s="3088"/>
      <c r="F60" s="3088"/>
      <c r="G60" s="3088"/>
      <c r="H60" s="3088"/>
      <c r="I60" s="3088"/>
      <c r="J60" s="3088"/>
      <c r="K60" s="3088"/>
      <c r="L60" s="3088"/>
      <c r="M60" s="3089"/>
    </row>
    <row r="61" spans="1:13" ht="15.75" customHeight="1" thickBot="1">
      <c r="A61" s="3086"/>
      <c r="B61" s="66" t="s">
        <v>28</v>
      </c>
      <c r="C61" s="3840" t="s">
        <v>2022</v>
      </c>
      <c r="D61" s="3088"/>
      <c r="E61" s="3088"/>
      <c r="F61" s="3088"/>
      <c r="G61" s="3088"/>
      <c r="H61" s="3088"/>
      <c r="I61" s="3088"/>
      <c r="J61" s="3088"/>
      <c r="K61" s="3088"/>
      <c r="L61" s="3088"/>
      <c r="M61" s="3089"/>
    </row>
    <row r="62" spans="1:13" ht="93" customHeight="1" thickBot="1">
      <c r="A62" s="55" t="s">
        <v>1211</v>
      </c>
      <c r="B62" s="70"/>
      <c r="C62" s="4055" t="s">
        <v>2023</v>
      </c>
      <c r="D62" s="3696"/>
      <c r="E62" s="3696"/>
      <c r="F62" s="3696"/>
      <c r="G62" s="3696"/>
      <c r="H62" s="3696"/>
      <c r="I62" s="3696"/>
      <c r="J62" s="3696"/>
      <c r="K62" s="3696"/>
      <c r="L62" s="3696"/>
      <c r="M62" s="4056"/>
    </row>
  </sheetData>
  <mergeCells count="46">
    <mergeCell ref="C13:M13"/>
    <mergeCell ref="A1:M2"/>
    <mergeCell ref="A3:A14"/>
    <mergeCell ref="C3:M3"/>
    <mergeCell ref="C4:M4"/>
    <mergeCell ref="D8:G8"/>
    <mergeCell ref="J8:M8"/>
    <mergeCell ref="B9:B11"/>
    <mergeCell ref="C9:M9"/>
    <mergeCell ref="C10:D10"/>
    <mergeCell ref="F10:G10"/>
    <mergeCell ref="I10:J10"/>
    <mergeCell ref="C11:D11"/>
    <mergeCell ref="F11:G11"/>
    <mergeCell ref="I11:J11"/>
    <mergeCell ref="C12:M12"/>
    <mergeCell ref="C49:M49"/>
    <mergeCell ref="C14:M14"/>
    <mergeCell ref="C15:G15"/>
    <mergeCell ref="I15:M15"/>
    <mergeCell ref="A16:A52"/>
    <mergeCell ref="C17:M17"/>
    <mergeCell ref="B18:B24"/>
    <mergeCell ref="B25:B28"/>
    <mergeCell ref="J30:L30"/>
    <mergeCell ref="B32:B34"/>
    <mergeCell ref="B35:B44"/>
    <mergeCell ref="F43:G43"/>
    <mergeCell ref="H43:I43"/>
    <mergeCell ref="B45:B48"/>
    <mergeCell ref="F46:F47"/>
    <mergeCell ref="G46:K47"/>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5">
    <dataValidation allowBlank="1" showInputMessage="1" showErrorMessage="1" prompt="Incluir una ficha por cada indicador, ya sea de producto o de resultado" sqref="A1" xr:uid="{00000000-0002-0000-4400-000000000000}"/>
    <dataValidation allowBlank="1" showInputMessage="1" showErrorMessage="1" prompt="Selecciones de la lista desplegable" sqref="B16" xr:uid="{00000000-0002-0000-4400-000001000000}"/>
    <dataValidation allowBlank="1" showInputMessage="1" showErrorMessage="1" prompt="Seleccione de la lista desplegable" sqref="B5 B8 H8" xr:uid="{00000000-0002-0000-4400-000002000000}"/>
    <dataValidation type="list" allowBlank="1" showInputMessage="1" showErrorMessage="1" sqref="I8" xr:uid="{00000000-0002-0000-4400-000003000000}">
      <formula1>INDIRECT(C8)</formula1>
    </dataValidation>
    <dataValidation allowBlank="1" sqref="D33 G33" xr:uid="{00000000-0002-0000-4400-000004000000}"/>
  </dataValidations>
  <hyperlinks>
    <hyperlink ref="C57" r:id="rId1"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M57"/>
  <sheetViews>
    <sheetView topLeftCell="A32" zoomScale="70" zoomScaleNormal="70" workbookViewId="0">
      <selection activeCell="B53" sqref="B53"/>
    </sheetView>
  </sheetViews>
  <sheetFormatPr baseColWidth="10" defaultColWidth="11.42578125" defaultRowHeight="15.75"/>
  <cols>
    <col min="1" max="1" width="25.140625" style="4" customWidth="1"/>
    <col min="2" max="2" width="39.140625" style="57" customWidth="1"/>
    <col min="3" max="3" width="11.42578125" style="4"/>
    <col min="4" max="4" width="13.140625" style="4" bestFit="1" customWidth="1"/>
    <col min="5" max="11" width="11.42578125" style="4"/>
    <col min="12" max="12" width="20.85546875" style="4" customWidth="1"/>
    <col min="13" max="16384" width="11.42578125" style="4"/>
  </cols>
  <sheetData>
    <row r="1" spans="1:13" ht="16.5" thickBot="1">
      <c r="A1" s="1"/>
      <c r="B1" s="1879" t="s">
        <v>1254</v>
      </c>
      <c r="C1" s="2"/>
      <c r="D1" s="2"/>
      <c r="E1" s="2"/>
      <c r="F1" s="2"/>
      <c r="G1" s="2"/>
      <c r="H1" s="2"/>
      <c r="I1" s="2"/>
      <c r="J1" s="2"/>
      <c r="K1" s="2"/>
      <c r="L1" s="2"/>
      <c r="M1" s="3"/>
    </row>
    <row r="2" spans="1:13" ht="23.25" customHeight="1">
      <c r="A2" s="3126" t="s">
        <v>1134</v>
      </c>
      <c r="B2" s="5" t="s">
        <v>1135</v>
      </c>
      <c r="C2" s="3095" t="s">
        <v>1136</v>
      </c>
      <c r="D2" s="3096"/>
      <c r="E2" s="3096"/>
      <c r="F2" s="3096"/>
      <c r="G2" s="3096"/>
      <c r="H2" s="3096"/>
      <c r="I2" s="3096"/>
      <c r="J2" s="3096"/>
      <c r="K2" s="3096"/>
      <c r="L2" s="3096"/>
      <c r="M2" s="3097"/>
    </row>
    <row r="3" spans="1:13" ht="105.75" customHeight="1">
      <c r="A3" s="3127"/>
      <c r="B3" s="6" t="s">
        <v>1137</v>
      </c>
      <c r="C3" s="3129" t="s">
        <v>1255</v>
      </c>
      <c r="D3" s="3100"/>
      <c r="E3" s="3100"/>
      <c r="F3" s="3100"/>
      <c r="G3" s="3100"/>
      <c r="H3" s="3100"/>
      <c r="I3" s="3100"/>
      <c r="J3" s="3100"/>
      <c r="K3" s="3100"/>
      <c r="L3" s="3100"/>
      <c r="M3" s="3101"/>
    </row>
    <row r="4" spans="1:13">
      <c r="A4" s="3127"/>
      <c r="B4" s="1853" t="s">
        <v>1139</v>
      </c>
      <c r="C4" s="1847" t="s">
        <v>422</v>
      </c>
      <c r="D4" s="1847"/>
      <c r="E4" s="1847"/>
      <c r="F4" s="1847"/>
      <c r="G4" s="1847"/>
      <c r="H4" s="1847"/>
      <c r="I4" s="1847"/>
      <c r="J4" s="1847"/>
      <c r="K4" s="1847"/>
      <c r="L4" s="1847"/>
      <c r="M4" s="1848"/>
    </row>
    <row r="5" spans="1:13">
      <c r="A5" s="3127"/>
      <c r="B5" s="1856" t="s">
        <v>1140</v>
      </c>
      <c r="C5" s="1849" t="s">
        <v>1141</v>
      </c>
      <c r="D5" s="1847"/>
      <c r="E5" s="1847"/>
      <c r="F5" s="1847"/>
      <c r="G5" s="1847"/>
      <c r="H5" s="1847"/>
      <c r="I5" s="1847"/>
      <c r="J5" s="1847"/>
      <c r="K5" s="1847"/>
      <c r="L5" s="1847"/>
      <c r="M5" s="1848"/>
    </row>
    <row r="6" spans="1:13">
      <c r="A6" s="3127"/>
      <c r="B6" s="1856" t="s">
        <v>1142</v>
      </c>
      <c r="C6" s="1849" t="s">
        <v>1141</v>
      </c>
      <c r="D6" s="1847"/>
      <c r="E6" s="1847"/>
      <c r="F6" s="1847"/>
      <c r="G6" s="1847"/>
      <c r="H6" s="1847"/>
      <c r="I6" s="1847"/>
      <c r="J6" s="1847"/>
      <c r="K6" s="1847"/>
      <c r="L6" s="1847"/>
      <c r="M6" s="1848"/>
    </row>
    <row r="7" spans="1:13">
      <c r="A7" s="3127"/>
      <c r="B7" s="6" t="s">
        <v>1143</v>
      </c>
      <c r="C7" s="1985" t="s">
        <v>71</v>
      </c>
      <c r="D7" s="1985"/>
      <c r="E7" s="1985"/>
      <c r="F7" s="1985"/>
      <c r="G7" s="2062"/>
      <c r="H7" s="7" t="s">
        <v>28</v>
      </c>
      <c r="I7" s="157"/>
      <c r="J7" s="1985" t="s">
        <v>72</v>
      </c>
      <c r="K7" s="1985"/>
      <c r="L7" s="1985"/>
      <c r="M7" s="1986"/>
    </row>
    <row r="8" spans="1:13">
      <c r="A8" s="3127"/>
      <c r="B8" s="3119" t="s">
        <v>1144</v>
      </c>
      <c r="C8" s="3130"/>
      <c r="D8" s="3131"/>
      <c r="E8" s="1978"/>
      <c r="F8" s="1978"/>
      <c r="G8" s="1978"/>
      <c r="H8" s="1978"/>
      <c r="I8" s="1978"/>
      <c r="J8" s="1978"/>
      <c r="K8" s="1978"/>
      <c r="L8" s="8"/>
      <c r="M8" s="9"/>
    </row>
    <row r="9" spans="1:13" ht="42.75" customHeight="1">
      <c r="A9" s="3127"/>
      <c r="B9" s="3120"/>
      <c r="C9" s="3132" t="s">
        <v>101</v>
      </c>
      <c r="D9" s="3132"/>
      <c r="E9" s="1911"/>
      <c r="F9" s="3132" t="s">
        <v>1145</v>
      </c>
      <c r="G9" s="3132"/>
      <c r="H9" s="1911"/>
      <c r="I9" s="3132" t="s">
        <v>169</v>
      </c>
      <c r="J9" s="3132"/>
      <c r="K9" s="1911"/>
      <c r="L9" s="3224" t="s">
        <v>1146</v>
      </c>
      <c r="M9" s="3224"/>
    </row>
    <row r="10" spans="1:13">
      <c r="A10" s="3127"/>
      <c r="B10" s="3121"/>
      <c r="C10" s="3134" t="s">
        <v>1147</v>
      </c>
      <c r="D10" s="3134"/>
      <c r="E10" s="1857"/>
      <c r="F10" s="3134" t="s">
        <v>1147</v>
      </c>
      <c r="G10" s="3134"/>
      <c r="H10" s="1857"/>
      <c r="I10" s="3134" t="s">
        <v>1147</v>
      </c>
      <c r="J10" s="3134"/>
      <c r="K10" s="1857"/>
      <c r="L10" s="2060" t="s">
        <v>28</v>
      </c>
      <c r="M10" s="82"/>
    </row>
    <row r="11" spans="1:13" ht="96.75" customHeight="1">
      <c r="A11" s="3128"/>
      <c r="B11" s="75" t="s">
        <v>1148</v>
      </c>
      <c r="C11" s="3113" t="s">
        <v>1149</v>
      </c>
      <c r="D11" s="3113"/>
      <c r="E11" s="3113"/>
      <c r="F11" s="3113"/>
      <c r="G11" s="3113"/>
      <c r="H11" s="3113"/>
      <c r="I11" s="3113"/>
      <c r="J11" s="3113"/>
      <c r="K11" s="3113"/>
      <c r="L11" s="3113"/>
      <c r="M11" s="3113"/>
    </row>
    <row r="12" spans="1:13" ht="30">
      <c r="A12" s="3115" t="s">
        <v>1150</v>
      </c>
      <c r="B12" s="6" t="s">
        <v>1256</v>
      </c>
      <c r="C12" s="60" t="s">
        <v>58</v>
      </c>
      <c r="D12" s="60"/>
      <c r="E12" s="60"/>
      <c r="F12" s="60"/>
      <c r="G12" s="60"/>
      <c r="H12" s="60"/>
      <c r="I12" s="60"/>
      <c r="J12" s="60"/>
      <c r="K12" s="60"/>
      <c r="L12" s="484"/>
      <c r="M12" s="11"/>
    </row>
    <row r="13" spans="1:13" ht="39" customHeight="1">
      <c r="A13" s="3116"/>
      <c r="B13" s="6" t="s">
        <v>1151</v>
      </c>
      <c r="C13" s="3095" t="s">
        <v>1152</v>
      </c>
      <c r="D13" s="3096"/>
      <c r="E13" s="3096"/>
      <c r="F13" s="3096"/>
      <c r="G13" s="3096"/>
      <c r="H13" s="3096"/>
      <c r="I13" s="3096"/>
      <c r="J13" s="3096"/>
      <c r="K13" s="3096"/>
      <c r="L13" s="3096"/>
      <c r="M13" s="3097"/>
    </row>
    <row r="14" spans="1:13" ht="8.25" customHeight="1">
      <c r="A14" s="3116"/>
      <c r="B14" s="3119" t="s">
        <v>1153</v>
      </c>
      <c r="C14" s="13"/>
      <c r="D14" s="14"/>
      <c r="E14" s="14"/>
      <c r="F14" s="14"/>
      <c r="G14" s="14"/>
      <c r="H14" s="14"/>
      <c r="I14" s="14"/>
      <c r="J14" s="14"/>
      <c r="K14" s="14"/>
      <c r="L14" s="14"/>
      <c r="M14" s="15"/>
    </row>
    <row r="15" spans="1:13" ht="9" customHeight="1">
      <c r="A15" s="3116"/>
      <c r="B15" s="3120"/>
      <c r="C15" s="16"/>
      <c r="D15" s="17"/>
      <c r="E15" s="18"/>
      <c r="F15" s="17"/>
      <c r="G15" s="18"/>
      <c r="H15" s="17"/>
      <c r="I15" s="18"/>
      <c r="J15" s="17"/>
      <c r="K15" s="18"/>
      <c r="L15" s="18"/>
      <c r="M15" s="19"/>
    </row>
    <row r="16" spans="1:13" ht="30">
      <c r="A16" s="3116"/>
      <c r="B16" s="3120"/>
      <c r="C16" s="20" t="s">
        <v>1154</v>
      </c>
      <c r="D16" s="21"/>
      <c r="E16" s="20" t="s">
        <v>1155</v>
      </c>
      <c r="F16" s="21"/>
      <c r="G16" s="20" t="s">
        <v>1156</v>
      </c>
      <c r="H16" s="21"/>
      <c r="I16" s="20" t="s">
        <v>1157</v>
      </c>
      <c r="J16" s="21"/>
      <c r="K16" s="20" t="s">
        <v>1158</v>
      </c>
      <c r="L16" s="22"/>
      <c r="M16" s="23"/>
    </row>
    <row r="17" spans="1:13" ht="30">
      <c r="A17" s="3116"/>
      <c r="B17" s="3120"/>
      <c r="C17" s="20" t="s">
        <v>1159</v>
      </c>
      <c r="D17" s="59"/>
      <c r="E17" s="20" t="s">
        <v>1160</v>
      </c>
      <c r="F17" s="162"/>
      <c r="G17" s="20" t="s">
        <v>1161</v>
      </c>
      <c r="H17" s="162"/>
      <c r="I17" s="20" t="s">
        <v>1162</v>
      </c>
      <c r="J17" s="162"/>
      <c r="K17" s="20" t="s">
        <v>1163</v>
      </c>
      <c r="L17" s="59"/>
      <c r="M17" s="23"/>
    </row>
    <row r="18" spans="1:13" ht="30">
      <c r="A18" s="3116"/>
      <c r="B18" s="3120"/>
      <c r="C18" s="20" t="s">
        <v>1164</v>
      </c>
      <c r="D18" s="59"/>
      <c r="E18" s="20" t="s">
        <v>1165</v>
      </c>
      <c r="F18" s="59"/>
      <c r="G18" s="20"/>
      <c r="H18" s="24"/>
      <c r="I18" s="20"/>
      <c r="J18" s="24"/>
      <c r="K18" s="20"/>
      <c r="L18" s="25"/>
      <c r="M18" s="71"/>
    </row>
    <row r="19" spans="1:13">
      <c r="A19" s="3116"/>
      <c r="B19" s="3120"/>
      <c r="C19" s="20" t="s">
        <v>1166</v>
      </c>
      <c r="D19" s="162" t="s">
        <v>1167</v>
      </c>
      <c r="E19" s="20" t="s">
        <v>1168</v>
      </c>
      <c r="F19" s="1914"/>
      <c r="G19" s="1914" t="s">
        <v>1169</v>
      </c>
      <c r="H19" s="1914"/>
      <c r="I19" s="1914"/>
      <c r="J19" s="1914"/>
      <c r="K19" s="1914"/>
      <c r="L19" s="1914"/>
      <c r="M19" s="26"/>
    </row>
    <row r="20" spans="1:13" ht="9.75" customHeight="1">
      <c r="A20" s="3116"/>
      <c r="B20" s="3121"/>
      <c r="C20" s="27"/>
      <c r="D20" s="27"/>
      <c r="E20" s="27"/>
      <c r="F20" s="27"/>
      <c r="G20" s="27"/>
      <c r="H20" s="27"/>
      <c r="I20" s="27"/>
      <c r="J20" s="27"/>
      <c r="K20" s="27"/>
      <c r="L20" s="27"/>
      <c r="M20" s="28"/>
    </row>
    <row r="21" spans="1:13">
      <c r="A21" s="3116"/>
      <c r="B21" s="3119" t="s">
        <v>1170</v>
      </c>
      <c r="C21" s="72"/>
      <c r="D21" s="72"/>
      <c r="E21" s="72"/>
      <c r="F21" s="72"/>
      <c r="G21" s="72"/>
      <c r="H21" s="72"/>
      <c r="I21" s="72"/>
      <c r="J21" s="72"/>
      <c r="K21" s="72"/>
      <c r="L21" s="484"/>
      <c r="M21" s="11"/>
    </row>
    <row r="22" spans="1:13">
      <c r="A22" s="3116"/>
      <c r="B22" s="3120"/>
      <c r="C22" s="20" t="s">
        <v>1171</v>
      </c>
      <c r="D22" s="162"/>
      <c r="E22" s="29"/>
      <c r="F22" s="20" t="s">
        <v>1172</v>
      </c>
      <c r="G22" s="59"/>
      <c r="H22" s="29"/>
      <c r="I22" s="20" t="s">
        <v>1173</v>
      </c>
      <c r="J22" s="59" t="s">
        <v>1167</v>
      </c>
      <c r="K22" s="29"/>
      <c r="L22" s="484"/>
      <c r="M22" s="11"/>
    </row>
    <row r="23" spans="1:13">
      <c r="A23" s="3116"/>
      <c r="B23" s="3120"/>
      <c r="C23" s="20" t="s">
        <v>1174</v>
      </c>
      <c r="D23" s="30"/>
      <c r="E23" s="31"/>
      <c r="F23" s="20" t="s">
        <v>1175</v>
      </c>
      <c r="G23" s="162"/>
      <c r="H23" s="484"/>
      <c r="I23" s="32"/>
      <c r="J23" s="484"/>
      <c r="K23" s="1911"/>
      <c r="L23" s="484"/>
      <c r="M23" s="11"/>
    </row>
    <row r="24" spans="1:13">
      <c r="A24" s="3116"/>
      <c r="B24" s="3120"/>
      <c r="C24" s="24"/>
      <c r="D24" s="24"/>
      <c r="E24" s="24"/>
      <c r="F24" s="24"/>
      <c r="G24" s="24"/>
      <c r="H24" s="24"/>
      <c r="I24" s="24"/>
      <c r="J24" s="24"/>
      <c r="K24" s="24"/>
      <c r="L24" s="484"/>
      <c r="M24" s="11"/>
    </row>
    <row r="25" spans="1:13">
      <c r="A25" s="3116"/>
      <c r="B25" s="1852" t="s">
        <v>1176</v>
      </c>
      <c r="C25" s="29"/>
      <c r="D25" s="29"/>
      <c r="E25" s="29"/>
      <c r="F25" s="29"/>
      <c r="G25" s="29"/>
      <c r="H25" s="29"/>
      <c r="I25" s="29"/>
      <c r="J25" s="29"/>
      <c r="K25" s="29"/>
      <c r="L25" s="29"/>
      <c r="M25" s="33"/>
    </row>
    <row r="26" spans="1:13" ht="61.5" customHeight="1">
      <c r="A26" s="3116"/>
      <c r="B26" s="1852"/>
      <c r="C26" s="34" t="s">
        <v>1177</v>
      </c>
      <c r="D26" s="35">
        <v>26504</v>
      </c>
      <c r="E26" s="29"/>
      <c r="F26" s="36" t="s">
        <v>1178</v>
      </c>
      <c r="G26" s="162">
        <v>2017</v>
      </c>
      <c r="H26" s="29"/>
      <c r="I26" s="36" t="s">
        <v>1179</v>
      </c>
      <c r="J26" s="3123" t="s">
        <v>1180</v>
      </c>
      <c r="K26" s="3124"/>
      <c r="L26" s="3125"/>
      <c r="M26" s="33"/>
    </row>
    <row r="27" spans="1:13">
      <c r="A27" s="3116"/>
      <c r="B27" s="1853"/>
      <c r="C27" s="27"/>
      <c r="D27" s="27"/>
      <c r="E27" s="27"/>
      <c r="F27" s="27"/>
      <c r="G27" s="27"/>
      <c r="H27" s="27"/>
      <c r="I27" s="27"/>
      <c r="J27" s="27"/>
      <c r="K27" s="27"/>
      <c r="L27" s="27"/>
      <c r="M27" s="28"/>
    </row>
    <row r="28" spans="1:13">
      <c r="A28" s="3116"/>
      <c r="B28" s="3119" t="s">
        <v>1181</v>
      </c>
      <c r="C28" s="1890"/>
      <c r="D28" s="1890"/>
      <c r="E28" s="1890"/>
      <c r="F28" s="1890"/>
      <c r="G28" s="1890"/>
      <c r="H28" s="1890"/>
      <c r="I28" s="1890"/>
      <c r="J28" s="1890"/>
      <c r="K28" s="1890"/>
      <c r="L28" s="484"/>
      <c r="M28" s="11"/>
    </row>
    <row r="29" spans="1:13">
      <c r="A29" s="3116"/>
      <c r="B29" s="3120"/>
      <c r="C29" s="29" t="s">
        <v>1182</v>
      </c>
      <c r="D29" s="37">
        <v>2020</v>
      </c>
      <c r="E29" s="38"/>
      <c r="F29" s="29" t="s">
        <v>1183</v>
      </c>
      <c r="G29" s="61" t="s">
        <v>1184</v>
      </c>
      <c r="H29" s="38"/>
      <c r="I29" s="36"/>
      <c r="J29" s="38"/>
      <c r="K29" s="38"/>
      <c r="L29" s="484"/>
      <c r="M29" s="11"/>
    </row>
    <row r="30" spans="1:13">
      <c r="A30" s="3116"/>
      <c r="B30" s="3121"/>
      <c r="C30" s="27"/>
      <c r="D30" s="40"/>
      <c r="E30" s="41"/>
      <c r="F30" s="27"/>
      <c r="G30" s="41"/>
      <c r="H30" s="41"/>
      <c r="I30" s="42"/>
      <c r="J30" s="41"/>
      <c r="K30" s="41"/>
      <c r="L30" s="484"/>
      <c r="M30" s="11"/>
    </row>
    <row r="31" spans="1:13">
      <c r="A31" s="3116"/>
      <c r="B31" s="1852" t="s">
        <v>1185</v>
      </c>
      <c r="C31" s="43"/>
      <c r="D31" s="43"/>
      <c r="E31" s="43"/>
      <c r="F31" s="43"/>
      <c r="G31" s="43"/>
      <c r="H31" s="43"/>
      <c r="I31" s="43"/>
      <c r="J31" s="43"/>
      <c r="K31" s="43"/>
      <c r="L31" s="43"/>
      <c r="M31" s="44"/>
    </row>
    <row r="32" spans="1:13">
      <c r="A32" s="3116"/>
      <c r="B32" s="1852"/>
      <c r="C32" s="45"/>
      <c r="D32" s="46">
        <v>2019</v>
      </c>
      <c r="E32" s="46"/>
      <c r="F32" s="46">
        <v>2020</v>
      </c>
      <c r="G32" s="46"/>
      <c r="H32" s="47">
        <v>2021</v>
      </c>
      <c r="I32" s="47"/>
      <c r="J32" s="47">
        <v>2022</v>
      </c>
      <c r="K32" s="46"/>
      <c r="L32" s="46">
        <v>2023</v>
      </c>
      <c r="M32" s="44"/>
    </row>
    <row r="33" spans="1:13">
      <c r="A33" s="3116"/>
      <c r="B33" s="1852"/>
      <c r="C33" s="45"/>
      <c r="D33" s="1854">
        <v>25704</v>
      </c>
      <c r="E33" s="1855"/>
      <c r="F33" s="1854">
        <v>24904</v>
      </c>
      <c r="G33" s="1855"/>
      <c r="H33" s="1854">
        <v>24104</v>
      </c>
      <c r="I33" s="1855"/>
      <c r="J33" s="1854">
        <v>23304</v>
      </c>
      <c r="K33" s="1855"/>
      <c r="L33" s="1854">
        <v>22504</v>
      </c>
      <c r="M33" s="1917"/>
    </row>
    <row r="34" spans="1:13">
      <c r="A34" s="3116"/>
      <c r="B34" s="1852"/>
      <c r="C34" s="45"/>
      <c r="D34" s="46">
        <v>2024</v>
      </c>
      <c r="E34" s="46"/>
      <c r="F34" s="46">
        <v>2025</v>
      </c>
      <c r="G34" s="46"/>
      <c r="H34" s="47">
        <v>2026</v>
      </c>
      <c r="I34" s="47"/>
      <c r="J34" s="47">
        <v>2027</v>
      </c>
      <c r="K34" s="46"/>
      <c r="L34" s="46">
        <v>2028</v>
      </c>
      <c r="M34" s="19"/>
    </row>
    <row r="35" spans="1:13">
      <c r="A35" s="3116"/>
      <c r="B35" s="1852"/>
      <c r="C35" s="45"/>
      <c r="D35" s="1854">
        <v>21704</v>
      </c>
      <c r="E35" s="1855"/>
      <c r="F35" s="1854">
        <v>20904</v>
      </c>
      <c r="G35" s="1855"/>
      <c r="H35" s="1854">
        <v>20104</v>
      </c>
      <c r="I35" s="1855"/>
      <c r="J35" s="1854">
        <v>19304</v>
      </c>
      <c r="K35" s="1855"/>
      <c r="L35" s="1854">
        <v>18504</v>
      </c>
      <c r="M35" s="1917"/>
    </row>
    <row r="36" spans="1:13">
      <c r="A36" s="3116"/>
      <c r="B36" s="1852"/>
      <c r="C36" s="45"/>
      <c r="D36" s="46">
        <v>2029</v>
      </c>
      <c r="E36" s="46"/>
      <c r="F36" s="46">
        <v>2030</v>
      </c>
      <c r="G36" s="46"/>
      <c r="H36" s="47">
        <v>2031</v>
      </c>
      <c r="I36" s="47"/>
      <c r="J36" s="47">
        <v>2032</v>
      </c>
      <c r="K36" s="46"/>
      <c r="L36" s="46">
        <v>2033</v>
      </c>
      <c r="M36" s="19"/>
    </row>
    <row r="37" spans="1:13">
      <c r="A37" s="3116"/>
      <c r="B37" s="1852"/>
      <c r="C37" s="45"/>
      <c r="D37" s="1854">
        <v>17704</v>
      </c>
      <c r="E37" s="1855"/>
      <c r="F37" s="1854">
        <v>16904</v>
      </c>
      <c r="G37" s="1855"/>
      <c r="H37" s="1854">
        <v>16104</v>
      </c>
      <c r="I37" s="1855"/>
      <c r="J37" s="1854">
        <v>15304</v>
      </c>
      <c r="K37" s="1855"/>
      <c r="L37" s="1854">
        <v>14504</v>
      </c>
      <c r="M37" s="1917"/>
    </row>
    <row r="38" spans="1:13">
      <c r="A38" s="3116"/>
      <c r="B38" s="1852"/>
      <c r="C38" s="45"/>
      <c r="D38" s="48">
        <v>2034</v>
      </c>
      <c r="E38" s="48"/>
      <c r="F38" s="48" t="s">
        <v>1186</v>
      </c>
      <c r="G38" s="48"/>
      <c r="H38" s="48"/>
      <c r="I38" s="48"/>
      <c r="J38" s="48"/>
      <c r="K38" s="48"/>
      <c r="L38" s="48"/>
      <c r="M38" s="1917"/>
    </row>
    <row r="39" spans="1:13">
      <c r="A39" s="3116"/>
      <c r="B39" s="1852"/>
      <c r="C39" s="45"/>
      <c r="D39" s="83">
        <v>13704</v>
      </c>
      <c r="E39" s="1971"/>
      <c r="F39" s="3105">
        <v>13704</v>
      </c>
      <c r="G39" s="3106"/>
      <c r="H39" s="3107"/>
      <c r="I39" s="3107"/>
      <c r="J39" s="48"/>
      <c r="K39" s="48"/>
      <c r="L39" s="48"/>
      <c r="M39" s="1917"/>
    </row>
    <row r="40" spans="1:13" ht="18" customHeight="1">
      <c r="A40" s="3116"/>
      <c r="B40" s="3108" t="s">
        <v>1187</v>
      </c>
      <c r="C40" s="72"/>
      <c r="D40" s="72"/>
      <c r="E40" s="72"/>
      <c r="F40" s="72"/>
      <c r="G40" s="72"/>
      <c r="H40" s="72"/>
      <c r="I40" s="72"/>
      <c r="J40" s="72"/>
      <c r="K40" s="72"/>
      <c r="L40" s="484"/>
      <c r="M40" s="11"/>
    </row>
    <row r="41" spans="1:13">
      <c r="A41" s="3116"/>
      <c r="B41" s="3109"/>
      <c r="C41" s="484"/>
      <c r="D41" s="49" t="s">
        <v>482</v>
      </c>
      <c r="E41" s="50" t="s">
        <v>60</v>
      </c>
      <c r="F41" s="3111" t="s">
        <v>1188</v>
      </c>
      <c r="G41" s="3112"/>
      <c r="H41" s="3112"/>
      <c r="I41" s="3112"/>
      <c r="J41" s="3112"/>
      <c r="K41" s="74"/>
      <c r="L41" s="484"/>
      <c r="M41" s="11"/>
    </row>
    <row r="42" spans="1:13">
      <c r="A42" s="3116"/>
      <c r="B42" s="3109"/>
      <c r="C42" s="484"/>
      <c r="D42" s="2004"/>
      <c r="E42" s="59" t="s">
        <v>1167</v>
      </c>
      <c r="F42" s="3111"/>
      <c r="G42" s="3112"/>
      <c r="H42" s="3112"/>
      <c r="I42" s="3112"/>
      <c r="J42" s="3112"/>
      <c r="K42" s="31"/>
      <c r="L42" s="484"/>
      <c r="M42" s="11"/>
    </row>
    <row r="43" spans="1:13">
      <c r="A43" s="3116"/>
      <c r="B43" s="3110"/>
      <c r="C43" s="51"/>
      <c r="D43" s="51"/>
      <c r="E43" s="51"/>
      <c r="F43" s="51"/>
      <c r="G43" s="51"/>
      <c r="H43" s="51"/>
      <c r="I43" s="51"/>
      <c r="J43" s="51"/>
      <c r="K43" s="51"/>
      <c r="L43" s="484"/>
      <c r="M43" s="11"/>
    </row>
    <row r="44" spans="1:13" ht="94.5" customHeight="1">
      <c r="A44" s="3116"/>
      <c r="B44" s="6" t="s">
        <v>1189</v>
      </c>
      <c r="C44" s="3095" t="s">
        <v>1190</v>
      </c>
      <c r="D44" s="3096"/>
      <c r="E44" s="3096"/>
      <c r="F44" s="3096"/>
      <c r="G44" s="3096"/>
      <c r="H44" s="3096"/>
      <c r="I44" s="3096"/>
      <c r="J44" s="3096"/>
      <c r="K44" s="3096"/>
      <c r="L44" s="3096"/>
      <c r="M44" s="3097"/>
    </row>
    <row r="45" spans="1:13" ht="27" customHeight="1">
      <c r="A45" s="3116"/>
      <c r="B45" s="6" t="s">
        <v>1191</v>
      </c>
      <c r="C45" s="3095" t="s">
        <v>1192</v>
      </c>
      <c r="D45" s="3096"/>
      <c r="E45" s="3096"/>
      <c r="F45" s="3096"/>
      <c r="G45" s="3096"/>
      <c r="H45" s="3096"/>
      <c r="I45" s="3096"/>
      <c r="J45" s="3096"/>
      <c r="K45" s="3096"/>
      <c r="L45" s="3096"/>
      <c r="M45" s="3097"/>
    </row>
    <row r="46" spans="1:13">
      <c r="A46" s="3116"/>
      <c r="B46" s="12" t="s">
        <v>1193</v>
      </c>
      <c r="C46" s="3095" t="s">
        <v>1194</v>
      </c>
      <c r="D46" s="3096"/>
      <c r="E46" s="3096"/>
      <c r="F46" s="3096"/>
      <c r="G46" s="3096"/>
      <c r="H46" s="3096"/>
      <c r="I46" s="3096"/>
      <c r="J46" s="3096"/>
      <c r="K46" s="3096"/>
      <c r="L46" s="3096"/>
      <c r="M46" s="3097"/>
    </row>
    <row r="47" spans="1:13">
      <c r="A47" s="3118"/>
      <c r="B47" s="12" t="s">
        <v>1195</v>
      </c>
      <c r="C47" s="3095" t="s">
        <v>1196</v>
      </c>
      <c r="D47" s="3096"/>
      <c r="E47" s="3096"/>
      <c r="F47" s="3096"/>
      <c r="G47" s="3096"/>
      <c r="H47" s="3096"/>
      <c r="I47" s="3096"/>
      <c r="J47" s="3096"/>
      <c r="K47" s="3096"/>
      <c r="L47" s="3096"/>
      <c r="M47" s="3097"/>
    </row>
    <row r="48" spans="1:13" ht="15.75" customHeight="1">
      <c r="A48" s="3085" t="s">
        <v>1197</v>
      </c>
      <c r="B48" s="63" t="s">
        <v>1198</v>
      </c>
      <c r="C48" s="3098" t="s">
        <v>1257</v>
      </c>
      <c r="D48" s="3098"/>
      <c r="E48" s="3098"/>
      <c r="F48" s="3098"/>
      <c r="G48" s="3098"/>
      <c r="H48" s="3098"/>
      <c r="I48" s="3098"/>
      <c r="J48" s="3098"/>
      <c r="K48" s="3098"/>
      <c r="L48" s="3098"/>
      <c r="M48" s="3099"/>
    </row>
    <row r="49" spans="1:13" ht="15.75" customHeight="1">
      <c r="A49" s="3086"/>
      <c r="B49" s="63" t="s">
        <v>1199</v>
      </c>
      <c r="C49" s="3100" t="s">
        <v>1200</v>
      </c>
      <c r="D49" s="3100"/>
      <c r="E49" s="3100"/>
      <c r="F49" s="3100"/>
      <c r="G49" s="3100"/>
      <c r="H49" s="3100"/>
      <c r="I49" s="3100"/>
      <c r="J49" s="3100"/>
      <c r="K49" s="3100"/>
      <c r="L49" s="3100"/>
      <c r="M49" s="3101"/>
    </row>
    <row r="50" spans="1:13" ht="15.75" customHeight="1">
      <c r="A50" s="3086"/>
      <c r="B50" s="63" t="s">
        <v>1201</v>
      </c>
      <c r="C50" s="3100" t="s">
        <v>72</v>
      </c>
      <c r="D50" s="3100"/>
      <c r="E50" s="3100"/>
      <c r="F50" s="3100"/>
      <c r="G50" s="3100"/>
      <c r="H50" s="3100"/>
      <c r="I50" s="3100"/>
      <c r="J50" s="3100"/>
      <c r="K50" s="3100"/>
      <c r="L50" s="3100"/>
      <c r="M50" s="3101"/>
    </row>
    <row r="51" spans="1:13" ht="15.75" customHeight="1">
      <c r="A51" s="3086"/>
      <c r="B51" s="64" t="s">
        <v>1202</v>
      </c>
      <c r="C51" s="3100" t="s">
        <v>1203</v>
      </c>
      <c r="D51" s="3100"/>
      <c r="E51" s="3100"/>
      <c r="F51" s="3100"/>
      <c r="G51" s="3100"/>
      <c r="H51" s="3100"/>
      <c r="I51" s="3100"/>
      <c r="J51" s="3100"/>
      <c r="K51" s="3100"/>
      <c r="L51" s="3100"/>
      <c r="M51" s="3101"/>
    </row>
    <row r="52" spans="1:13" ht="15.75" customHeight="1">
      <c r="A52" s="3086"/>
      <c r="B52" s="63" t="s">
        <v>1204</v>
      </c>
      <c r="C52" s="3102" t="s">
        <v>1258</v>
      </c>
      <c r="D52" s="3103"/>
      <c r="E52" s="3103"/>
      <c r="F52" s="3103"/>
      <c r="G52" s="3103"/>
      <c r="H52" s="3103"/>
      <c r="I52" s="3103"/>
      <c r="J52" s="3103"/>
      <c r="K52" s="3103"/>
      <c r="L52" s="3103"/>
      <c r="M52" s="3104"/>
    </row>
    <row r="53" spans="1:13" ht="16.5" customHeight="1" thickBot="1">
      <c r="A53" s="3087"/>
      <c r="B53" s="63" t="s">
        <v>1205</v>
      </c>
      <c r="C53" s="3088">
        <v>3387000</v>
      </c>
      <c r="D53" s="3088"/>
      <c r="E53" s="3088"/>
      <c r="F53" s="3088"/>
      <c r="G53" s="3088"/>
      <c r="H53" s="3088"/>
      <c r="I53" s="3088"/>
      <c r="J53" s="3088"/>
      <c r="K53" s="3088"/>
      <c r="L53" s="3088"/>
      <c r="M53" s="3089"/>
    </row>
    <row r="54" spans="1:13" ht="15.75" customHeight="1">
      <c r="A54" s="3085" t="s">
        <v>1206</v>
      </c>
      <c r="B54" s="53" t="s">
        <v>1207</v>
      </c>
      <c r="C54" s="3088" t="s">
        <v>1208</v>
      </c>
      <c r="D54" s="3088"/>
      <c r="E54" s="3088"/>
      <c r="F54" s="3088"/>
      <c r="G54" s="3088"/>
      <c r="H54" s="3088"/>
      <c r="I54" s="3088"/>
      <c r="J54" s="3088"/>
      <c r="K54" s="3088"/>
      <c r="L54" s="3088"/>
      <c r="M54" s="3089"/>
    </row>
    <row r="55" spans="1:13" ht="30" customHeight="1">
      <c r="A55" s="3086"/>
      <c r="B55" s="53" t="s">
        <v>1209</v>
      </c>
      <c r="C55" s="3088" t="s">
        <v>1210</v>
      </c>
      <c r="D55" s="3088"/>
      <c r="E55" s="3088"/>
      <c r="F55" s="3088"/>
      <c r="G55" s="3088"/>
      <c r="H55" s="3088"/>
      <c r="I55" s="3088"/>
      <c r="J55" s="3088"/>
      <c r="K55" s="3088"/>
      <c r="L55" s="3088"/>
      <c r="M55" s="3089"/>
    </row>
    <row r="56" spans="1:13" ht="30" customHeight="1" thickBot="1">
      <c r="A56" s="3086"/>
      <c r="B56" s="54" t="s">
        <v>28</v>
      </c>
      <c r="C56" s="3088" t="s">
        <v>677</v>
      </c>
      <c r="D56" s="3088"/>
      <c r="E56" s="3088"/>
      <c r="F56" s="3088"/>
      <c r="G56" s="3088"/>
      <c r="H56" s="3088"/>
      <c r="I56" s="3088"/>
      <c r="J56" s="3088"/>
      <c r="K56" s="3088"/>
      <c r="L56" s="3088"/>
      <c r="M56" s="3089"/>
    </row>
    <row r="57" spans="1:13" ht="16.5" thickBot="1">
      <c r="A57" s="55" t="s">
        <v>1211</v>
      </c>
      <c r="B57" s="56"/>
      <c r="C57" s="3221"/>
      <c r="D57" s="3222"/>
      <c r="E57" s="3222"/>
      <c r="F57" s="3222"/>
      <c r="G57" s="3222"/>
      <c r="H57" s="3222"/>
      <c r="I57" s="3222"/>
      <c r="J57" s="3222"/>
      <c r="K57" s="3222"/>
      <c r="L57" s="3222"/>
      <c r="M57" s="3223"/>
    </row>
  </sheetData>
  <mergeCells count="40">
    <mergeCell ref="B8:B10"/>
    <mergeCell ref="C9:D9"/>
    <mergeCell ref="C8:D8"/>
    <mergeCell ref="I9:J9"/>
    <mergeCell ref="C10:D10"/>
    <mergeCell ref="F10:G10"/>
    <mergeCell ref="I10:J10"/>
    <mergeCell ref="F9:G9"/>
    <mergeCell ref="C46:M46"/>
    <mergeCell ref="C47:M47"/>
    <mergeCell ref="L9:M9"/>
    <mergeCell ref="C11:M11"/>
    <mergeCell ref="A12:A47"/>
    <mergeCell ref="C13:M13"/>
    <mergeCell ref="B14:B20"/>
    <mergeCell ref="B21:B24"/>
    <mergeCell ref="B28:B30"/>
    <mergeCell ref="F39:G39"/>
    <mergeCell ref="H39:I39"/>
    <mergeCell ref="B40:B43"/>
    <mergeCell ref="F41:F42"/>
    <mergeCell ref="A2:A11"/>
    <mergeCell ref="C2:M2"/>
    <mergeCell ref="C3:M3"/>
    <mergeCell ref="J26:L26"/>
    <mergeCell ref="C57:M57"/>
    <mergeCell ref="C52:M52"/>
    <mergeCell ref="C53:M53"/>
    <mergeCell ref="A54:A56"/>
    <mergeCell ref="C54:M54"/>
    <mergeCell ref="C55:M55"/>
    <mergeCell ref="C56:M56"/>
    <mergeCell ref="A48:A53"/>
    <mergeCell ref="C48:M48"/>
    <mergeCell ref="C49:M49"/>
    <mergeCell ref="C50:M50"/>
    <mergeCell ref="C51:M51"/>
    <mergeCell ref="G41:J42"/>
    <mergeCell ref="C44:M44"/>
    <mergeCell ref="C45:M45"/>
  </mergeCells>
  <dataValidations count="5">
    <dataValidation type="list" allowBlank="1" showInputMessage="1" showErrorMessage="1" sqref="I7" xr:uid="{00000000-0002-0000-0600-000000000000}">
      <formula1>INDIRECT(C7)</formula1>
    </dataValidation>
    <dataValidation allowBlank="1" showInputMessage="1" showErrorMessage="1" prompt="Seleccione de la lista desplegable" sqref="B4 B7 H7" xr:uid="{00000000-0002-0000-0600-000001000000}"/>
    <dataValidation allowBlank="1" showInputMessage="1" showErrorMessage="1" prompt="Selecciones de la lista desplegable" sqref="B12" xr:uid="{00000000-0002-0000-0600-000002000000}"/>
    <dataValidation allowBlank="1" showInputMessage="1" showErrorMessage="1" prompt="Incluir una ficha por cada indicador, ya sea de producto o de resultado" sqref="B1" xr:uid="{00000000-0002-0000-0600-000003000000}"/>
    <dataValidation type="list" allowBlank="1" showInputMessage="1" showErrorMessage="1" sqref="G41:J42" xr:uid="{00000000-0002-0000-0600-000004000000}"/>
  </dataValidations>
  <hyperlinks>
    <hyperlink ref="C52" r:id="rId1"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3"/>
  </sheetPr>
  <dimension ref="A1:N61"/>
  <sheetViews>
    <sheetView topLeftCell="A13" zoomScale="80" zoomScaleNormal="80" workbookViewId="0">
      <selection activeCell="C17" sqref="C17"/>
    </sheetView>
  </sheetViews>
  <sheetFormatPr baseColWidth="10" defaultColWidth="11.42578125" defaultRowHeight="15"/>
  <cols>
    <col min="1" max="1" width="16.28515625" customWidth="1"/>
    <col min="2" max="2" width="24.28515625" customWidth="1"/>
    <col min="4" max="4" width="17.28515625" customWidth="1"/>
  </cols>
  <sheetData>
    <row r="1" spans="1:14" ht="16.5" thickBot="1">
      <c r="A1" s="153"/>
      <c r="B1" s="1940" t="s">
        <v>2024</v>
      </c>
      <c r="C1" s="2138"/>
      <c r="D1" s="2138"/>
      <c r="E1" s="152"/>
      <c r="F1" s="152"/>
      <c r="G1" s="152"/>
      <c r="H1" s="152"/>
      <c r="I1" s="152"/>
      <c r="J1" s="152"/>
      <c r="K1" s="152"/>
      <c r="L1" s="152"/>
      <c r="M1" s="151"/>
      <c r="N1" t="s">
        <v>1277</v>
      </c>
    </row>
    <row r="2" spans="1:14" ht="33.75" customHeight="1">
      <c r="A2" s="3326" t="s">
        <v>1134</v>
      </c>
      <c r="B2" s="150" t="s">
        <v>1135</v>
      </c>
      <c r="C2" s="3329" t="s">
        <v>1019</v>
      </c>
      <c r="D2" s="3330"/>
      <c r="E2" s="3330"/>
      <c r="F2" s="3330"/>
      <c r="G2" s="3330"/>
      <c r="H2" s="3330"/>
      <c r="I2" s="3330"/>
      <c r="J2" s="3330"/>
      <c r="K2" s="3330"/>
      <c r="L2" s="3330"/>
      <c r="M2" s="3331"/>
    </row>
    <row r="3" spans="1:14" ht="47.25">
      <c r="A3" s="3327"/>
      <c r="B3" s="100" t="s">
        <v>1213</v>
      </c>
      <c r="C3" s="4502" t="s">
        <v>475</v>
      </c>
      <c r="D3" s="4524"/>
      <c r="E3" s="4524"/>
      <c r="F3" s="4524"/>
      <c r="G3" s="4524"/>
      <c r="H3" s="4524"/>
      <c r="I3" s="4524"/>
      <c r="J3" s="4524"/>
      <c r="K3" s="4524"/>
      <c r="L3" s="4524"/>
      <c r="M3" s="4525"/>
    </row>
    <row r="4" spans="1:14" ht="15.75">
      <c r="A4" s="3327"/>
      <c r="B4" s="1865" t="s">
        <v>1139</v>
      </c>
      <c r="C4" s="1870" t="s">
        <v>69</v>
      </c>
      <c r="D4" s="1870"/>
      <c r="E4" s="2002"/>
      <c r="F4" s="2002"/>
      <c r="G4" s="2002"/>
      <c r="H4" s="2002"/>
      <c r="I4" s="2002"/>
      <c r="J4" s="2002"/>
      <c r="K4" s="2002"/>
      <c r="L4" s="2002"/>
      <c r="M4" s="2003"/>
    </row>
    <row r="5" spans="1:14" ht="36.75" customHeight="1">
      <c r="A5" s="3327"/>
      <c r="B5" s="2061" t="s">
        <v>1140</v>
      </c>
      <c r="C5" s="3715" t="s">
        <v>2025</v>
      </c>
      <c r="D5" s="3370"/>
      <c r="E5" s="3370"/>
      <c r="F5" s="3370"/>
      <c r="G5" s="3370"/>
      <c r="H5" s="3370"/>
      <c r="I5" s="3370"/>
      <c r="J5" s="3370"/>
      <c r="K5" s="3370"/>
      <c r="L5" s="660"/>
      <c r="M5" s="661"/>
    </row>
    <row r="6" spans="1:14" ht="15.75">
      <c r="A6" s="3327"/>
      <c r="B6" s="1865" t="s">
        <v>1142</v>
      </c>
      <c r="C6" s="3715" t="s">
        <v>2026</v>
      </c>
      <c r="D6" s="3370"/>
      <c r="E6" s="3370"/>
      <c r="F6" s="3370"/>
      <c r="G6" s="3370"/>
      <c r="H6" s="3370"/>
      <c r="I6" s="3370"/>
      <c r="J6" s="3370"/>
      <c r="K6" s="3370"/>
      <c r="L6" s="660"/>
      <c r="M6" s="661"/>
    </row>
    <row r="7" spans="1:14" ht="15.75">
      <c r="A7" s="3327"/>
      <c r="B7" s="100" t="s">
        <v>1143</v>
      </c>
      <c r="C7" s="449" t="s">
        <v>2027</v>
      </c>
      <c r="E7" s="148"/>
      <c r="F7" s="148"/>
      <c r="G7" s="149"/>
      <c r="H7" s="1897" t="s">
        <v>28</v>
      </c>
      <c r="I7" s="449" t="s">
        <v>72</v>
      </c>
      <c r="K7" s="449"/>
      <c r="L7" s="449"/>
      <c r="M7" s="147"/>
    </row>
    <row r="8" spans="1:14" ht="15.75">
      <c r="A8" s="3327"/>
      <c r="B8" s="3337" t="s">
        <v>1144</v>
      </c>
      <c r="C8" s="146"/>
      <c r="D8" s="145"/>
      <c r="E8" s="145"/>
      <c r="F8" s="145"/>
      <c r="G8" s="145"/>
      <c r="H8" s="145"/>
      <c r="I8" s="145"/>
      <c r="J8" s="145"/>
      <c r="K8" s="145"/>
      <c r="L8" s="81"/>
      <c r="M8" s="144"/>
    </row>
    <row r="9" spans="1:14" ht="29.25" customHeight="1">
      <c r="A9" s="3327"/>
      <c r="B9" s="3338"/>
      <c r="C9" s="3332"/>
      <c r="D9" s="3332"/>
      <c r="E9" s="1863"/>
      <c r="F9" s="3332"/>
      <c r="G9" s="3332"/>
      <c r="H9" s="1863"/>
      <c r="I9" s="3960"/>
      <c r="J9" s="3960"/>
      <c r="K9" s="1863"/>
      <c r="L9" s="4"/>
      <c r="M9" s="101"/>
    </row>
    <row r="10" spans="1:14" ht="15.75">
      <c r="A10" s="3327"/>
      <c r="B10" s="3339"/>
      <c r="C10" s="3333" t="s">
        <v>1147</v>
      </c>
      <c r="D10" s="3333"/>
      <c r="E10" s="1863"/>
      <c r="F10" s="3333" t="s">
        <v>1147</v>
      </c>
      <c r="G10" s="3333"/>
      <c r="H10" s="1863"/>
      <c r="I10" s="3333" t="s">
        <v>1147</v>
      </c>
      <c r="J10" s="3333"/>
      <c r="K10" s="1863"/>
      <c r="L10" s="4"/>
      <c r="M10" s="101"/>
    </row>
    <row r="11" spans="1:14" ht="246.75" customHeight="1">
      <c r="A11" s="3327"/>
      <c r="B11" s="154" t="s">
        <v>1219</v>
      </c>
      <c r="C11" s="4526" t="s">
        <v>2028</v>
      </c>
      <c r="D11" s="4526"/>
      <c r="E11" s="4526"/>
      <c r="F11" s="4526"/>
      <c r="G11" s="4526"/>
      <c r="H11" s="4526"/>
      <c r="I11" s="4526"/>
      <c r="J11" s="4526"/>
      <c r="K11" s="4526"/>
      <c r="L11" s="4526"/>
      <c r="M11" s="4526"/>
    </row>
    <row r="12" spans="1:14" ht="58.5" customHeight="1">
      <c r="A12" s="3327"/>
      <c r="B12" s="154" t="s">
        <v>1221</v>
      </c>
      <c r="C12" s="4522" t="s">
        <v>2005</v>
      </c>
      <c r="D12" s="4522"/>
      <c r="E12" s="4522"/>
      <c r="F12" s="4522"/>
      <c r="G12" s="4522"/>
      <c r="H12" s="4522"/>
      <c r="I12" s="4522"/>
      <c r="J12" s="4522"/>
      <c r="K12" s="4522"/>
      <c r="L12" s="4522"/>
      <c r="M12" s="4522"/>
    </row>
    <row r="13" spans="1:14" ht="47.25">
      <c r="A13" s="3328"/>
      <c r="B13" s="154" t="s">
        <v>1495</v>
      </c>
      <c r="C13" s="3340" t="s">
        <v>2029</v>
      </c>
      <c r="D13" s="3330"/>
      <c r="E13" s="3330"/>
      <c r="F13" s="3330"/>
      <c r="G13" s="3330"/>
      <c r="H13" s="3330"/>
      <c r="I13" s="3330"/>
      <c r="J13" s="3330"/>
      <c r="K13" s="3330"/>
      <c r="L13" s="3330"/>
      <c r="M13" s="3341"/>
    </row>
    <row r="14" spans="1:14" s="302" customFormat="1" ht="54.75" customHeight="1">
      <c r="A14" s="993"/>
      <c r="B14" s="994" t="s">
        <v>1995</v>
      </c>
      <c r="C14" s="3585" t="s">
        <v>1595</v>
      </c>
      <c r="D14" s="3586"/>
      <c r="E14" s="3586"/>
      <c r="F14" s="3605"/>
      <c r="G14" s="328" t="s">
        <v>1224</v>
      </c>
      <c r="H14" s="3585" t="s">
        <v>2030</v>
      </c>
      <c r="I14" s="3586"/>
      <c r="J14" s="3586"/>
      <c r="K14" s="3586"/>
      <c r="L14" s="3586"/>
      <c r="M14" s="3587"/>
    </row>
    <row r="15" spans="1:14" ht="45" customHeight="1">
      <c r="A15" s="3355" t="s">
        <v>1150</v>
      </c>
      <c r="B15" s="100" t="s">
        <v>12</v>
      </c>
      <c r="C15" s="3329" t="s">
        <v>1996</v>
      </c>
      <c r="D15" s="3330"/>
      <c r="E15" s="3330"/>
      <c r="F15" s="3330"/>
      <c r="G15" s="3330"/>
      <c r="H15" s="3330"/>
      <c r="I15" s="3330"/>
      <c r="J15" s="3330"/>
      <c r="K15" s="3330"/>
      <c r="L15" s="3330"/>
      <c r="M15" s="3331"/>
    </row>
    <row r="16" spans="1:14" ht="59.45" customHeight="1" thickBot="1">
      <c r="A16" s="3356"/>
      <c r="B16" s="100" t="s">
        <v>1151</v>
      </c>
      <c r="C16" s="3979" t="s">
        <v>1020</v>
      </c>
      <c r="D16" s="3502"/>
      <c r="E16" s="3502"/>
      <c r="F16" s="3502"/>
      <c r="G16" s="3502"/>
      <c r="H16" s="3502"/>
      <c r="I16" s="3502"/>
      <c r="J16" s="3502"/>
      <c r="K16" s="3502"/>
      <c r="L16" s="3502"/>
      <c r="M16" s="3503"/>
    </row>
    <row r="17" spans="1:13" ht="15.75">
      <c r="A17" s="3356"/>
      <c r="B17" s="3337" t="s">
        <v>1153</v>
      </c>
      <c r="C17" s="2398"/>
      <c r="D17" s="2399"/>
      <c r="E17" s="2399"/>
      <c r="F17" s="2399"/>
      <c r="G17" s="2399"/>
      <c r="H17" s="2399"/>
      <c r="I17" s="2399"/>
      <c r="J17" s="2399"/>
      <c r="K17" s="2399"/>
      <c r="L17" s="2399"/>
      <c r="M17" s="2400"/>
    </row>
    <row r="18" spans="1:13" ht="15.75">
      <c r="A18" s="3356"/>
      <c r="B18" s="3338"/>
      <c r="C18" s="694"/>
      <c r="D18" s="139"/>
      <c r="E18" s="138"/>
      <c r="F18" s="139"/>
      <c r="G18" s="138"/>
      <c r="H18" s="139"/>
      <c r="I18" s="138"/>
      <c r="J18" s="139"/>
      <c r="K18" s="138"/>
      <c r="L18" s="138"/>
      <c r="M18" s="135"/>
    </row>
    <row r="19" spans="1:13" ht="15.75">
      <c r="A19" s="3356"/>
      <c r="B19" s="3338"/>
      <c r="C19" s="695" t="s">
        <v>1154</v>
      </c>
      <c r="D19" s="137"/>
      <c r="E19" s="669" t="s">
        <v>1155</v>
      </c>
      <c r="F19" s="137"/>
      <c r="G19" s="669" t="s">
        <v>1156</v>
      </c>
      <c r="H19" s="137"/>
      <c r="I19" s="669" t="s">
        <v>1157</v>
      </c>
      <c r="J19" s="137"/>
      <c r="K19" s="669" t="s">
        <v>1158</v>
      </c>
      <c r="L19" s="136"/>
      <c r="M19" s="135"/>
    </row>
    <row r="20" spans="1:13" ht="15.75">
      <c r="A20" s="3356"/>
      <c r="B20" s="3338"/>
      <c r="C20" s="695" t="s">
        <v>1159</v>
      </c>
      <c r="D20" s="1891"/>
      <c r="E20" s="669" t="s">
        <v>1160</v>
      </c>
      <c r="F20" s="123"/>
      <c r="G20" s="669" t="s">
        <v>1161</v>
      </c>
      <c r="H20" s="123"/>
      <c r="I20" s="669" t="s">
        <v>1162</v>
      </c>
      <c r="J20" s="1891" t="s">
        <v>1226</v>
      </c>
      <c r="K20" s="669" t="s">
        <v>1163</v>
      </c>
      <c r="L20" s="136"/>
      <c r="M20" s="133"/>
    </row>
    <row r="21" spans="1:13" ht="15.75">
      <c r="A21" s="3356"/>
      <c r="B21" s="3338"/>
      <c r="C21" s="695" t="s">
        <v>1164</v>
      </c>
      <c r="D21" s="1891"/>
      <c r="E21" s="669" t="s">
        <v>1165</v>
      </c>
      <c r="F21" s="1891"/>
      <c r="G21" s="669"/>
      <c r="H21" s="125"/>
      <c r="I21" s="669"/>
      <c r="J21" s="125"/>
      <c r="K21" s="669"/>
      <c r="L21" s="134"/>
      <c r="M21" s="132"/>
    </row>
    <row r="22" spans="1:13" ht="15.75">
      <c r="A22" s="3356"/>
      <c r="B22" s="3338"/>
      <c r="C22" s="695" t="s">
        <v>1166</v>
      </c>
      <c r="D22" s="123"/>
      <c r="E22" s="669" t="s">
        <v>1168</v>
      </c>
      <c r="F22" s="1939"/>
      <c r="G22" s="1939"/>
      <c r="H22" s="1939"/>
      <c r="I22" s="1939"/>
      <c r="J22" s="1939"/>
      <c r="K22" s="1939"/>
      <c r="L22" s="1939"/>
      <c r="M22" s="1895"/>
    </row>
    <row r="23" spans="1:13" ht="16.5" thickBot="1">
      <c r="A23" s="3356"/>
      <c r="B23" s="3339"/>
      <c r="C23" s="2401"/>
      <c r="D23" s="2402"/>
      <c r="E23" s="2402"/>
      <c r="F23" s="2402"/>
      <c r="G23" s="2402"/>
      <c r="H23" s="2402"/>
      <c r="I23" s="2402"/>
      <c r="J23" s="2402"/>
      <c r="K23" s="2402"/>
      <c r="L23" s="2402"/>
      <c r="M23" s="2403"/>
    </row>
    <row r="24" spans="1:13" ht="15.75">
      <c r="A24" s="3356"/>
      <c r="B24" s="3337" t="s">
        <v>1170</v>
      </c>
      <c r="C24" s="1585"/>
      <c r="D24" s="1585"/>
      <c r="E24" s="1585"/>
      <c r="F24" s="1585"/>
      <c r="G24" s="1585"/>
      <c r="H24" s="1585"/>
      <c r="I24" s="1585"/>
      <c r="J24" s="1585"/>
      <c r="K24" s="1585"/>
      <c r="L24" s="4"/>
      <c r="M24" s="101"/>
    </row>
    <row r="25" spans="1:13" ht="15.75">
      <c r="A25" s="3356"/>
      <c r="B25" s="3338"/>
      <c r="C25" s="128" t="s">
        <v>1171</v>
      </c>
      <c r="D25" s="123"/>
      <c r="E25" s="120"/>
      <c r="F25" s="128" t="s">
        <v>1172</v>
      </c>
      <c r="G25" s="1891"/>
      <c r="H25" s="120"/>
      <c r="I25" s="128" t="s">
        <v>1173</v>
      </c>
      <c r="J25" s="1891" t="s">
        <v>1226</v>
      </c>
      <c r="K25" s="120"/>
      <c r="L25" s="4"/>
      <c r="M25" s="101"/>
    </row>
    <row r="26" spans="1:13" ht="15.75">
      <c r="A26" s="3356"/>
      <c r="B26" s="3338"/>
      <c r="C26" s="128" t="s">
        <v>1174</v>
      </c>
      <c r="D26" s="130"/>
      <c r="E26" s="129"/>
      <c r="F26" s="128" t="s">
        <v>1175</v>
      </c>
      <c r="G26" s="123"/>
      <c r="H26" s="126"/>
      <c r="I26" s="127"/>
      <c r="J26" s="126"/>
      <c r="K26" s="1945"/>
      <c r="L26" s="4"/>
      <c r="M26" s="101"/>
    </row>
    <row r="27" spans="1:13" ht="15.75">
      <c r="A27" s="3356"/>
      <c r="B27" s="3338"/>
      <c r="C27" s="125"/>
      <c r="D27" s="125"/>
      <c r="E27" s="125"/>
      <c r="F27" s="125"/>
      <c r="G27" s="125"/>
      <c r="H27" s="125"/>
      <c r="I27" s="125"/>
      <c r="J27" s="125"/>
      <c r="K27" s="125"/>
      <c r="L27" s="666"/>
      <c r="M27" s="1895"/>
    </row>
    <row r="28" spans="1:13" ht="15.75">
      <c r="A28" s="3356"/>
      <c r="B28" s="4523" t="s">
        <v>1176</v>
      </c>
      <c r="C28" s="120"/>
      <c r="D28" s="120"/>
      <c r="E28" s="120"/>
      <c r="F28" s="120"/>
      <c r="G28" s="120"/>
      <c r="H28" s="120"/>
      <c r="I28" s="120"/>
      <c r="J28" s="120"/>
      <c r="K28" s="120"/>
      <c r="L28" s="120"/>
      <c r="M28" s="122"/>
    </row>
    <row r="29" spans="1:13" ht="15.75">
      <c r="A29" s="3356"/>
      <c r="B29" s="4523"/>
      <c r="C29" s="124" t="s">
        <v>1177</v>
      </c>
      <c r="D29" s="165" t="s">
        <v>61</v>
      </c>
      <c r="E29" s="120"/>
      <c r="F29" s="118" t="s">
        <v>1178</v>
      </c>
      <c r="G29" s="123" t="s">
        <v>61</v>
      </c>
      <c r="H29" s="120"/>
      <c r="I29" s="118" t="s">
        <v>1179</v>
      </c>
      <c r="J29" s="1868"/>
      <c r="K29" s="1869"/>
      <c r="L29" s="1907"/>
      <c r="M29" s="1895"/>
    </row>
    <row r="30" spans="1:13" ht="15.75">
      <c r="A30" s="3356"/>
      <c r="B30" s="4523"/>
      <c r="C30" s="1894"/>
      <c r="D30" s="1894"/>
      <c r="E30" s="1894"/>
      <c r="F30" s="1894"/>
      <c r="G30" s="1894"/>
      <c r="H30" s="1894"/>
      <c r="I30" s="1894"/>
      <c r="J30" s="1894"/>
      <c r="K30" s="1894"/>
      <c r="L30" s="1894"/>
      <c r="M30" s="144"/>
    </row>
    <row r="31" spans="1:13" ht="15.75">
      <c r="A31" s="3356"/>
      <c r="B31" s="3337" t="s">
        <v>1181</v>
      </c>
      <c r="C31" s="2034"/>
      <c r="D31" s="2034"/>
      <c r="E31" s="2034"/>
      <c r="F31" s="2034"/>
      <c r="G31" s="2034"/>
      <c r="H31" s="2034"/>
      <c r="I31" s="2034"/>
      <c r="J31" s="2034"/>
      <c r="K31" s="2034"/>
      <c r="L31" s="4"/>
      <c r="M31" s="101"/>
    </row>
    <row r="32" spans="1:13" ht="15.75">
      <c r="A32" s="3356"/>
      <c r="B32" s="3338"/>
      <c r="C32" s="120" t="s">
        <v>1182</v>
      </c>
      <c r="D32" s="456">
        <v>2020</v>
      </c>
      <c r="E32" s="117"/>
      <c r="F32" s="120" t="s">
        <v>1183</v>
      </c>
      <c r="G32" s="119" t="s">
        <v>1184</v>
      </c>
      <c r="H32" s="117"/>
      <c r="I32" s="118"/>
      <c r="J32" s="117"/>
      <c r="K32" s="117"/>
      <c r="L32" s="4"/>
      <c r="M32" s="101"/>
    </row>
    <row r="33" spans="1:13" ht="16.5" thickBot="1">
      <c r="A33" s="3356"/>
      <c r="B33" s="3339"/>
      <c r="C33" s="668"/>
      <c r="D33" s="2416"/>
      <c r="E33" s="117"/>
      <c r="F33" s="668"/>
      <c r="G33" s="117"/>
      <c r="H33" s="117"/>
      <c r="I33" s="671"/>
      <c r="J33" s="117"/>
      <c r="K33" s="117"/>
      <c r="L33" s="4"/>
      <c r="M33" s="113"/>
    </row>
    <row r="34" spans="1:13" ht="15.75">
      <c r="A34" s="3356"/>
      <c r="B34" s="3337" t="s">
        <v>1185</v>
      </c>
      <c r="C34" s="2405"/>
      <c r="D34" s="2406"/>
      <c r="E34" s="2406"/>
      <c r="F34" s="2406"/>
      <c r="G34" s="2406"/>
      <c r="H34" s="2406"/>
      <c r="I34" s="2406"/>
      <c r="J34" s="2406"/>
      <c r="K34" s="2406"/>
      <c r="L34" s="2406"/>
      <c r="M34" s="2407"/>
    </row>
    <row r="35" spans="1:13" ht="15.75">
      <c r="A35" s="3356"/>
      <c r="B35" s="3338"/>
      <c r="C35" s="697"/>
      <c r="D35" s="111">
        <v>2019</v>
      </c>
      <c r="E35" s="111"/>
      <c r="F35" s="111">
        <v>2020</v>
      </c>
      <c r="G35" s="111"/>
      <c r="H35" s="112">
        <v>2021</v>
      </c>
      <c r="I35" s="112"/>
      <c r="J35" s="112">
        <v>2022</v>
      </c>
      <c r="K35" s="111"/>
      <c r="L35" s="111">
        <v>2023</v>
      </c>
      <c r="M35" s="1936"/>
    </row>
    <row r="36" spans="1:13" ht="15.75">
      <c r="A36" s="3356"/>
      <c r="B36" s="3338"/>
      <c r="C36" s="697"/>
      <c r="D36" s="1867"/>
      <c r="E36" s="1997"/>
      <c r="F36" s="1867">
        <v>1</v>
      </c>
      <c r="G36" s="1997"/>
      <c r="H36" s="1867">
        <v>1</v>
      </c>
      <c r="I36" s="1997"/>
      <c r="J36" s="1867">
        <v>1</v>
      </c>
      <c r="K36" s="1997"/>
      <c r="L36" s="1867">
        <v>1</v>
      </c>
      <c r="M36" s="110"/>
    </row>
    <row r="37" spans="1:13" ht="15.75">
      <c r="A37" s="3356"/>
      <c r="B37" s="3338"/>
      <c r="C37" s="697"/>
      <c r="D37" s="111">
        <v>2024</v>
      </c>
      <c r="E37" s="111"/>
      <c r="F37" s="111">
        <v>2025</v>
      </c>
      <c r="G37" s="111"/>
      <c r="H37" s="112">
        <v>2026</v>
      </c>
      <c r="I37" s="112"/>
      <c r="J37" s="112">
        <v>2027</v>
      </c>
      <c r="K37" s="111"/>
      <c r="L37" s="111">
        <v>2028</v>
      </c>
      <c r="M37" s="1936"/>
    </row>
    <row r="38" spans="1:13" ht="15.75">
      <c r="A38" s="3356"/>
      <c r="B38" s="3338"/>
      <c r="C38" s="697"/>
      <c r="D38" s="1867">
        <v>1</v>
      </c>
      <c r="E38" s="1997"/>
      <c r="F38" s="1867">
        <v>1</v>
      </c>
      <c r="G38" s="1997"/>
      <c r="H38" s="1867">
        <v>1</v>
      </c>
      <c r="I38" s="1997"/>
      <c r="J38" s="1867">
        <v>1</v>
      </c>
      <c r="K38" s="1997"/>
      <c r="L38" s="1867">
        <v>1</v>
      </c>
      <c r="M38" s="110"/>
    </row>
    <row r="39" spans="1:13" ht="15.75">
      <c r="A39" s="3356"/>
      <c r="B39" s="3338"/>
      <c r="C39" s="697"/>
      <c r="D39" s="111">
        <v>2029</v>
      </c>
      <c r="E39" s="111"/>
      <c r="F39" s="111">
        <v>2030</v>
      </c>
      <c r="G39" s="111"/>
      <c r="H39" s="112">
        <v>2031</v>
      </c>
      <c r="I39" s="112"/>
      <c r="J39" s="112">
        <v>2032</v>
      </c>
      <c r="K39" s="111"/>
      <c r="L39" s="111">
        <v>2033</v>
      </c>
      <c r="M39" s="1936"/>
    </row>
    <row r="40" spans="1:13" ht="15.75">
      <c r="A40" s="3356"/>
      <c r="B40" s="3338"/>
      <c r="C40" s="697"/>
      <c r="D40" s="1867">
        <v>1</v>
      </c>
      <c r="E40" s="1997"/>
      <c r="F40" s="1867">
        <v>1</v>
      </c>
      <c r="G40" s="1997"/>
      <c r="H40" s="1867">
        <v>1</v>
      </c>
      <c r="I40" s="1997"/>
      <c r="J40" s="1867">
        <v>1</v>
      </c>
      <c r="K40" s="1997"/>
      <c r="L40" s="1867">
        <v>1</v>
      </c>
      <c r="M40" s="1936"/>
    </row>
    <row r="41" spans="1:13" ht="15.75">
      <c r="A41" s="3356"/>
      <c r="B41" s="3338"/>
      <c r="C41" s="697"/>
      <c r="D41" s="1233">
        <v>2034</v>
      </c>
      <c r="E41" s="1935"/>
      <c r="F41" s="108" t="s">
        <v>1186</v>
      </c>
      <c r="G41" s="1935"/>
      <c r="H41" s="108"/>
      <c r="I41" s="1935"/>
      <c r="J41" s="108"/>
      <c r="K41" s="1935"/>
      <c r="L41" s="108"/>
      <c r="M41" s="1936"/>
    </row>
    <row r="42" spans="1:13" ht="15.75">
      <c r="A42" s="3356"/>
      <c r="B42" s="3338"/>
      <c r="C42" s="697"/>
      <c r="D42" s="1867">
        <v>1</v>
      </c>
      <c r="E42" s="1997"/>
      <c r="F42" s="3352">
        <v>1</v>
      </c>
      <c r="G42" s="3353"/>
      <c r="H42" s="3354"/>
      <c r="I42" s="3354"/>
      <c r="J42" s="108"/>
      <c r="K42" s="1935"/>
      <c r="L42" s="108"/>
      <c r="M42" s="1936"/>
    </row>
    <row r="43" spans="1:13" ht="16.5" thickBot="1">
      <c r="A43" s="3356"/>
      <c r="B43" s="3338"/>
      <c r="C43" s="2408"/>
      <c r="D43" s="2409"/>
      <c r="E43" s="2410"/>
      <c r="F43" s="2409"/>
      <c r="G43" s="2410"/>
      <c r="H43" s="2409"/>
      <c r="I43" s="2410"/>
      <c r="J43" s="2409"/>
      <c r="K43" s="2410"/>
      <c r="L43" s="2409"/>
      <c r="M43" s="2403"/>
    </row>
    <row r="44" spans="1:13" ht="15.75">
      <c r="A44" s="3356"/>
      <c r="B44" s="3337" t="s">
        <v>1187</v>
      </c>
      <c r="C44" s="2411"/>
      <c r="D44" s="2411"/>
      <c r="E44" s="2411"/>
      <c r="F44" s="2411"/>
      <c r="G44" s="2411"/>
      <c r="H44" s="2411"/>
      <c r="I44" s="2411"/>
      <c r="J44" s="2411"/>
      <c r="K44" s="2411"/>
      <c r="L44" s="4"/>
      <c r="M44" s="101"/>
    </row>
    <row r="45" spans="1:13" ht="15.75">
      <c r="A45" s="3356"/>
      <c r="B45" s="3338"/>
      <c r="C45" s="4"/>
      <c r="D45" s="106" t="s">
        <v>482</v>
      </c>
      <c r="E45" s="105" t="s">
        <v>60</v>
      </c>
      <c r="F45" s="3360" t="s">
        <v>1188</v>
      </c>
      <c r="G45" s="3944" t="s">
        <v>1267</v>
      </c>
      <c r="H45" s="3944"/>
      <c r="I45" s="3944"/>
      <c r="J45" s="3944"/>
      <c r="K45" s="3944"/>
      <c r="L45" s="4"/>
      <c r="M45" s="101"/>
    </row>
    <row r="46" spans="1:13" ht="15.75">
      <c r="A46" s="3356"/>
      <c r="B46" s="3338"/>
      <c r="C46" s="4"/>
      <c r="D46" s="1998" t="s">
        <v>1226</v>
      </c>
      <c r="E46" s="1891"/>
      <c r="F46" s="3360"/>
      <c r="G46" s="3944"/>
      <c r="H46" s="3944"/>
      <c r="I46" s="3944"/>
      <c r="J46" s="3944"/>
      <c r="K46" s="3944"/>
      <c r="L46" s="4"/>
      <c r="M46" s="101"/>
    </row>
    <row r="47" spans="1:13" ht="14.25" customHeight="1">
      <c r="A47" s="3356"/>
      <c r="B47" s="3339"/>
      <c r="C47" s="102"/>
      <c r="D47" s="102"/>
      <c r="E47" s="102"/>
      <c r="F47" s="102"/>
      <c r="G47" s="102"/>
      <c r="H47" s="102"/>
      <c r="I47" s="102"/>
      <c r="J47" s="102"/>
      <c r="K47" s="102"/>
      <c r="L47" s="4"/>
      <c r="M47" s="2137"/>
    </row>
    <row r="48" spans="1:13" ht="30" customHeight="1">
      <c r="A48" s="3356"/>
      <c r="B48" s="100" t="s">
        <v>1189</v>
      </c>
      <c r="C48" s="4390" t="s">
        <v>2031</v>
      </c>
      <c r="D48" s="4391"/>
      <c r="E48" s="4391"/>
      <c r="F48" s="4391"/>
      <c r="G48" s="4391"/>
      <c r="H48" s="4391"/>
      <c r="I48" s="4391"/>
      <c r="J48" s="4391"/>
      <c r="K48" s="4391"/>
      <c r="L48" s="4391"/>
      <c r="M48" s="4392"/>
    </row>
    <row r="49" spans="1:13" ht="53.25" customHeight="1">
      <c r="A49" s="3356"/>
      <c r="B49" s="100" t="s">
        <v>1191</v>
      </c>
      <c r="C49" s="3723" t="s">
        <v>2032</v>
      </c>
      <c r="D49" s="3359"/>
      <c r="E49" s="3359"/>
      <c r="F49" s="3359"/>
      <c r="G49" s="3359"/>
      <c r="H49" s="3359"/>
      <c r="I49" s="3359"/>
      <c r="J49" s="3359"/>
      <c r="K49" s="3359"/>
      <c r="L49" s="3359"/>
      <c r="M49" s="3724"/>
    </row>
    <row r="50" spans="1:13" ht="15.75">
      <c r="A50" s="3356"/>
      <c r="B50" s="100" t="s">
        <v>1193</v>
      </c>
      <c r="C50" s="3329">
        <v>30</v>
      </c>
      <c r="D50" s="3330"/>
      <c r="E50" s="3330"/>
      <c r="F50" s="3330"/>
      <c r="G50" s="3330"/>
      <c r="H50" s="3330"/>
      <c r="I50" s="3330"/>
      <c r="J50" s="3330"/>
      <c r="K50" s="3330"/>
      <c r="L50" s="3330"/>
      <c r="M50" s="3331"/>
    </row>
    <row r="51" spans="1:13" ht="15.75" customHeight="1">
      <c r="A51" s="3356"/>
      <c r="B51" s="100" t="s">
        <v>1195</v>
      </c>
      <c r="C51" s="3329" t="s">
        <v>61</v>
      </c>
      <c r="D51" s="3330"/>
      <c r="E51" s="3330"/>
      <c r="F51" s="3330"/>
      <c r="G51" s="3330"/>
      <c r="H51" s="3330"/>
      <c r="I51" s="3330"/>
      <c r="J51" s="3330"/>
      <c r="K51" s="3330"/>
      <c r="L51" s="3330"/>
      <c r="M51" s="3341"/>
    </row>
    <row r="52" spans="1:13" ht="15.75" customHeight="1">
      <c r="A52" s="3323" t="s">
        <v>1197</v>
      </c>
      <c r="B52" s="2007" t="s">
        <v>1198</v>
      </c>
      <c r="C52" s="3129" t="s">
        <v>790</v>
      </c>
      <c r="D52" s="3100"/>
      <c r="E52" s="3100"/>
      <c r="F52" s="3100"/>
      <c r="G52" s="3100"/>
      <c r="H52" s="3100"/>
      <c r="I52" s="3100"/>
      <c r="J52" s="3100"/>
      <c r="K52" s="3100"/>
      <c r="L52" s="3100"/>
      <c r="M52" s="3101"/>
    </row>
    <row r="53" spans="1:13" ht="15.75" customHeight="1">
      <c r="A53" s="3324"/>
      <c r="B53" s="98" t="s">
        <v>1199</v>
      </c>
      <c r="C53" s="3088" t="s">
        <v>1229</v>
      </c>
      <c r="D53" s="3088"/>
      <c r="E53" s="3088"/>
      <c r="F53" s="3088"/>
      <c r="G53" s="3088"/>
      <c r="H53" s="3088"/>
      <c r="I53" s="3088"/>
      <c r="J53" s="3088"/>
      <c r="K53" s="3088"/>
      <c r="L53" s="3088"/>
      <c r="M53" s="3089"/>
    </row>
    <row r="54" spans="1:13" ht="15.75" customHeight="1">
      <c r="A54" s="3324"/>
      <c r="B54" s="2007" t="s">
        <v>1201</v>
      </c>
      <c r="C54" s="4305" t="s">
        <v>72</v>
      </c>
      <c r="D54" s="4305"/>
      <c r="E54" s="4305"/>
      <c r="F54" s="4305"/>
      <c r="G54" s="4305"/>
      <c r="H54" s="4305"/>
      <c r="I54" s="4305"/>
      <c r="J54" s="4305"/>
      <c r="K54" s="4305"/>
      <c r="L54" s="4305"/>
      <c r="M54" s="4305"/>
    </row>
    <row r="55" spans="1:13" ht="15.75" customHeight="1">
      <c r="A55" s="3324"/>
      <c r="B55" s="99" t="s">
        <v>1202</v>
      </c>
      <c r="C55" s="3088" t="s">
        <v>73</v>
      </c>
      <c r="D55" s="3088"/>
      <c r="E55" s="3088"/>
      <c r="F55" s="3088"/>
      <c r="G55" s="3088"/>
      <c r="H55" s="3088"/>
      <c r="I55" s="3088"/>
      <c r="J55" s="3088"/>
      <c r="K55" s="3088"/>
      <c r="L55" s="3088"/>
      <c r="M55" s="3089"/>
    </row>
    <row r="56" spans="1:13" ht="16.5" customHeight="1">
      <c r="A56" s="3324"/>
      <c r="B56" s="2007" t="s">
        <v>1204</v>
      </c>
      <c r="C56" s="4307" t="s">
        <v>791</v>
      </c>
      <c r="D56" s="4308"/>
      <c r="E56" s="4308"/>
      <c r="F56" s="4308"/>
      <c r="G56" s="4308"/>
      <c r="H56" s="4308"/>
      <c r="I56" s="4308"/>
      <c r="J56" s="4308"/>
      <c r="K56" s="4308"/>
      <c r="L56" s="4308"/>
      <c r="M56" s="4308"/>
    </row>
    <row r="57" spans="1:13" ht="15.75" customHeight="1" thickBot="1">
      <c r="A57" s="3325"/>
      <c r="B57" s="98" t="s">
        <v>1205</v>
      </c>
      <c r="C57" s="1943" t="s">
        <v>2010</v>
      </c>
      <c r="D57" s="1943"/>
      <c r="E57" s="1943"/>
      <c r="F57" s="1943"/>
      <c r="G57" s="1943"/>
      <c r="H57" s="1870"/>
      <c r="I57" s="1870"/>
      <c r="J57" s="1870"/>
      <c r="K57" s="1870"/>
      <c r="L57" s="1870"/>
      <c r="M57" s="1992"/>
    </row>
    <row r="58" spans="1:13" ht="15.75" customHeight="1">
      <c r="A58" s="3323" t="s">
        <v>1206</v>
      </c>
      <c r="B58" s="97" t="s">
        <v>1207</v>
      </c>
      <c r="C58" s="4462" t="s">
        <v>1409</v>
      </c>
      <c r="D58" s="4463"/>
      <c r="E58" s="4463"/>
      <c r="F58" s="4463"/>
      <c r="G58" s="158"/>
      <c r="H58" s="1991"/>
      <c r="I58" s="1991"/>
      <c r="J58" s="1991"/>
      <c r="K58" s="1991"/>
      <c r="L58" s="1991"/>
      <c r="M58" s="1992"/>
    </row>
    <row r="59" spans="1:13" ht="16.5" customHeight="1">
      <c r="A59" s="3324"/>
      <c r="B59" s="97" t="s">
        <v>1209</v>
      </c>
      <c r="C59" s="4462" t="s">
        <v>1210</v>
      </c>
      <c r="D59" s="4463"/>
      <c r="E59" s="4463"/>
      <c r="F59" s="4463"/>
      <c r="G59" s="158"/>
      <c r="H59" s="1991"/>
      <c r="I59" s="1991"/>
      <c r="J59" s="1991"/>
      <c r="K59" s="1991"/>
      <c r="L59" s="1991"/>
      <c r="M59" s="1992"/>
    </row>
    <row r="60" spans="1:13" ht="48" customHeight="1" thickBot="1">
      <c r="A60" s="3324"/>
      <c r="B60" s="96" t="s">
        <v>28</v>
      </c>
      <c r="C60" s="4464" t="s">
        <v>677</v>
      </c>
      <c r="D60" s="4465"/>
      <c r="E60" s="4465"/>
      <c r="F60" s="4465"/>
      <c r="G60" s="4465"/>
      <c r="H60" s="4465"/>
      <c r="I60" s="4465"/>
      <c r="J60" s="4465"/>
      <c r="K60" s="4465"/>
      <c r="L60" s="4465"/>
      <c r="M60" s="4466"/>
    </row>
    <row r="61" spans="1:13" ht="16.5" thickBot="1">
      <c r="A61" s="77" t="s">
        <v>1211</v>
      </c>
      <c r="B61" s="516"/>
      <c r="C61" s="4522" t="s">
        <v>2011</v>
      </c>
      <c r="D61" s="4522"/>
      <c r="E61" s="4522"/>
      <c r="F61" s="4522"/>
      <c r="G61" s="4522"/>
      <c r="H61" s="4522"/>
      <c r="I61" s="4522"/>
      <c r="J61" s="4522"/>
      <c r="K61" s="4522"/>
      <c r="L61" s="4522"/>
      <c r="M61" s="4522"/>
    </row>
  </sheetData>
  <mergeCells count="45">
    <mergeCell ref="C14:F14"/>
    <mergeCell ref="H14:M14"/>
    <mergeCell ref="A2:A13"/>
    <mergeCell ref="C2:M2"/>
    <mergeCell ref="C3:M3"/>
    <mergeCell ref="C5:K5"/>
    <mergeCell ref="C6:K6"/>
    <mergeCell ref="B8:B10"/>
    <mergeCell ref="C9:D9"/>
    <mergeCell ref="F9:G9"/>
    <mergeCell ref="I9:J9"/>
    <mergeCell ref="C10:D10"/>
    <mergeCell ref="F10:G10"/>
    <mergeCell ref="I10:J10"/>
    <mergeCell ref="C11:M11"/>
    <mergeCell ref="C12:M12"/>
    <mergeCell ref="C13:M13"/>
    <mergeCell ref="C50:M50"/>
    <mergeCell ref="A15:A51"/>
    <mergeCell ref="C15:M15"/>
    <mergeCell ref="C16:M16"/>
    <mergeCell ref="B17:B23"/>
    <mergeCell ref="B24:B27"/>
    <mergeCell ref="B28:B30"/>
    <mergeCell ref="B31:B33"/>
    <mergeCell ref="B34:B43"/>
    <mergeCell ref="F42:G42"/>
    <mergeCell ref="H42:I42"/>
    <mergeCell ref="B44:B47"/>
    <mergeCell ref="F45:F46"/>
    <mergeCell ref="G45:K46"/>
    <mergeCell ref="C48:M48"/>
    <mergeCell ref="C49:M49"/>
    <mergeCell ref="C51:M51"/>
    <mergeCell ref="A52:A57"/>
    <mergeCell ref="C52:M52"/>
    <mergeCell ref="C53:M53"/>
    <mergeCell ref="C54:M54"/>
    <mergeCell ref="C55:M55"/>
    <mergeCell ref="C56:M56"/>
    <mergeCell ref="A58:A60"/>
    <mergeCell ref="C58:F58"/>
    <mergeCell ref="C59:F59"/>
    <mergeCell ref="C60:M60"/>
    <mergeCell ref="C61:M61"/>
  </mergeCells>
  <dataValidations count="3">
    <dataValidation allowBlank="1" showInputMessage="1" showErrorMessage="1" prompt="Incluir una ficha por cada indicador, ya sea de producto o de resultado" sqref="B1" xr:uid="{00000000-0002-0000-4500-000000000000}"/>
    <dataValidation allowBlank="1" showInputMessage="1" showErrorMessage="1" prompt="Selecciones de la lista desplegable" sqref="B15" xr:uid="{00000000-0002-0000-4500-000001000000}"/>
    <dataValidation allowBlank="1" showInputMessage="1" showErrorMessage="1" prompt="Seleccione de la lista desplegable" sqref="B4 B7 H7" xr:uid="{00000000-0002-0000-4500-000002000000}"/>
  </dataValidations>
  <hyperlinks>
    <hyperlink ref="C56" r:id="rId1"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3" tint="0.79998168889431442"/>
  </sheetPr>
  <dimension ref="A1:S57"/>
  <sheetViews>
    <sheetView topLeftCell="B1" zoomScaleNormal="100" workbookViewId="0">
      <selection activeCell="C2" sqref="C2:M56"/>
    </sheetView>
  </sheetViews>
  <sheetFormatPr baseColWidth="10" defaultColWidth="11.42578125" defaultRowHeight="15"/>
  <cols>
    <col min="2" max="2" width="30" customWidth="1"/>
    <col min="7" max="7" width="23.140625" customWidth="1"/>
  </cols>
  <sheetData>
    <row r="1" spans="1:18" ht="16.5" thickBot="1">
      <c r="A1" s="153"/>
      <c r="B1" s="1940" t="s">
        <v>2033</v>
      </c>
      <c r="C1" s="152"/>
      <c r="D1" s="152"/>
      <c r="E1" s="152"/>
      <c r="F1" s="152"/>
      <c r="G1" s="152"/>
      <c r="H1" s="152"/>
      <c r="I1" s="152"/>
      <c r="J1" s="152"/>
      <c r="K1" s="152"/>
      <c r="L1" s="152"/>
      <c r="M1" s="151"/>
    </row>
    <row r="2" spans="1:18" ht="30.75" customHeight="1">
      <c r="A2" s="4401" t="s">
        <v>1134</v>
      </c>
      <c r="B2" s="150" t="s">
        <v>1135</v>
      </c>
      <c r="C2" s="3723" t="s">
        <v>2034</v>
      </c>
      <c r="D2" s="3359"/>
      <c r="E2" s="3359"/>
      <c r="F2" s="3359"/>
      <c r="G2" s="3359"/>
      <c r="H2" s="3359"/>
      <c r="I2" s="3359"/>
      <c r="J2" s="3359"/>
      <c r="K2" s="3359"/>
      <c r="L2" s="3359"/>
      <c r="M2" s="3724"/>
    </row>
    <row r="3" spans="1:18" ht="47.25">
      <c r="A3" s="4402"/>
      <c r="B3" s="100" t="s">
        <v>1137</v>
      </c>
      <c r="C3" s="3334" t="s">
        <v>2035</v>
      </c>
      <c r="D3" s="3335"/>
      <c r="E3" s="3335"/>
      <c r="F3" s="3335"/>
      <c r="G3" s="3335"/>
      <c r="H3" s="3335"/>
      <c r="I3" s="3335"/>
      <c r="J3" s="3335"/>
      <c r="K3" s="3335"/>
      <c r="L3" s="3335"/>
      <c r="M3" s="3336"/>
    </row>
    <row r="4" spans="1:18" ht="15.75">
      <c r="A4" s="4402"/>
      <c r="B4" s="1865" t="s">
        <v>1139</v>
      </c>
      <c r="C4" s="1870" t="s">
        <v>60</v>
      </c>
      <c r="D4" s="1870"/>
      <c r="E4" s="1870"/>
      <c r="F4" s="1870"/>
      <c r="G4" s="1870"/>
      <c r="H4" s="1870"/>
      <c r="I4" s="1870"/>
      <c r="J4" s="1870"/>
      <c r="K4" s="1870"/>
      <c r="L4" s="1870"/>
      <c r="M4" s="1871"/>
    </row>
    <row r="5" spans="1:18" ht="15.75">
      <c r="A5" s="4402"/>
      <c r="B5" s="2061" t="s">
        <v>1140</v>
      </c>
      <c r="C5" s="1991" t="s">
        <v>1141</v>
      </c>
      <c r="D5" s="1870"/>
      <c r="E5" s="1870"/>
      <c r="F5" s="1870"/>
      <c r="G5" s="1870"/>
      <c r="H5" s="1870"/>
      <c r="I5" s="1870"/>
      <c r="J5" s="1870"/>
      <c r="K5" s="1870"/>
      <c r="L5" s="1870"/>
      <c r="M5" s="1871"/>
    </row>
    <row r="6" spans="1:18" ht="15.75">
      <c r="A6" s="4402"/>
      <c r="B6" s="1865" t="s">
        <v>1142</v>
      </c>
      <c r="C6" s="1991" t="s">
        <v>1141</v>
      </c>
      <c r="D6" s="1870"/>
      <c r="E6" s="1870"/>
      <c r="F6" s="1870"/>
      <c r="G6" s="1870"/>
      <c r="H6" s="1870"/>
      <c r="I6" s="1870"/>
      <c r="J6" s="1870"/>
      <c r="K6" s="1870"/>
      <c r="L6" s="1870"/>
      <c r="M6" s="1871"/>
    </row>
    <row r="7" spans="1:18" ht="15.75">
      <c r="A7" s="4402"/>
      <c r="B7" s="100" t="s">
        <v>1143</v>
      </c>
      <c r="C7" s="1345"/>
      <c r="D7" s="449" t="s">
        <v>71</v>
      </c>
      <c r="E7" s="449"/>
      <c r="F7" s="449"/>
      <c r="G7" s="450"/>
      <c r="H7" s="1897" t="s">
        <v>28</v>
      </c>
      <c r="I7" s="1347"/>
      <c r="J7" s="449" t="s">
        <v>72</v>
      </c>
      <c r="K7" s="449"/>
      <c r="L7" s="449"/>
      <c r="M7" s="504"/>
    </row>
    <row r="8" spans="1:18" ht="15.75">
      <c r="A8" s="4402"/>
      <c r="B8" s="3337" t="s">
        <v>1144</v>
      </c>
      <c r="C8" s="451"/>
      <c r="D8" s="2054"/>
      <c r="E8" s="2054"/>
      <c r="F8" s="2054"/>
      <c r="G8" s="2054"/>
      <c r="H8" s="2054"/>
      <c r="I8" s="2054"/>
      <c r="J8" s="2054"/>
      <c r="K8" s="2054"/>
      <c r="L8" s="452"/>
      <c r="M8" s="453"/>
    </row>
    <row r="9" spans="1:18" ht="52.5" customHeight="1">
      <c r="A9" s="4402"/>
      <c r="B9" s="3338"/>
      <c r="C9" s="4384" t="s">
        <v>2036</v>
      </c>
      <c r="D9" s="4385"/>
      <c r="E9" s="4385"/>
      <c r="F9" s="4541"/>
      <c r="G9" s="4541"/>
      <c r="H9" s="1945"/>
      <c r="I9" s="3744"/>
      <c r="J9" s="3744"/>
      <c r="K9" s="1945"/>
      <c r="L9" s="126"/>
      <c r="M9" s="454"/>
    </row>
    <row r="10" spans="1:18" ht="15.75">
      <c r="A10" s="4402"/>
      <c r="B10" s="3339"/>
      <c r="C10" s="3744" t="s">
        <v>1147</v>
      </c>
      <c r="D10" s="3744"/>
      <c r="E10" s="2593"/>
      <c r="F10" s="3744" t="s">
        <v>1147</v>
      </c>
      <c r="G10" s="3744"/>
      <c r="H10" s="2593"/>
      <c r="I10" s="3744" t="s">
        <v>1147</v>
      </c>
      <c r="J10" s="3744"/>
      <c r="K10" s="2593"/>
      <c r="L10" s="126"/>
      <c r="M10" s="454"/>
    </row>
    <row r="11" spans="1:18" ht="61.5" customHeight="1">
      <c r="A11" s="4403"/>
      <c r="B11" s="100" t="s">
        <v>1148</v>
      </c>
      <c r="C11" s="4542" t="s">
        <v>2037</v>
      </c>
      <c r="D11" s="4543"/>
      <c r="E11" s="4543"/>
      <c r="F11" s="4543"/>
      <c r="G11" s="4543"/>
      <c r="H11" s="4543"/>
      <c r="I11" s="4543"/>
      <c r="J11" s="4543"/>
      <c r="K11" s="4543"/>
      <c r="L11" s="4543"/>
      <c r="M11" s="4544"/>
    </row>
    <row r="12" spans="1:18" ht="31.5" customHeight="1">
      <c r="A12" s="4396" t="s">
        <v>1150</v>
      </c>
      <c r="B12" s="100" t="s">
        <v>1256</v>
      </c>
      <c r="C12" s="156"/>
      <c r="D12" s="3359" t="s">
        <v>58</v>
      </c>
      <c r="E12" s="3359"/>
      <c r="F12" s="3359"/>
      <c r="G12" s="1892"/>
      <c r="H12" s="1892"/>
      <c r="I12" s="1892"/>
      <c r="J12" s="1892"/>
      <c r="K12" s="1892"/>
      <c r="L12" s="126"/>
      <c r="M12" s="454"/>
    </row>
    <row r="13" spans="1:18" ht="59.25" customHeight="1">
      <c r="A13" s="4397"/>
      <c r="B13" s="100" t="s">
        <v>1151</v>
      </c>
      <c r="C13" s="3728" t="s">
        <v>1023</v>
      </c>
      <c r="D13" s="3729"/>
      <c r="E13" s="3729"/>
      <c r="F13" s="3729"/>
      <c r="G13" s="3729"/>
      <c r="H13" s="3729"/>
      <c r="I13" s="3729"/>
      <c r="J13" s="3729"/>
      <c r="K13" s="3729"/>
      <c r="L13" s="3729"/>
      <c r="M13" s="3730"/>
      <c r="N13" s="4527"/>
      <c r="O13" s="4528"/>
      <c r="P13" s="4528"/>
      <c r="Q13" s="4528"/>
      <c r="R13" s="4528"/>
    </row>
    <row r="14" spans="1:18" ht="15.75">
      <c r="A14" s="4397"/>
      <c r="B14" s="3337" t="s">
        <v>1153</v>
      </c>
      <c r="C14" s="2984"/>
      <c r="D14" s="1352"/>
      <c r="E14" s="1352"/>
      <c r="F14" s="1352"/>
      <c r="G14" s="1352"/>
      <c r="H14" s="1352"/>
      <c r="I14" s="1352"/>
      <c r="J14" s="1352"/>
      <c r="K14" s="1352"/>
      <c r="L14" s="1352"/>
      <c r="M14" s="1353"/>
    </row>
    <row r="15" spans="1:18" ht="15.75">
      <c r="A15" s="4397"/>
      <c r="B15" s="3338"/>
      <c r="C15" s="1354"/>
      <c r="D15" s="1355"/>
      <c r="E15" s="1356"/>
      <c r="F15" s="1355"/>
      <c r="G15" s="1356"/>
      <c r="H15" s="1355"/>
      <c r="I15" s="1356"/>
      <c r="J15" s="1355"/>
      <c r="K15" s="1356"/>
      <c r="L15" s="1356"/>
      <c r="M15" s="1357"/>
    </row>
    <row r="16" spans="1:18" ht="15.75">
      <c r="A16" s="4397"/>
      <c r="B16" s="3338"/>
      <c r="C16" s="937" t="s">
        <v>1154</v>
      </c>
      <c r="D16" s="938"/>
      <c r="E16" s="937" t="s">
        <v>1155</v>
      </c>
      <c r="F16" s="938"/>
      <c r="G16" s="937" t="s">
        <v>1156</v>
      </c>
      <c r="H16" s="938"/>
      <c r="I16" s="937" t="s">
        <v>1157</v>
      </c>
      <c r="J16" s="938"/>
      <c r="K16" s="937" t="s">
        <v>1158</v>
      </c>
      <c r="L16" s="939"/>
      <c r="M16" s="940"/>
    </row>
    <row r="17" spans="1:19" ht="15.75">
      <c r="A17" s="4397"/>
      <c r="B17" s="3338"/>
      <c r="C17" s="937" t="s">
        <v>1159</v>
      </c>
      <c r="D17" s="2037"/>
      <c r="E17" s="937" t="s">
        <v>1160</v>
      </c>
      <c r="F17" s="941"/>
      <c r="G17" s="937" t="s">
        <v>1161</v>
      </c>
      <c r="H17" s="941"/>
      <c r="I17" s="937" t="s">
        <v>1162</v>
      </c>
      <c r="J17" s="941" t="s">
        <v>1167</v>
      </c>
      <c r="K17" s="937" t="s">
        <v>1163</v>
      </c>
      <c r="L17" s="939"/>
      <c r="M17" s="940"/>
    </row>
    <row r="18" spans="1:19" ht="15.75">
      <c r="A18" s="4397"/>
      <c r="B18" s="3338"/>
      <c r="C18" s="937" t="s">
        <v>1164</v>
      </c>
      <c r="D18" s="2037"/>
      <c r="E18" s="937" t="s">
        <v>1165</v>
      </c>
      <c r="F18" s="2037"/>
      <c r="G18" s="937"/>
      <c r="H18" s="942"/>
      <c r="I18" s="937"/>
      <c r="J18" s="942"/>
      <c r="K18" s="937"/>
      <c r="L18" s="943"/>
      <c r="M18" s="944"/>
    </row>
    <row r="19" spans="1:19" ht="15.75">
      <c r="A19" s="4397"/>
      <c r="B19" s="3338"/>
      <c r="C19" s="937" t="s">
        <v>1166</v>
      </c>
      <c r="D19" s="941"/>
      <c r="E19" s="937" t="s">
        <v>1168</v>
      </c>
      <c r="F19" s="2985"/>
      <c r="G19" s="2985"/>
      <c r="H19" s="2985"/>
      <c r="I19" s="2985"/>
      <c r="J19" s="2985"/>
      <c r="K19" s="2985"/>
      <c r="L19" s="2985"/>
      <c r="M19" s="2986"/>
    </row>
    <row r="20" spans="1:19" ht="15.75">
      <c r="A20" s="4397"/>
      <c r="B20" s="3339"/>
      <c r="C20" s="1894"/>
      <c r="D20" s="1894"/>
      <c r="E20" s="1894"/>
      <c r="F20" s="1894"/>
      <c r="G20" s="1894"/>
      <c r="H20" s="1894"/>
      <c r="I20" s="1894"/>
      <c r="J20" s="1894"/>
      <c r="K20" s="1894"/>
      <c r="L20" s="1894"/>
      <c r="M20" s="1895"/>
    </row>
    <row r="21" spans="1:19" ht="15.75">
      <c r="A21" s="4397"/>
      <c r="B21" s="3337" t="s">
        <v>1170</v>
      </c>
      <c r="C21" s="131"/>
      <c r="D21" s="131"/>
      <c r="E21" s="131"/>
      <c r="F21" s="131"/>
      <c r="G21" s="131"/>
      <c r="H21" s="131"/>
      <c r="I21" s="131"/>
      <c r="J21" s="131"/>
      <c r="K21" s="131"/>
      <c r="L21" s="126"/>
      <c r="M21" s="454"/>
    </row>
    <row r="22" spans="1:19" ht="15.75">
      <c r="A22" s="4397"/>
      <c r="B22" s="3338"/>
      <c r="C22" s="669" t="s">
        <v>1171</v>
      </c>
      <c r="D22" s="123"/>
      <c r="E22" s="668"/>
      <c r="F22" s="669" t="s">
        <v>1172</v>
      </c>
      <c r="G22" s="1891"/>
      <c r="H22" s="668"/>
      <c r="I22" s="669" t="s">
        <v>1173</v>
      </c>
      <c r="J22" s="1891" t="s">
        <v>1167</v>
      </c>
      <c r="K22" s="668"/>
      <c r="L22" s="126"/>
      <c r="M22" s="454"/>
    </row>
    <row r="23" spans="1:19" ht="15.75">
      <c r="A23" s="4397"/>
      <c r="B23" s="3338"/>
      <c r="C23" s="669" t="s">
        <v>1174</v>
      </c>
      <c r="D23" s="130"/>
      <c r="E23" s="129"/>
      <c r="F23" s="669" t="s">
        <v>1175</v>
      </c>
      <c r="G23" s="123"/>
      <c r="H23" s="126"/>
      <c r="I23" s="127"/>
      <c r="J23" s="126"/>
      <c r="K23" s="1945"/>
      <c r="L23" s="126"/>
      <c r="M23" s="454"/>
    </row>
    <row r="24" spans="1:19" ht="15.75">
      <c r="A24" s="4397"/>
      <c r="B24" s="3338"/>
      <c r="C24" s="125"/>
      <c r="D24" s="125"/>
      <c r="E24" s="125"/>
      <c r="F24" s="125"/>
      <c r="G24" s="125"/>
      <c r="H24" s="125"/>
      <c r="I24" s="125"/>
      <c r="J24" s="125"/>
      <c r="K24" s="125"/>
      <c r="L24" s="126"/>
      <c r="M24" s="454"/>
    </row>
    <row r="25" spans="1:19" ht="15.75">
      <c r="A25" s="4397"/>
      <c r="B25" s="4530" t="s">
        <v>1176</v>
      </c>
      <c r="C25" s="668"/>
      <c r="D25" s="668"/>
      <c r="E25" s="668"/>
      <c r="F25" s="668"/>
      <c r="G25" s="668"/>
      <c r="H25" s="668"/>
      <c r="I25" s="668"/>
      <c r="J25" s="668"/>
      <c r="K25" s="668"/>
      <c r="L25" s="668"/>
      <c r="M25" s="122"/>
    </row>
    <row r="26" spans="1:19" ht="15.75">
      <c r="A26" s="4397"/>
      <c r="B26" s="4530"/>
      <c r="C26" s="124" t="s">
        <v>1177</v>
      </c>
      <c r="D26" s="165" t="s">
        <v>61</v>
      </c>
      <c r="E26" s="668"/>
      <c r="F26" s="671" t="s">
        <v>1178</v>
      </c>
      <c r="G26" s="123" t="s">
        <v>61</v>
      </c>
      <c r="H26" s="668"/>
      <c r="I26" s="671" t="s">
        <v>1179</v>
      </c>
      <c r="J26" s="4532" t="s">
        <v>2038</v>
      </c>
      <c r="K26" s="4533"/>
      <c r="L26" s="4534"/>
      <c r="M26" s="122"/>
    </row>
    <row r="27" spans="1:19" ht="15.75">
      <c r="A27" s="4397"/>
      <c r="B27" s="4531"/>
      <c r="C27" s="1894"/>
      <c r="D27" s="1894"/>
      <c r="E27" s="1894"/>
      <c r="F27" s="1894"/>
      <c r="G27" s="1894"/>
      <c r="H27" s="1894"/>
      <c r="I27" s="1894"/>
      <c r="J27" s="1894"/>
      <c r="K27" s="1894"/>
      <c r="L27" s="1894"/>
      <c r="M27" s="1895"/>
    </row>
    <row r="28" spans="1:19" ht="15.75">
      <c r="A28" s="4397"/>
      <c r="B28" s="3337" t="s">
        <v>1181</v>
      </c>
      <c r="C28" s="2034"/>
      <c r="D28" s="2034"/>
      <c r="E28" s="2034"/>
      <c r="F28" s="2034"/>
      <c r="G28" s="2034"/>
      <c r="H28" s="2034"/>
      <c r="I28" s="2034"/>
      <c r="J28" s="2034"/>
      <c r="K28" s="4535"/>
      <c r="L28" s="4535"/>
      <c r="M28" s="4536"/>
      <c r="N28" s="2798"/>
      <c r="O28" s="2798"/>
      <c r="P28" s="2798"/>
      <c r="Q28" s="2798"/>
      <c r="R28" s="2798"/>
      <c r="S28" s="2798"/>
    </row>
    <row r="29" spans="1:19" ht="15.75">
      <c r="A29" s="4397"/>
      <c r="B29" s="3338"/>
      <c r="C29" s="668" t="s">
        <v>1182</v>
      </c>
      <c r="D29" s="672">
        <v>2020</v>
      </c>
      <c r="E29" s="117"/>
      <c r="F29" s="668" t="s">
        <v>1183</v>
      </c>
      <c r="G29" s="509" t="s">
        <v>1379</v>
      </c>
      <c r="H29" s="117"/>
      <c r="I29" s="671"/>
      <c r="J29" s="117"/>
      <c r="K29" s="4537"/>
      <c r="L29" s="4537"/>
      <c r="M29" s="4538"/>
      <c r="N29" s="2798"/>
      <c r="O29" s="2798"/>
      <c r="P29" s="2798"/>
      <c r="Q29" s="2798"/>
      <c r="R29" s="2798"/>
      <c r="S29" s="2798"/>
    </row>
    <row r="30" spans="1:19" ht="15.75">
      <c r="A30" s="4397"/>
      <c r="B30" s="3339"/>
      <c r="C30" s="1894"/>
      <c r="D30" s="673"/>
      <c r="E30" s="2035"/>
      <c r="F30" s="1894"/>
      <c r="G30" s="2035"/>
      <c r="H30" s="2035"/>
      <c r="I30" s="115"/>
      <c r="J30" s="2035"/>
      <c r="K30" s="4539"/>
      <c r="L30" s="4539"/>
      <c r="M30" s="4540"/>
      <c r="N30" s="2798"/>
      <c r="O30" s="2798"/>
      <c r="P30" s="2798"/>
      <c r="Q30" s="2798"/>
      <c r="R30" s="2798"/>
      <c r="S30" s="2798"/>
    </row>
    <row r="31" spans="1:19" ht="15.75">
      <c r="A31" s="4397"/>
      <c r="B31" s="4529" t="s">
        <v>1185</v>
      </c>
      <c r="C31" s="114"/>
      <c r="D31" s="114"/>
      <c r="E31" s="114"/>
      <c r="F31" s="114"/>
      <c r="G31" s="114"/>
      <c r="H31" s="114"/>
      <c r="I31" s="114"/>
      <c r="J31" s="114"/>
      <c r="K31" s="114"/>
      <c r="L31" s="114"/>
      <c r="M31" s="113"/>
    </row>
    <row r="32" spans="1:19" ht="15.75">
      <c r="A32" s="4397"/>
      <c r="B32" s="4530"/>
      <c r="C32" s="109"/>
      <c r="D32" s="111" t="s">
        <v>1432</v>
      </c>
      <c r="E32" s="111"/>
      <c r="F32" s="111">
        <v>2020</v>
      </c>
      <c r="G32" s="111"/>
      <c r="H32" s="1082">
        <v>2021</v>
      </c>
      <c r="I32" s="1082"/>
      <c r="J32" s="1082">
        <v>2022</v>
      </c>
      <c r="K32" s="111"/>
      <c r="L32" s="111">
        <v>2023</v>
      </c>
      <c r="M32" s="113"/>
    </row>
    <row r="33" spans="1:13" ht="16.5" customHeight="1">
      <c r="A33" s="4397"/>
      <c r="B33" s="4530"/>
      <c r="C33" s="109"/>
      <c r="D33" s="3352"/>
      <c r="E33" s="3353"/>
      <c r="F33" s="3352">
        <v>1</v>
      </c>
      <c r="G33" s="3353"/>
      <c r="H33" s="3352">
        <v>1</v>
      </c>
      <c r="I33" s="3353"/>
      <c r="J33" s="1867">
        <v>1</v>
      </c>
      <c r="K33" s="1997"/>
      <c r="L33" s="1867">
        <v>1</v>
      </c>
      <c r="M33" s="1936"/>
    </row>
    <row r="34" spans="1:13" ht="15.75">
      <c r="A34" s="4397"/>
      <c r="B34" s="4530"/>
      <c r="C34" s="109"/>
      <c r="D34" s="111">
        <v>2024</v>
      </c>
      <c r="E34" s="111"/>
      <c r="F34" s="111" t="s">
        <v>1310</v>
      </c>
      <c r="G34" s="111"/>
      <c r="H34" s="1082" t="s">
        <v>1311</v>
      </c>
      <c r="I34" s="1082"/>
      <c r="J34" s="1082" t="s">
        <v>1312</v>
      </c>
      <c r="K34" s="111"/>
      <c r="L34" s="111" t="s">
        <v>1313</v>
      </c>
      <c r="M34" s="110"/>
    </row>
    <row r="35" spans="1:13" ht="15.75">
      <c r="A35" s="4397"/>
      <c r="B35" s="4530"/>
      <c r="C35" s="109"/>
      <c r="D35" s="1867">
        <v>1</v>
      </c>
      <c r="E35" s="1997"/>
      <c r="F35" s="1867">
        <v>1</v>
      </c>
      <c r="G35" s="1997"/>
      <c r="H35" s="1867">
        <v>1</v>
      </c>
      <c r="I35" s="1997"/>
      <c r="J35" s="1867">
        <v>1</v>
      </c>
      <c r="K35" s="1997"/>
      <c r="L35" s="1867">
        <v>1</v>
      </c>
      <c r="M35" s="1936"/>
    </row>
    <row r="36" spans="1:13" ht="15.75">
      <c r="A36" s="4397"/>
      <c r="B36" s="4530"/>
      <c r="C36" s="109"/>
      <c r="D36" s="111" t="s">
        <v>1314</v>
      </c>
      <c r="E36" s="111"/>
      <c r="F36" s="111" t="s">
        <v>1315</v>
      </c>
      <c r="G36" s="111"/>
      <c r="H36" s="1082" t="s">
        <v>1316</v>
      </c>
      <c r="I36" s="1082"/>
      <c r="J36" s="1082" t="s">
        <v>1317</v>
      </c>
      <c r="K36" s="111"/>
      <c r="L36" s="111" t="s">
        <v>1380</v>
      </c>
      <c r="M36" s="110"/>
    </row>
    <row r="37" spans="1:13" ht="15.75">
      <c r="A37" s="4397"/>
      <c r="B37" s="4530"/>
      <c r="C37" s="109"/>
      <c r="D37" s="1867">
        <v>1</v>
      </c>
      <c r="E37" s="1997"/>
      <c r="F37" s="1867">
        <v>1</v>
      </c>
      <c r="G37" s="1997"/>
      <c r="H37" s="1867">
        <v>1</v>
      </c>
      <c r="I37" s="1997"/>
      <c r="J37" s="1867">
        <v>1</v>
      </c>
      <c r="K37" s="1997"/>
      <c r="L37" s="1867">
        <v>1</v>
      </c>
      <c r="M37" s="1936"/>
    </row>
    <row r="38" spans="1:13" ht="15.75">
      <c r="A38" s="4397"/>
      <c r="B38" s="4530"/>
      <c r="C38" s="109"/>
      <c r="D38" s="108"/>
      <c r="E38" s="1935"/>
      <c r="F38" s="108" t="s">
        <v>1186</v>
      </c>
      <c r="G38" s="1935"/>
      <c r="H38" s="108"/>
      <c r="I38" s="1935"/>
      <c r="J38" s="108"/>
      <c r="K38" s="1935"/>
      <c r="L38" s="108"/>
      <c r="M38" s="1936"/>
    </row>
    <row r="39" spans="1:13" ht="15.75">
      <c r="A39" s="4397"/>
      <c r="B39" s="4531"/>
      <c r="C39" s="109"/>
      <c r="D39" s="1867"/>
      <c r="E39" s="1997"/>
      <c r="F39" s="3352">
        <v>1</v>
      </c>
      <c r="G39" s="3740"/>
      <c r="H39" s="3354"/>
      <c r="I39" s="3354"/>
      <c r="J39" s="108"/>
      <c r="K39" s="1935"/>
      <c r="L39" s="108"/>
      <c r="M39" s="1936"/>
    </row>
    <row r="40" spans="1:13" ht="15.75">
      <c r="A40" s="4397"/>
      <c r="B40" s="3337" t="s">
        <v>1187</v>
      </c>
      <c r="C40" s="131"/>
      <c r="D40" s="131"/>
      <c r="E40" s="131"/>
      <c r="F40" s="131"/>
      <c r="G40" s="131"/>
      <c r="H40" s="131"/>
      <c r="I40" s="131"/>
      <c r="J40" s="131"/>
      <c r="K40" s="131"/>
      <c r="L40" s="126"/>
      <c r="M40" s="454"/>
    </row>
    <row r="41" spans="1:13" ht="15.75">
      <c r="A41" s="4397"/>
      <c r="B41" s="3338"/>
      <c r="C41" s="126"/>
      <c r="D41" s="106" t="s">
        <v>482</v>
      </c>
      <c r="E41" s="105" t="s">
        <v>60</v>
      </c>
      <c r="F41" s="3742" t="s">
        <v>1188</v>
      </c>
      <c r="G41" s="3743"/>
      <c r="H41" s="3743"/>
      <c r="I41" s="3743"/>
      <c r="J41" s="3743"/>
      <c r="K41" s="1599"/>
      <c r="L41" s="126"/>
      <c r="M41" s="454"/>
    </row>
    <row r="42" spans="1:13" ht="15.75">
      <c r="A42" s="4397"/>
      <c r="B42" s="3338"/>
      <c r="C42" s="126"/>
      <c r="D42" s="2053"/>
      <c r="E42" s="1891" t="s">
        <v>1167</v>
      </c>
      <c r="F42" s="3742"/>
      <c r="G42" s="3743"/>
      <c r="H42" s="3743"/>
      <c r="I42" s="3743"/>
      <c r="J42" s="3743"/>
      <c r="K42" s="129"/>
      <c r="L42" s="126"/>
      <c r="M42" s="454"/>
    </row>
    <row r="43" spans="1:13" ht="15.75">
      <c r="A43" s="4397"/>
      <c r="B43" s="3339"/>
      <c r="C43" s="457"/>
      <c r="D43" s="457"/>
      <c r="E43" s="457"/>
      <c r="F43" s="457"/>
      <c r="G43" s="457"/>
      <c r="H43" s="457"/>
      <c r="I43" s="457"/>
      <c r="J43" s="457"/>
      <c r="K43" s="457"/>
      <c r="L43" s="126"/>
      <c r="M43" s="454"/>
    </row>
    <row r="44" spans="1:13" ht="79.900000000000006" customHeight="1">
      <c r="A44" s="4397"/>
      <c r="B44" s="100" t="s">
        <v>1189</v>
      </c>
      <c r="C44" s="4390" t="s">
        <v>2039</v>
      </c>
      <c r="D44" s="4391"/>
      <c r="E44" s="4391"/>
      <c r="F44" s="4391"/>
      <c r="G44" s="4391"/>
      <c r="H44" s="4391"/>
      <c r="I44" s="4391"/>
      <c r="J44" s="4391"/>
      <c r="K44" s="4391"/>
      <c r="L44" s="4391"/>
      <c r="M44" s="4392"/>
    </row>
    <row r="45" spans="1:13" ht="15.6" customHeight="1">
      <c r="A45" s="4397"/>
      <c r="B45" s="100" t="s">
        <v>1191</v>
      </c>
      <c r="C45" s="3329" t="s">
        <v>2038</v>
      </c>
      <c r="D45" s="3330"/>
      <c r="E45" s="3330"/>
      <c r="F45" s="3330"/>
      <c r="G45" s="3330"/>
      <c r="H45" s="3330"/>
      <c r="I45" s="3330"/>
      <c r="J45" s="3330"/>
      <c r="K45" s="3330"/>
      <c r="L45" s="3330"/>
      <c r="M45" s="3331"/>
    </row>
    <row r="46" spans="1:13" ht="15.75">
      <c r="A46" s="4397"/>
      <c r="B46" s="100" t="s">
        <v>1193</v>
      </c>
      <c r="C46" s="3728" t="s">
        <v>1985</v>
      </c>
      <c r="D46" s="3729"/>
      <c r="E46" s="2132"/>
      <c r="F46" s="2132"/>
      <c r="G46" s="2132"/>
      <c r="H46" s="2132"/>
      <c r="I46" s="2132"/>
      <c r="J46" s="2132"/>
      <c r="K46" s="2132"/>
      <c r="L46" s="2132"/>
      <c r="M46" s="2133"/>
    </row>
    <row r="47" spans="1:13" ht="15.75">
      <c r="A47" s="4398"/>
      <c r="B47" s="100" t="s">
        <v>1195</v>
      </c>
      <c r="C47" s="2987" t="s">
        <v>61</v>
      </c>
      <c r="D47" s="2132"/>
      <c r="E47" s="2132"/>
      <c r="F47" s="2132"/>
      <c r="G47" s="2132"/>
      <c r="H47" s="2132"/>
      <c r="I47" s="2132"/>
      <c r="J47" s="2132"/>
      <c r="K47" s="2132"/>
      <c r="L47" s="2132"/>
      <c r="M47" s="2133"/>
    </row>
    <row r="48" spans="1:13" ht="15.75">
      <c r="A48" s="3323" t="s">
        <v>1197</v>
      </c>
      <c r="B48" s="98" t="s">
        <v>1198</v>
      </c>
      <c r="C48" s="3098" t="s">
        <v>993</v>
      </c>
      <c r="D48" s="3098"/>
      <c r="E48" s="3098"/>
      <c r="F48" s="3098"/>
      <c r="G48" s="3098"/>
      <c r="H48" s="3098"/>
      <c r="I48" s="3098"/>
      <c r="J48" s="3098"/>
      <c r="K48" s="3098"/>
      <c r="L48" s="3098"/>
      <c r="M48" s="3099"/>
    </row>
    <row r="49" spans="1:13" ht="15.75" customHeight="1">
      <c r="A49" s="3324"/>
      <c r="B49" s="98" t="s">
        <v>1199</v>
      </c>
      <c r="C49" s="3100" t="s">
        <v>1200</v>
      </c>
      <c r="D49" s="3100"/>
      <c r="E49" s="3100"/>
      <c r="F49" s="3100"/>
      <c r="G49" s="3100"/>
      <c r="H49" s="3100"/>
      <c r="I49" s="3100"/>
      <c r="J49" s="3100"/>
      <c r="K49" s="3100"/>
      <c r="L49" s="3100"/>
      <c r="M49" s="3101"/>
    </row>
    <row r="50" spans="1:13" ht="15.75">
      <c r="A50" s="3324"/>
      <c r="B50" s="98" t="s">
        <v>1201</v>
      </c>
      <c r="C50" s="3100" t="s">
        <v>72</v>
      </c>
      <c r="D50" s="3100"/>
      <c r="E50" s="3100"/>
      <c r="F50" s="3100"/>
      <c r="G50" s="3100"/>
      <c r="H50" s="3100"/>
      <c r="I50" s="3100"/>
      <c r="J50" s="3100"/>
      <c r="K50" s="3100"/>
      <c r="L50" s="3100"/>
      <c r="M50" s="3101"/>
    </row>
    <row r="51" spans="1:13" ht="15.75" customHeight="1">
      <c r="A51" s="3324"/>
      <c r="B51" s="99" t="s">
        <v>1202</v>
      </c>
      <c r="C51" s="3100" t="s">
        <v>1203</v>
      </c>
      <c r="D51" s="3100"/>
      <c r="E51" s="3100"/>
      <c r="F51" s="3100"/>
      <c r="G51" s="3100"/>
      <c r="H51" s="3100"/>
      <c r="I51" s="3100"/>
      <c r="J51" s="3100"/>
      <c r="K51" s="3100"/>
      <c r="L51" s="3100"/>
      <c r="M51" s="3101"/>
    </row>
    <row r="52" spans="1:13" ht="15.75" customHeight="1">
      <c r="A52" s="3324"/>
      <c r="B52" s="98" t="s">
        <v>1204</v>
      </c>
      <c r="C52" s="3449" t="s">
        <v>995</v>
      </c>
      <c r="D52" s="3103"/>
      <c r="E52" s="3103"/>
      <c r="F52" s="3103"/>
      <c r="G52" s="3103"/>
      <c r="H52" s="3103"/>
      <c r="I52" s="3103"/>
      <c r="J52" s="3103"/>
      <c r="K52" s="3103"/>
      <c r="L52" s="3103"/>
      <c r="M52" s="3104"/>
    </row>
    <row r="53" spans="1:13" ht="16.5" customHeight="1" thickBot="1">
      <c r="A53" s="3325"/>
      <c r="B53" s="98" t="s">
        <v>1205</v>
      </c>
      <c r="C53" s="3088">
        <v>3887777</v>
      </c>
      <c r="D53" s="3088"/>
      <c r="E53" s="3088"/>
      <c r="F53" s="3088"/>
      <c r="G53" s="3088"/>
      <c r="H53" s="3088"/>
      <c r="I53" s="3088"/>
      <c r="J53" s="3088"/>
      <c r="K53" s="3088"/>
      <c r="L53" s="3088"/>
      <c r="M53" s="3089"/>
    </row>
    <row r="54" spans="1:13" ht="15.75" customHeight="1">
      <c r="A54" s="3323" t="s">
        <v>1206</v>
      </c>
      <c r="B54" s="97" t="s">
        <v>1207</v>
      </c>
      <c r="C54" s="3088" t="s">
        <v>1409</v>
      </c>
      <c r="D54" s="3088"/>
      <c r="E54" s="3088"/>
      <c r="F54" s="3088"/>
      <c r="G54" s="3088"/>
      <c r="H54" s="3088"/>
      <c r="I54" s="3088"/>
      <c r="J54" s="3088"/>
      <c r="K54" s="3088"/>
      <c r="L54" s="3088"/>
      <c r="M54" s="3089"/>
    </row>
    <row r="55" spans="1:13" ht="15.75" customHeight="1">
      <c r="A55" s="3324"/>
      <c r="B55" s="97" t="s">
        <v>1209</v>
      </c>
      <c r="C55" s="3088" t="s">
        <v>1987</v>
      </c>
      <c r="D55" s="3088"/>
      <c r="E55" s="3088"/>
      <c r="F55" s="3088"/>
      <c r="G55" s="3088"/>
      <c r="H55" s="3088"/>
      <c r="I55" s="3088"/>
      <c r="J55" s="3088"/>
      <c r="K55" s="3088"/>
      <c r="L55" s="3088"/>
      <c r="M55" s="3089"/>
    </row>
    <row r="56" spans="1:13" ht="16.5" customHeight="1" thickBot="1">
      <c r="A56" s="3324"/>
      <c r="B56" s="96" t="s">
        <v>28</v>
      </c>
      <c r="C56" s="3088" t="s">
        <v>1988</v>
      </c>
      <c r="D56" s="3088"/>
      <c r="E56" s="3088"/>
      <c r="F56" s="3088"/>
      <c r="G56" s="3088"/>
      <c r="H56" s="3088"/>
      <c r="I56" s="3088"/>
      <c r="J56" s="3088"/>
      <c r="K56" s="3088"/>
      <c r="L56" s="3088"/>
      <c r="M56" s="3089"/>
    </row>
    <row r="57" spans="1:13" ht="32.25" thickBot="1">
      <c r="A57" s="77" t="s">
        <v>1211</v>
      </c>
      <c r="B57" s="78"/>
      <c r="C57" s="3696"/>
      <c r="D57" s="3508"/>
      <c r="E57" s="3508"/>
      <c r="F57" s="3508"/>
      <c r="G57" s="3508"/>
      <c r="H57" s="3508"/>
      <c r="I57" s="3508"/>
      <c r="J57" s="3508"/>
      <c r="K57" s="3508"/>
      <c r="L57" s="3508"/>
      <c r="M57" s="3509"/>
    </row>
  </sheetData>
  <mergeCells count="45">
    <mergeCell ref="A2:A11"/>
    <mergeCell ref="C2:M2"/>
    <mergeCell ref="C3:M3"/>
    <mergeCell ref="B8:B10"/>
    <mergeCell ref="C9:E9"/>
    <mergeCell ref="F9:G9"/>
    <mergeCell ref="I9:J9"/>
    <mergeCell ref="C10:D10"/>
    <mergeCell ref="F10:G10"/>
    <mergeCell ref="I10:J10"/>
    <mergeCell ref="C11:M11"/>
    <mergeCell ref="A12:A47"/>
    <mergeCell ref="D12:F12"/>
    <mergeCell ref="C13:M13"/>
    <mergeCell ref="B14:B20"/>
    <mergeCell ref="B21:B24"/>
    <mergeCell ref="B25:B27"/>
    <mergeCell ref="J26:L26"/>
    <mergeCell ref="B28:B30"/>
    <mergeCell ref="K28:M30"/>
    <mergeCell ref="F33:G33"/>
    <mergeCell ref="H33:I33"/>
    <mergeCell ref="F39:G39"/>
    <mergeCell ref="H39:I39"/>
    <mergeCell ref="N13:R13"/>
    <mergeCell ref="A48:A53"/>
    <mergeCell ref="C48:M48"/>
    <mergeCell ref="C49:M49"/>
    <mergeCell ref="C50:M50"/>
    <mergeCell ref="C51:M51"/>
    <mergeCell ref="C52:M52"/>
    <mergeCell ref="C53:M53"/>
    <mergeCell ref="B40:B43"/>
    <mergeCell ref="F41:F42"/>
    <mergeCell ref="G41:J42"/>
    <mergeCell ref="C44:M44"/>
    <mergeCell ref="C45:M45"/>
    <mergeCell ref="C46:D46"/>
    <mergeCell ref="B31:B39"/>
    <mergeCell ref="D33:E33"/>
    <mergeCell ref="A54:A56"/>
    <mergeCell ref="C54:M54"/>
    <mergeCell ref="C55:M55"/>
    <mergeCell ref="C56:M56"/>
    <mergeCell ref="C57:M57"/>
  </mergeCells>
  <dataValidations count="4">
    <dataValidation type="list" allowBlank="1" showInputMessage="1" showErrorMessage="1" sqref="I7" xr:uid="{00000000-0002-0000-4600-000000000000}">
      <formula1>INDIRECT(C7)</formula1>
    </dataValidation>
    <dataValidation allowBlank="1" showInputMessage="1" showErrorMessage="1" prompt="Seleccione de la lista desplegable" sqref="B4 B7 H7" xr:uid="{00000000-0002-0000-4600-000001000000}"/>
    <dataValidation allowBlank="1" showInputMessage="1" showErrorMessage="1" prompt="Selecciones de la lista desplegable" sqref="B12" xr:uid="{00000000-0002-0000-4600-000002000000}"/>
    <dataValidation allowBlank="1" showInputMessage="1" showErrorMessage="1" prompt="Incluir una ficha por cada indicador, ya sea de producto o de resultado" sqref="B1" xr:uid="{00000000-0002-0000-4600-000003000000}"/>
  </dataValidations>
  <hyperlinks>
    <hyperlink ref="C52" r:id="rId1"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3"/>
  </sheetPr>
  <dimension ref="A1:M64"/>
  <sheetViews>
    <sheetView workbookViewId="0">
      <selection activeCell="N3" sqref="N3"/>
    </sheetView>
  </sheetViews>
  <sheetFormatPr baseColWidth="10" defaultColWidth="14.42578125" defaultRowHeight="15"/>
  <cols>
    <col min="1" max="1" width="10.7109375" style="702" customWidth="1"/>
    <col min="2" max="2" width="19.85546875" style="702" customWidth="1"/>
    <col min="3" max="13" width="10.7109375" style="702" customWidth="1"/>
    <col min="14" max="16384" width="14.42578125" style="702"/>
  </cols>
  <sheetData>
    <row r="1" spans="1:13" ht="14.25" customHeight="1" thickBot="1">
      <c r="A1" s="698"/>
      <c r="B1" s="699" t="s">
        <v>2040</v>
      </c>
      <c r="C1" s="700"/>
      <c r="D1" s="700"/>
      <c r="E1" s="700"/>
      <c r="F1" s="700"/>
      <c r="G1" s="700"/>
      <c r="H1" s="700"/>
      <c r="I1" s="700"/>
      <c r="J1" s="700"/>
      <c r="K1" s="700"/>
      <c r="L1" s="700"/>
      <c r="M1" s="701"/>
    </row>
    <row r="2" spans="1:13" ht="37.5" customHeight="1">
      <c r="A2" s="4592" t="s">
        <v>1134</v>
      </c>
      <c r="B2" s="703" t="s">
        <v>1135</v>
      </c>
      <c r="C2" s="4594" t="s">
        <v>2041</v>
      </c>
      <c r="D2" s="4577"/>
      <c r="E2" s="4577"/>
      <c r="F2" s="4577"/>
      <c r="G2" s="4577"/>
      <c r="H2" s="4577"/>
      <c r="I2" s="4577"/>
      <c r="J2" s="4577"/>
      <c r="K2" s="4577"/>
      <c r="L2" s="4577"/>
      <c r="M2" s="4595"/>
    </row>
    <row r="3" spans="1:13" ht="79.5" customHeight="1">
      <c r="A3" s="4573"/>
      <c r="B3" s="704" t="s">
        <v>1213</v>
      </c>
      <c r="C3" s="4594" t="s">
        <v>2042</v>
      </c>
      <c r="D3" s="4577"/>
      <c r="E3" s="4577"/>
      <c r="F3" s="4577"/>
      <c r="G3" s="4577"/>
      <c r="H3" s="4577"/>
      <c r="I3" s="4577"/>
      <c r="J3" s="4577"/>
      <c r="K3" s="4577"/>
      <c r="L3" s="4577"/>
      <c r="M3" s="4595"/>
    </row>
    <row r="4" spans="1:13" ht="14.25" customHeight="1">
      <c r="A4" s="4573"/>
      <c r="B4" s="705" t="s">
        <v>1139</v>
      </c>
      <c r="C4" s="1866" t="s">
        <v>482</v>
      </c>
      <c r="D4" s="1866"/>
      <c r="E4" s="706"/>
      <c r="F4" s="706"/>
      <c r="G4" s="706"/>
      <c r="H4" s="706"/>
      <c r="I4" s="706"/>
      <c r="J4" s="706"/>
      <c r="K4" s="706"/>
      <c r="L4" s="706"/>
      <c r="M4" s="707"/>
    </row>
    <row r="5" spans="1:13" ht="14.25" customHeight="1">
      <c r="A5" s="4573"/>
      <c r="B5" s="708" t="s">
        <v>1140</v>
      </c>
      <c r="C5" s="4594" t="s">
        <v>2043</v>
      </c>
      <c r="D5" s="4577"/>
      <c r="E5" s="4577"/>
      <c r="F5" s="4577"/>
      <c r="G5" s="4577"/>
      <c r="H5" s="4577"/>
      <c r="I5" s="4577"/>
      <c r="J5" s="4577"/>
      <c r="K5" s="4577"/>
      <c r="L5" s="4577"/>
      <c r="M5" s="4595"/>
    </row>
    <row r="6" spans="1:13" ht="14.25" customHeight="1">
      <c r="A6" s="4573"/>
      <c r="B6" s="705" t="s">
        <v>1142</v>
      </c>
      <c r="C6" s="4594" t="s">
        <v>2044</v>
      </c>
      <c r="D6" s="4577"/>
      <c r="E6" s="4577"/>
      <c r="F6" s="4577"/>
      <c r="G6" s="4577"/>
      <c r="H6" s="4577"/>
      <c r="I6" s="4577"/>
      <c r="J6" s="4577"/>
      <c r="K6" s="4577"/>
      <c r="L6" s="4577"/>
      <c r="M6" s="4595"/>
    </row>
    <row r="7" spans="1:13" ht="14.25" customHeight="1">
      <c r="A7" s="4573"/>
      <c r="B7" s="704" t="s">
        <v>1143</v>
      </c>
      <c r="C7" s="1516"/>
      <c r="D7" s="4596" t="s">
        <v>2045</v>
      </c>
      <c r="E7" s="4577"/>
      <c r="F7" s="4577"/>
      <c r="G7" s="4578"/>
      <c r="H7" s="709" t="s">
        <v>28</v>
      </c>
      <c r="I7" s="1517"/>
      <c r="J7" s="4596" t="s">
        <v>1330</v>
      </c>
      <c r="K7" s="4577"/>
      <c r="L7" s="4577"/>
      <c r="M7" s="4595"/>
    </row>
    <row r="8" spans="1:13" ht="14.25" customHeight="1">
      <c r="A8" s="4573"/>
      <c r="B8" s="4574" t="s">
        <v>1144</v>
      </c>
      <c r="C8" s="710"/>
      <c r="D8" s="711"/>
      <c r="E8" s="711"/>
      <c r="F8" s="711"/>
      <c r="G8" s="711"/>
      <c r="H8" s="711"/>
      <c r="I8" s="711"/>
      <c r="J8" s="711"/>
      <c r="K8" s="711"/>
      <c r="L8" s="712"/>
      <c r="M8" s="713"/>
    </row>
    <row r="9" spans="1:13" ht="14.25" customHeight="1">
      <c r="A9" s="4573"/>
      <c r="B9" s="4546"/>
      <c r="C9" s="4597"/>
      <c r="D9" s="4587"/>
      <c r="E9" s="714"/>
      <c r="F9" s="4597"/>
      <c r="G9" s="4587"/>
      <c r="H9" s="714"/>
      <c r="I9" s="4597"/>
      <c r="J9" s="4587"/>
      <c r="K9" s="714"/>
      <c r="L9" s="715"/>
      <c r="M9" s="716"/>
    </row>
    <row r="10" spans="1:13" ht="14.25" customHeight="1">
      <c r="A10" s="4573"/>
      <c r="B10" s="4575"/>
      <c r="C10" s="4597" t="s">
        <v>1147</v>
      </c>
      <c r="D10" s="4587"/>
      <c r="E10" s="2017"/>
      <c r="F10" s="4597" t="s">
        <v>1147</v>
      </c>
      <c r="G10" s="4587"/>
      <c r="H10" s="2017"/>
      <c r="I10" s="4597" t="s">
        <v>1147</v>
      </c>
      <c r="J10" s="4587"/>
      <c r="K10" s="2017"/>
      <c r="L10" s="715"/>
      <c r="M10" s="716"/>
    </row>
    <row r="11" spans="1:13" ht="115.5" customHeight="1">
      <c r="A11" s="4573"/>
      <c r="B11" s="704" t="s">
        <v>1219</v>
      </c>
      <c r="C11" s="4598" t="s">
        <v>2046</v>
      </c>
      <c r="D11" s="4599"/>
      <c r="E11" s="4599"/>
      <c r="F11" s="4599"/>
      <c r="G11" s="4599"/>
      <c r="H11" s="4599"/>
      <c r="I11" s="4599"/>
      <c r="J11" s="4599"/>
      <c r="K11" s="4599"/>
      <c r="L11" s="4599"/>
      <c r="M11" s="4600"/>
    </row>
    <row r="12" spans="1:13" ht="76.5" customHeight="1">
      <c r="A12" s="4573"/>
      <c r="B12" s="704" t="s">
        <v>1221</v>
      </c>
      <c r="C12" s="4589" t="s">
        <v>2047</v>
      </c>
      <c r="D12" s="4590"/>
      <c r="E12" s="4590"/>
      <c r="F12" s="4590"/>
      <c r="G12" s="4590"/>
      <c r="H12" s="4590"/>
      <c r="I12" s="4590"/>
      <c r="J12" s="4590"/>
      <c r="K12" s="4590"/>
      <c r="L12" s="4590"/>
      <c r="M12" s="4591"/>
    </row>
    <row r="13" spans="1:13" ht="63">
      <c r="A13" s="4593"/>
      <c r="B13" s="2015" t="s">
        <v>1495</v>
      </c>
      <c r="C13" s="4566" t="s">
        <v>2048</v>
      </c>
      <c r="D13" s="4567"/>
      <c r="E13" s="4567"/>
      <c r="F13" s="4567"/>
      <c r="G13" s="4567"/>
      <c r="H13" s="4567"/>
      <c r="I13" s="4567"/>
      <c r="J13" s="4567"/>
      <c r="K13" s="4567"/>
      <c r="L13" s="4567"/>
      <c r="M13" s="4568"/>
    </row>
    <row r="14" spans="1:13" ht="56.25" customHeight="1">
      <c r="A14" s="717"/>
      <c r="B14" s="985" t="s">
        <v>1995</v>
      </c>
      <c r="C14" s="3919" t="s">
        <v>2049</v>
      </c>
      <c r="D14" s="3694"/>
      <c r="E14" s="3920"/>
      <c r="F14" s="984" t="s">
        <v>1224</v>
      </c>
      <c r="G14" s="4569" t="s">
        <v>937</v>
      </c>
      <c r="H14" s="4570"/>
      <c r="I14" s="4570"/>
      <c r="J14" s="4570"/>
      <c r="K14" s="4570"/>
      <c r="L14" s="4570"/>
      <c r="M14" s="4571"/>
    </row>
    <row r="15" spans="1:13" ht="29.25" customHeight="1">
      <c r="A15" s="4572" t="s">
        <v>1150</v>
      </c>
      <c r="B15" s="705" t="s">
        <v>1256</v>
      </c>
      <c r="C15" s="736" t="s">
        <v>99</v>
      </c>
      <c r="E15" s="736"/>
      <c r="F15" s="718"/>
      <c r="G15" s="718"/>
      <c r="H15" s="718"/>
      <c r="I15" s="718"/>
      <c r="J15" s="718"/>
      <c r="K15" s="718"/>
      <c r="L15" s="715"/>
      <c r="M15" s="1813"/>
    </row>
    <row r="16" spans="1:13" ht="14.25" customHeight="1">
      <c r="A16" s="4573"/>
      <c r="B16" s="704" t="s">
        <v>1151</v>
      </c>
      <c r="C16" s="2011" t="s">
        <v>2050</v>
      </c>
      <c r="D16" s="1812"/>
      <c r="E16" s="1812"/>
      <c r="F16" s="1812"/>
      <c r="G16" s="1812"/>
      <c r="H16" s="1812"/>
      <c r="I16" s="1812"/>
      <c r="J16" s="1812"/>
      <c r="K16" s="1812"/>
      <c r="L16" s="1812"/>
      <c r="M16" s="719"/>
    </row>
    <row r="17" spans="1:13" ht="14.25" customHeight="1">
      <c r="A17" s="4573"/>
      <c r="B17" s="4574" t="s">
        <v>1153</v>
      </c>
      <c r="C17" s="720"/>
      <c r="D17" s="721"/>
      <c r="E17" s="721"/>
      <c r="F17" s="721"/>
      <c r="G17" s="721"/>
      <c r="H17" s="721"/>
      <c r="I17" s="721"/>
      <c r="J17" s="721"/>
      <c r="K17" s="721"/>
      <c r="L17" s="721"/>
      <c r="M17" s="722"/>
    </row>
    <row r="18" spans="1:13" ht="14.25" customHeight="1">
      <c r="A18" s="4573"/>
      <c r="B18" s="4546"/>
      <c r="C18" s="723"/>
      <c r="D18" s="724"/>
      <c r="E18" s="725"/>
      <c r="F18" s="724"/>
      <c r="G18" s="725"/>
      <c r="H18" s="724"/>
      <c r="I18" s="725"/>
      <c r="J18" s="724"/>
      <c r="K18" s="725"/>
      <c r="L18" s="725"/>
      <c r="M18" s="726"/>
    </row>
    <row r="19" spans="1:13" ht="14.25" customHeight="1">
      <c r="A19" s="4573"/>
      <c r="B19" s="4546"/>
      <c r="C19" s="727" t="s">
        <v>1154</v>
      </c>
      <c r="D19" s="728"/>
      <c r="E19" s="727" t="s">
        <v>1155</v>
      </c>
      <c r="F19" s="728"/>
      <c r="G19" s="727" t="s">
        <v>1156</v>
      </c>
      <c r="H19" s="728"/>
      <c r="I19" s="727" t="s">
        <v>1157</v>
      </c>
      <c r="J19" s="728"/>
      <c r="K19" s="727" t="s">
        <v>1158</v>
      </c>
      <c r="L19" s="729"/>
      <c r="M19" s="726"/>
    </row>
    <row r="20" spans="1:13" ht="14.25" customHeight="1">
      <c r="A20" s="4573"/>
      <c r="B20" s="4546"/>
      <c r="C20" s="727" t="s">
        <v>1159</v>
      </c>
      <c r="D20" s="730"/>
      <c r="E20" s="727" t="s">
        <v>1160</v>
      </c>
      <c r="F20" s="731"/>
      <c r="G20" s="727" t="s">
        <v>1161</v>
      </c>
      <c r="H20" s="731"/>
      <c r="I20" s="727" t="s">
        <v>1162</v>
      </c>
      <c r="J20" s="731" t="s">
        <v>2051</v>
      </c>
      <c r="K20" s="727" t="s">
        <v>1163</v>
      </c>
      <c r="L20" s="729"/>
      <c r="M20" s="722"/>
    </row>
    <row r="21" spans="1:13" ht="14.25" customHeight="1">
      <c r="A21" s="4573"/>
      <c r="B21" s="4546"/>
      <c r="C21" s="727" t="s">
        <v>1164</v>
      </c>
      <c r="D21" s="730"/>
      <c r="E21" s="727" t="s">
        <v>1165</v>
      </c>
      <c r="F21" s="730"/>
      <c r="G21" s="727"/>
      <c r="H21" s="724"/>
      <c r="I21" s="727"/>
      <c r="J21" s="724"/>
      <c r="K21" s="727"/>
      <c r="L21" s="732"/>
      <c r="M21" s="733"/>
    </row>
    <row r="22" spans="1:13" ht="14.25" customHeight="1">
      <c r="A22" s="4573"/>
      <c r="B22" s="4546"/>
      <c r="C22" s="727" t="s">
        <v>1166</v>
      </c>
      <c r="D22" s="731"/>
      <c r="E22" s="727" t="s">
        <v>1168</v>
      </c>
      <c r="F22" s="2017" t="s">
        <v>2052</v>
      </c>
      <c r="G22" s="2017"/>
      <c r="H22" s="2017"/>
      <c r="I22" s="2017"/>
      <c r="J22" s="2017"/>
      <c r="K22" s="2017"/>
      <c r="L22" s="2017"/>
      <c r="M22" s="734"/>
    </row>
    <row r="23" spans="1:13" ht="14.25" customHeight="1">
      <c r="A23" s="4573"/>
      <c r="B23" s="4575"/>
      <c r="C23" s="735"/>
      <c r="D23" s="735"/>
      <c r="E23" s="735"/>
      <c r="F23" s="735"/>
      <c r="G23" s="735"/>
      <c r="H23" s="735"/>
      <c r="I23" s="735"/>
      <c r="J23" s="735"/>
      <c r="K23" s="735"/>
      <c r="L23" s="735"/>
      <c r="M23" s="716"/>
    </row>
    <row r="24" spans="1:13" ht="14.25" customHeight="1">
      <c r="A24" s="4573"/>
      <c r="B24" s="4574" t="s">
        <v>1170</v>
      </c>
      <c r="C24" s="721"/>
      <c r="D24" s="721"/>
      <c r="E24" s="721"/>
      <c r="F24" s="721"/>
      <c r="G24" s="721"/>
      <c r="H24" s="721"/>
      <c r="I24" s="721"/>
      <c r="J24" s="721"/>
      <c r="K24" s="721"/>
      <c r="L24" s="715"/>
      <c r="M24" s="716"/>
    </row>
    <row r="25" spans="1:13" ht="14.25" customHeight="1">
      <c r="A25" s="4573"/>
      <c r="B25" s="4546"/>
      <c r="C25" s="727" t="s">
        <v>1171</v>
      </c>
      <c r="D25" s="731"/>
      <c r="E25" s="736"/>
      <c r="F25" s="727" t="s">
        <v>1172</v>
      </c>
      <c r="G25" s="730"/>
      <c r="H25" s="736"/>
      <c r="I25" s="727" t="s">
        <v>1173</v>
      </c>
      <c r="J25" s="730" t="s">
        <v>1167</v>
      </c>
      <c r="K25" s="736"/>
      <c r="L25" s="715"/>
      <c r="M25" s="716"/>
    </row>
    <row r="26" spans="1:13" ht="14.25" customHeight="1">
      <c r="A26" s="4573"/>
      <c r="B26" s="4546"/>
      <c r="C26" s="727" t="s">
        <v>1174</v>
      </c>
      <c r="D26" s="737"/>
      <c r="E26" s="738"/>
      <c r="F26" s="727" t="s">
        <v>1175</v>
      </c>
      <c r="G26" s="731"/>
      <c r="H26" s="739"/>
      <c r="I26" s="740"/>
      <c r="J26" s="739"/>
      <c r="K26" s="741"/>
      <c r="L26" s="715"/>
      <c r="M26" s="716"/>
    </row>
    <row r="27" spans="1:13" ht="14.25" customHeight="1">
      <c r="A27" s="4573"/>
      <c r="B27" s="4546"/>
      <c r="C27" s="724"/>
      <c r="D27" s="724"/>
      <c r="E27" s="724"/>
      <c r="F27" s="724"/>
      <c r="G27" s="724"/>
      <c r="H27" s="724"/>
      <c r="I27" s="724"/>
      <c r="J27" s="724"/>
      <c r="K27" s="724"/>
      <c r="L27" s="715"/>
      <c r="M27" s="742"/>
    </row>
    <row r="28" spans="1:13" ht="14.25" customHeight="1">
      <c r="A28" s="4573"/>
      <c r="B28" s="743" t="s">
        <v>1176</v>
      </c>
      <c r="C28" s="736"/>
      <c r="D28" s="736"/>
      <c r="E28" s="736"/>
      <c r="F28" s="736"/>
      <c r="G28" s="736"/>
      <c r="H28" s="736"/>
      <c r="I28" s="736"/>
      <c r="J28" s="736"/>
      <c r="K28" s="736"/>
      <c r="L28" s="736"/>
      <c r="M28" s="742"/>
    </row>
    <row r="29" spans="1:13" ht="14.25" customHeight="1">
      <c r="A29" s="4573"/>
      <c r="B29" s="743"/>
      <c r="C29" s="744" t="s">
        <v>1177</v>
      </c>
      <c r="D29" s="745" t="s">
        <v>61</v>
      </c>
      <c r="E29" s="736"/>
      <c r="F29" s="746" t="s">
        <v>1178</v>
      </c>
      <c r="G29" s="731" t="s">
        <v>61</v>
      </c>
      <c r="H29" s="736"/>
      <c r="I29" s="746" t="s">
        <v>1179</v>
      </c>
      <c r="J29" s="4576"/>
      <c r="K29" s="4577"/>
      <c r="L29" s="4578"/>
      <c r="M29" s="734"/>
    </row>
    <row r="30" spans="1:13" ht="14.25" customHeight="1">
      <c r="A30" s="4573"/>
      <c r="B30" s="705"/>
      <c r="C30" s="735"/>
      <c r="D30" s="735"/>
      <c r="E30" s="735"/>
      <c r="F30" s="735"/>
      <c r="G30" s="735"/>
      <c r="H30" s="735"/>
      <c r="I30" s="735"/>
      <c r="J30" s="735"/>
      <c r="K30" s="735"/>
      <c r="L30" s="735"/>
      <c r="M30" s="716"/>
    </row>
    <row r="31" spans="1:13" ht="14.25" customHeight="1">
      <c r="A31" s="4573"/>
      <c r="B31" s="4574" t="s">
        <v>1181</v>
      </c>
      <c r="C31" s="747"/>
      <c r="D31" s="747"/>
      <c r="E31" s="747"/>
      <c r="F31" s="747"/>
      <c r="G31" s="747"/>
      <c r="H31" s="747"/>
      <c r="I31" s="747"/>
      <c r="J31" s="747"/>
      <c r="K31" s="747"/>
      <c r="L31" s="715"/>
      <c r="M31" s="716"/>
    </row>
    <row r="32" spans="1:13" ht="14.25" customHeight="1">
      <c r="A32" s="4573"/>
      <c r="B32" s="4546"/>
      <c r="C32" s="736" t="s">
        <v>1182</v>
      </c>
      <c r="D32" s="748">
        <v>2019</v>
      </c>
      <c r="E32" s="749"/>
      <c r="F32" s="736" t="s">
        <v>1183</v>
      </c>
      <c r="G32" s="750" t="s">
        <v>1306</v>
      </c>
      <c r="H32" s="749"/>
      <c r="I32" s="746"/>
      <c r="J32" s="749"/>
      <c r="K32" s="749"/>
      <c r="L32" s="715"/>
      <c r="M32" s="716"/>
    </row>
    <row r="33" spans="1:13" ht="14.25" customHeight="1">
      <c r="A33" s="4573"/>
      <c r="B33" s="4575"/>
      <c r="C33" s="735"/>
      <c r="D33" s="751"/>
      <c r="E33" s="752"/>
      <c r="F33" s="735"/>
      <c r="G33" s="752"/>
      <c r="H33" s="752"/>
      <c r="I33" s="753"/>
      <c r="J33" s="752"/>
      <c r="K33" s="752"/>
      <c r="L33" s="715"/>
      <c r="M33" s="754"/>
    </row>
    <row r="34" spans="1:13" ht="14.25" customHeight="1">
      <c r="A34" s="4573"/>
      <c r="B34" s="4574" t="s">
        <v>1185</v>
      </c>
      <c r="C34" s="755"/>
      <c r="D34" s="755"/>
      <c r="E34" s="755"/>
      <c r="F34" s="755"/>
      <c r="G34" s="755"/>
      <c r="H34" s="755"/>
      <c r="I34" s="755"/>
      <c r="J34" s="755"/>
      <c r="K34" s="755"/>
      <c r="L34" s="755"/>
      <c r="M34" s="754"/>
    </row>
    <row r="35" spans="1:13" ht="14.25" customHeight="1">
      <c r="A35" s="4573"/>
      <c r="B35" s="4546"/>
      <c r="C35" s="727"/>
      <c r="D35" s="736">
        <v>2019</v>
      </c>
      <c r="E35" s="736"/>
      <c r="F35" s="736">
        <v>2020</v>
      </c>
      <c r="G35" s="736"/>
      <c r="H35" s="714">
        <v>2021</v>
      </c>
      <c r="I35" s="714"/>
      <c r="J35" s="714"/>
      <c r="K35" s="736"/>
      <c r="L35" s="736"/>
      <c r="M35" s="2013"/>
    </row>
    <row r="36" spans="1:13" ht="14.25" customHeight="1">
      <c r="A36" s="4573"/>
      <c r="B36" s="4546"/>
      <c r="C36" s="727"/>
      <c r="D36" s="756">
        <v>1</v>
      </c>
      <c r="E36" s="757"/>
      <c r="F36" s="756"/>
      <c r="G36" s="758"/>
      <c r="H36" s="756"/>
      <c r="I36" s="757"/>
      <c r="J36" s="2016"/>
      <c r="K36" s="757"/>
      <c r="L36" s="2016"/>
      <c r="M36" s="722"/>
    </row>
    <row r="37" spans="1:13" ht="14.25" customHeight="1">
      <c r="A37" s="4573"/>
      <c r="B37" s="4546"/>
      <c r="C37" s="727"/>
      <c r="D37" s="736"/>
      <c r="E37" s="736"/>
      <c r="F37" s="736"/>
      <c r="G37" s="736"/>
      <c r="H37" s="714"/>
      <c r="I37" s="714"/>
      <c r="J37" s="714"/>
      <c r="K37" s="736"/>
      <c r="L37" s="736"/>
      <c r="M37" s="2013"/>
    </row>
    <row r="38" spans="1:13" ht="14.25" customHeight="1">
      <c r="A38" s="4573"/>
      <c r="B38" s="4546"/>
      <c r="C38" s="727"/>
      <c r="D38" s="2016"/>
      <c r="E38" s="757"/>
      <c r="F38" s="2016"/>
      <c r="G38" s="757"/>
      <c r="H38" s="2016"/>
      <c r="I38" s="757"/>
      <c r="J38" s="2016"/>
      <c r="K38" s="757"/>
      <c r="L38" s="2016"/>
      <c r="M38" s="722"/>
    </row>
    <row r="39" spans="1:13" ht="14.25" customHeight="1">
      <c r="A39" s="4573"/>
      <c r="B39" s="4546"/>
      <c r="C39" s="727"/>
      <c r="D39" s="736"/>
      <c r="E39" s="736"/>
      <c r="F39" s="736"/>
      <c r="G39" s="736"/>
      <c r="H39" s="714"/>
      <c r="I39" s="714"/>
      <c r="J39" s="714"/>
      <c r="K39" s="736"/>
      <c r="L39" s="736"/>
      <c r="M39" s="2013"/>
    </row>
    <row r="40" spans="1:13" ht="14.25" customHeight="1">
      <c r="A40" s="4573"/>
      <c r="B40" s="4546"/>
      <c r="C40" s="727"/>
      <c r="D40" s="2016"/>
      <c r="E40" s="757"/>
      <c r="F40" s="2016"/>
      <c r="G40" s="757"/>
      <c r="H40" s="2016"/>
      <c r="I40" s="757"/>
      <c r="J40" s="2016"/>
      <c r="K40" s="757"/>
      <c r="L40" s="2016"/>
      <c r="M40" s="2013"/>
    </row>
    <row r="41" spans="1:13" ht="14.25" customHeight="1">
      <c r="A41" s="4573"/>
      <c r="B41" s="4546"/>
      <c r="C41" s="727"/>
      <c r="D41" s="759" t="s">
        <v>1318</v>
      </c>
      <c r="E41" s="2012"/>
      <c r="F41" s="759" t="s">
        <v>1186</v>
      </c>
      <c r="G41" s="2012"/>
      <c r="H41" s="759"/>
      <c r="I41" s="2012"/>
      <c r="J41" s="759"/>
      <c r="K41" s="2012"/>
      <c r="L41" s="759"/>
      <c r="M41" s="2013"/>
    </row>
    <row r="42" spans="1:13" ht="14.25" customHeight="1">
      <c r="A42" s="4573"/>
      <c r="B42" s="4546"/>
      <c r="C42" s="727"/>
      <c r="D42" s="2016"/>
      <c r="E42" s="757"/>
      <c r="F42" s="4579">
        <v>1</v>
      </c>
      <c r="G42" s="4580"/>
      <c r="H42" s="4581"/>
      <c r="I42" s="4578"/>
      <c r="J42" s="759"/>
      <c r="K42" s="2012"/>
      <c r="L42" s="759"/>
      <c r="M42" s="2013"/>
    </row>
    <row r="43" spans="1:13" ht="14.25" customHeight="1">
      <c r="A43" s="4573"/>
      <c r="B43" s="4546"/>
      <c r="C43" s="727"/>
      <c r="D43" s="759"/>
      <c r="E43" s="2012"/>
      <c r="F43" s="759"/>
      <c r="G43" s="2012"/>
      <c r="H43" s="759"/>
      <c r="I43" s="2012"/>
      <c r="J43" s="759"/>
      <c r="K43" s="2012"/>
      <c r="L43" s="759"/>
      <c r="M43" s="716"/>
    </row>
    <row r="44" spans="1:13" ht="14.25" customHeight="1">
      <c r="A44" s="4573"/>
      <c r="B44" s="4574" t="s">
        <v>1187</v>
      </c>
      <c r="C44" s="760"/>
      <c r="D44" s="760"/>
      <c r="E44" s="760"/>
      <c r="F44" s="760"/>
      <c r="G44" s="760"/>
      <c r="H44" s="760"/>
      <c r="I44" s="760"/>
      <c r="J44" s="760"/>
      <c r="K44" s="760"/>
      <c r="L44" s="715"/>
      <c r="M44" s="716"/>
    </row>
    <row r="45" spans="1:13" ht="14.25" customHeight="1">
      <c r="A45" s="4573"/>
      <c r="B45" s="4546"/>
      <c r="C45" s="715"/>
      <c r="D45" s="761" t="s">
        <v>482</v>
      </c>
      <c r="E45" s="762" t="s">
        <v>60</v>
      </c>
      <c r="F45" s="4582" t="s">
        <v>1188</v>
      </c>
      <c r="G45" s="4584" t="s">
        <v>1267</v>
      </c>
      <c r="H45" s="4567"/>
      <c r="I45" s="4567"/>
      <c r="J45" s="4585"/>
      <c r="K45" s="763"/>
      <c r="L45" s="715"/>
      <c r="M45" s="716"/>
    </row>
    <row r="46" spans="1:13" ht="14.25" customHeight="1">
      <c r="A46" s="4573"/>
      <c r="B46" s="4546"/>
      <c r="C46" s="715"/>
      <c r="D46" s="764" t="s">
        <v>1226</v>
      </c>
      <c r="E46" s="730"/>
      <c r="F46" s="4583"/>
      <c r="G46" s="4586"/>
      <c r="H46" s="4587"/>
      <c r="I46" s="4587"/>
      <c r="J46" s="4588"/>
      <c r="K46" s="765"/>
      <c r="L46" s="715"/>
      <c r="M46" s="716"/>
    </row>
    <row r="47" spans="1:13" ht="45" customHeight="1">
      <c r="A47" s="4573"/>
      <c r="B47" s="4575"/>
      <c r="C47" s="766"/>
      <c r="D47" s="766"/>
      <c r="E47" s="766"/>
      <c r="F47" s="766"/>
      <c r="G47" s="766"/>
      <c r="H47" s="766"/>
      <c r="I47" s="766"/>
      <c r="J47" s="766"/>
      <c r="K47" s="766"/>
      <c r="L47" s="715"/>
      <c r="M47" s="767"/>
    </row>
    <row r="48" spans="1:13" ht="136.5" customHeight="1">
      <c r="A48" s="4573"/>
      <c r="B48" s="704" t="s">
        <v>1189</v>
      </c>
      <c r="C48" s="4563" t="s">
        <v>2053</v>
      </c>
      <c r="D48" s="4564"/>
      <c r="E48" s="4564"/>
      <c r="F48" s="4564"/>
      <c r="G48" s="4564"/>
      <c r="H48" s="4564"/>
      <c r="I48" s="4564"/>
      <c r="J48" s="4564"/>
      <c r="K48" s="4564"/>
      <c r="L48" s="4564"/>
      <c r="M48" s="4565"/>
    </row>
    <row r="49" spans="1:13" ht="38.25" customHeight="1">
      <c r="A49" s="4573"/>
      <c r="B49" s="704" t="s">
        <v>1191</v>
      </c>
      <c r="C49" s="4563" t="s">
        <v>2054</v>
      </c>
      <c r="D49" s="4564"/>
      <c r="E49" s="4564"/>
      <c r="F49" s="4564"/>
      <c r="G49" s="4564"/>
      <c r="H49" s="4564"/>
      <c r="I49" s="4564"/>
      <c r="J49" s="4564"/>
      <c r="K49" s="4564"/>
      <c r="L49" s="4564"/>
      <c r="M49" s="4565"/>
    </row>
    <row r="50" spans="1:13" ht="14.25" customHeight="1">
      <c r="A50" s="4573"/>
      <c r="B50" s="704" t="s">
        <v>1193</v>
      </c>
      <c r="C50" s="4553" t="s">
        <v>1985</v>
      </c>
      <c r="D50" s="4554"/>
      <c r="E50" s="4554"/>
      <c r="F50" s="4554"/>
      <c r="G50" s="4554"/>
      <c r="H50" s="4554"/>
      <c r="I50" s="4554"/>
      <c r="J50" s="4554"/>
      <c r="K50" s="4554"/>
      <c r="L50" s="4554"/>
      <c r="M50" s="4555"/>
    </row>
    <row r="51" spans="1:13" ht="14.25" customHeight="1">
      <c r="A51" s="4573"/>
      <c r="B51" s="704" t="s">
        <v>1195</v>
      </c>
      <c r="C51" s="4556">
        <v>2018</v>
      </c>
      <c r="D51" s="4557"/>
      <c r="E51" s="4557"/>
      <c r="F51" s="4557"/>
      <c r="G51" s="4557"/>
      <c r="H51" s="4557"/>
      <c r="I51" s="4557"/>
      <c r="J51" s="4557"/>
      <c r="K51" s="4557"/>
      <c r="L51" s="4557"/>
      <c r="M51" s="4558"/>
    </row>
    <row r="52" spans="1:13" ht="14.25" customHeight="1">
      <c r="A52" s="4545" t="s">
        <v>1197</v>
      </c>
      <c r="B52" s="768" t="s">
        <v>1198</v>
      </c>
      <c r="C52" s="4547" t="s">
        <v>2055</v>
      </c>
      <c r="D52" s="4548"/>
      <c r="E52" s="4548"/>
      <c r="F52" s="4548"/>
      <c r="G52" s="4548"/>
      <c r="H52" s="4548"/>
      <c r="I52" s="4548"/>
      <c r="J52" s="1812"/>
      <c r="K52" s="1812"/>
      <c r="L52" s="1812"/>
      <c r="M52" s="1813"/>
    </row>
    <row r="53" spans="1:13" ht="15.75" customHeight="1">
      <c r="A53" s="4546"/>
      <c r="B53" s="768" t="s">
        <v>1199</v>
      </c>
      <c r="C53" s="4547" t="s">
        <v>2056</v>
      </c>
      <c r="D53" s="4548"/>
      <c r="E53" s="4548"/>
      <c r="F53" s="4548"/>
      <c r="G53" s="4548"/>
      <c r="H53" s="4548"/>
      <c r="I53" s="4548"/>
      <c r="J53" s="1812"/>
      <c r="K53" s="1812"/>
      <c r="L53" s="1812"/>
      <c r="M53" s="1813"/>
    </row>
    <row r="54" spans="1:13" ht="15.75" customHeight="1">
      <c r="A54" s="4546"/>
      <c r="B54" s="768" t="s">
        <v>1201</v>
      </c>
      <c r="C54" s="4547" t="s">
        <v>126</v>
      </c>
      <c r="D54" s="4548"/>
      <c r="E54" s="4548"/>
      <c r="F54" s="4548"/>
      <c r="G54" s="4548"/>
      <c r="H54" s="4548"/>
      <c r="I54" s="4548"/>
      <c r="J54" s="1812"/>
      <c r="K54" s="1812"/>
      <c r="L54" s="1812"/>
      <c r="M54" s="1813"/>
    </row>
    <row r="55" spans="1:13" ht="30" customHeight="1">
      <c r="A55" s="4546"/>
      <c r="B55" s="769" t="s">
        <v>1202</v>
      </c>
      <c r="C55" s="4547" t="s">
        <v>127</v>
      </c>
      <c r="D55" s="4548"/>
      <c r="E55" s="4548"/>
      <c r="F55" s="4548"/>
      <c r="G55" s="4548"/>
      <c r="H55" s="4548"/>
      <c r="I55" s="4548"/>
      <c r="J55" s="4548"/>
      <c r="K55" s="4548"/>
      <c r="L55" s="4548"/>
      <c r="M55" s="4549"/>
    </row>
    <row r="56" spans="1:13" ht="14.25" customHeight="1">
      <c r="A56" s="4546"/>
      <c r="B56" s="768" t="s">
        <v>1204</v>
      </c>
      <c r="C56" s="4560" t="s">
        <v>823</v>
      </c>
      <c r="D56" s="4561"/>
      <c r="E56" s="4561"/>
      <c r="F56" s="4561"/>
      <c r="G56" s="4561"/>
      <c r="H56" s="4561"/>
      <c r="I56" s="4561"/>
      <c r="J56" s="4561"/>
      <c r="K56" s="4561"/>
      <c r="L56" s="4561"/>
      <c r="M56" s="4562"/>
    </row>
    <row r="57" spans="1:13" ht="15.75" customHeight="1" thickBot="1">
      <c r="A57" s="4559"/>
      <c r="B57" s="768" t="s">
        <v>1205</v>
      </c>
      <c r="C57" s="4547" t="s">
        <v>2057</v>
      </c>
      <c r="D57" s="4548"/>
      <c r="E57" s="4548"/>
      <c r="F57" s="4548"/>
      <c r="G57" s="4548"/>
      <c r="H57" s="4548"/>
      <c r="I57" s="4548"/>
      <c r="J57" s="4548"/>
      <c r="K57" s="4548"/>
      <c r="L57" s="4548"/>
      <c r="M57" s="4549"/>
    </row>
    <row r="58" spans="1:13" ht="15.75" customHeight="1">
      <c r="A58" s="4545" t="s">
        <v>1206</v>
      </c>
      <c r="B58" s="770" t="s">
        <v>1207</v>
      </c>
      <c r="C58" s="4547" t="s">
        <v>1389</v>
      </c>
      <c r="D58" s="4548"/>
      <c r="E58" s="4548"/>
      <c r="F58" s="4548"/>
      <c r="G58" s="4548"/>
      <c r="H58" s="4548"/>
      <c r="I58" s="4548"/>
      <c r="J58" s="4548"/>
      <c r="K58" s="4548"/>
      <c r="L58" s="4548"/>
      <c r="M58" s="4549"/>
    </row>
    <row r="59" spans="1:13" ht="14.25" customHeight="1">
      <c r="A59" s="4546"/>
      <c r="B59" s="770" t="s">
        <v>1209</v>
      </c>
      <c r="C59" s="4547" t="s">
        <v>1326</v>
      </c>
      <c r="D59" s="4548"/>
      <c r="E59" s="4548"/>
      <c r="F59" s="4548"/>
      <c r="G59" s="4548"/>
      <c r="H59" s="4548"/>
      <c r="I59" s="4548"/>
      <c r="J59" s="4548"/>
      <c r="K59" s="4548"/>
      <c r="L59" s="4548"/>
      <c r="M59" s="4549"/>
    </row>
    <row r="60" spans="1:13" ht="14.25" customHeight="1" thickBot="1">
      <c r="A60" s="4546"/>
      <c r="B60" s="771" t="s">
        <v>28</v>
      </c>
      <c r="C60" s="4550" t="s">
        <v>126</v>
      </c>
      <c r="D60" s="4551"/>
      <c r="E60" s="4551"/>
      <c r="F60" s="4551"/>
      <c r="G60" s="4551"/>
      <c r="H60" s="4551"/>
      <c r="I60" s="4551"/>
      <c r="J60" s="4551"/>
      <c r="K60" s="4551"/>
      <c r="L60" s="4551"/>
      <c r="M60" s="4552"/>
    </row>
    <row r="61" spans="1:13" ht="14.25" customHeight="1" thickBot="1">
      <c r="A61" s="772" t="s">
        <v>1211</v>
      </c>
      <c r="B61" s="773"/>
      <c r="C61" s="774"/>
      <c r="D61" s="1518"/>
      <c r="E61" s="1518"/>
      <c r="F61" s="1518"/>
      <c r="G61" s="1518"/>
      <c r="H61" s="1518"/>
      <c r="I61" s="1518"/>
      <c r="J61" s="1518"/>
      <c r="K61" s="1518"/>
      <c r="L61" s="1518"/>
    </row>
    <row r="62" spans="1:13" ht="14.25" customHeight="1"/>
    <row r="63" spans="1:13" ht="14.25" customHeight="1"/>
    <row r="64" spans="1:13" ht="14.25" customHeight="1">
      <c r="G64" s="1234"/>
    </row>
  </sheetData>
  <mergeCells count="45">
    <mergeCell ref="C12:M12"/>
    <mergeCell ref="A2:A13"/>
    <mergeCell ref="C2:M2"/>
    <mergeCell ref="C3:M3"/>
    <mergeCell ref="C5:M5"/>
    <mergeCell ref="C6:M6"/>
    <mergeCell ref="D7:G7"/>
    <mergeCell ref="J7:M7"/>
    <mergeCell ref="B8:B10"/>
    <mergeCell ref="C9:D9"/>
    <mergeCell ref="F9:G9"/>
    <mergeCell ref="I9:J9"/>
    <mergeCell ref="C10:D10"/>
    <mergeCell ref="F10:G10"/>
    <mergeCell ref="I10:J10"/>
    <mergeCell ref="C11:M11"/>
    <mergeCell ref="C49:M49"/>
    <mergeCell ref="C13:M13"/>
    <mergeCell ref="C14:E14"/>
    <mergeCell ref="G14:M14"/>
    <mergeCell ref="A15:A51"/>
    <mergeCell ref="B17:B23"/>
    <mergeCell ref="B24:B27"/>
    <mergeCell ref="J29:L29"/>
    <mergeCell ref="B31:B33"/>
    <mergeCell ref="B34:B43"/>
    <mergeCell ref="F42:G42"/>
    <mergeCell ref="H42:I42"/>
    <mergeCell ref="B44:B47"/>
    <mergeCell ref="F45:F46"/>
    <mergeCell ref="G45:J46"/>
    <mergeCell ref="C48:M48"/>
    <mergeCell ref="A58:A60"/>
    <mergeCell ref="C58:M58"/>
    <mergeCell ref="C59:M59"/>
    <mergeCell ref="C60:M60"/>
    <mergeCell ref="C50:M50"/>
    <mergeCell ref="C51:M51"/>
    <mergeCell ref="A52:A57"/>
    <mergeCell ref="C52:I52"/>
    <mergeCell ref="C53:I53"/>
    <mergeCell ref="C54:I54"/>
    <mergeCell ref="C55:M55"/>
    <mergeCell ref="C56:M56"/>
    <mergeCell ref="C57:M57"/>
  </mergeCells>
  <dataValidations count="1">
    <dataValidation type="list" allowBlank="1" showErrorMessage="1" sqref="I7" xr:uid="{00000000-0002-0000-4700-000000000000}">
      <formula1>INDIRECT(C7)</formula1>
    </dataValidation>
  </dataValidations>
  <hyperlinks>
    <hyperlink ref="C56" r:id="rId1"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3"/>
  </sheetPr>
  <dimension ref="A1:M61"/>
  <sheetViews>
    <sheetView workbookViewId="0">
      <selection activeCell="N3" sqref="N3"/>
    </sheetView>
  </sheetViews>
  <sheetFormatPr baseColWidth="10" defaultColWidth="11.42578125" defaultRowHeight="15"/>
  <cols>
    <col min="2" max="2" width="28.140625" customWidth="1"/>
    <col min="3" max="3" width="12.140625" customWidth="1"/>
    <col min="4" max="4" width="16.7109375" customWidth="1"/>
    <col min="5" max="5" width="19.42578125" customWidth="1"/>
  </cols>
  <sheetData>
    <row r="1" spans="1:13" ht="16.5" thickBot="1">
      <c r="A1" s="153"/>
      <c r="B1" s="1940" t="s">
        <v>2058</v>
      </c>
      <c r="C1" s="152"/>
      <c r="D1" s="152"/>
      <c r="E1" s="152"/>
      <c r="F1" s="152"/>
      <c r="G1" s="152"/>
      <c r="H1" s="152"/>
      <c r="I1" s="152"/>
      <c r="J1" s="152"/>
      <c r="K1" s="152"/>
      <c r="L1" s="152"/>
      <c r="M1" s="151"/>
    </row>
    <row r="2" spans="1:13" ht="31.5" customHeight="1">
      <c r="A2" s="3326" t="s">
        <v>1134</v>
      </c>
      <c r="B2" s="150" t="s">
        <v>1135</v>
      </c>
      <c r="C2" s="3329" t="s">
        <v>1025</v>
      </c>
      <c r="D2" s="3330"/>
      <c r="E2" s="3330"/>
      <c r="F2" s="3330"/>
      <c r="G2" s="3330"/>
      <c r="H2" s="3330"/>
      <c r="I2" s="3330"/>
      <c r="J2" s="3330"/>
      <c r="K2" s="3330"/>
      <c r="L2" s="3330"/>
      <c r="M2" s="3331"/>
    </row>
    <row r="3" spans="1:13" ht="47.25" customHeight="1">
      <c r="A3" s="3327"/>
      <c r="B3" s="100" t="s">
        <v>1213</v>
      </c>
      <c r="C3" s="3329" t="s">
        <v>2042</v>
      </c>
      <c r="D3" s="3330"/>
      <c r="E3" s="3330"/>
      <c r="F3" s="3330"/>
      <c r="G3" s="3330"/>
      <c r="H3" s="3330"/>
      <c r="I3" s="3330"/>
      <c r="J3" s="3330"/>
      <c r="K3" s="3330"/>
      <c r="L3" s="3330"/>
      <c r="M3" s="3331"/>
    </row>
    <row r="4" spans="1:13" ht="15.75">
      <c r="A4" s="3327"/>
      <c r="B4" s="1865" t="s">
        <v>1139</v>
      </c>
      <c r="C4" s="1870" t="s">
        <v>422</v>
      </c>
      <c r="D4" s="1870"/>
      <c r="E4" s="2002"/>
      <c r="F4" s="2002"/>
      <c r="G4" s="2002"/>
      <c r="H4" s="2002"/>
      <c r="I4" s="2002"/>
      <c r="J4" s="2002"/>
      <c r="K4" s="2002"/>
      <c r="L4" s="2002"/>
      <c r="M4" s="2003"/>
    </row>
    <row r="5" spans="1:13" ht="15.75">
      <c r="A5" s="3327"/>
      <c r="B5" s="2061" t="s">
        <v>1140</v>
      </c>
      <c r="C5" s="1991" t="s">
        <v>1141</v>
      </c>
      <c r="D5" s="1870"/>
      <c r="E5" s="660"/>
      <c r="F5" s="660"/>
      <c r="G5" s="660"/>
      <c r="H5" s="660"/>
      <c r="I5" s="660"/>
      <c r="J5" s="660"/>
      <c r="K5" s="660"/>
      <c r="L5" s="660"/>
      <c r="M5" s="661"/>
    </row>
    <row r="6" spans="1:13" ht="15.75">
      <c r="A6" s="3327"/>
      <c r="B6" s="1865" t="s">
        <v>1142</v>
      </c>
      <c r="C6" s="1991" t="s">
        <v>1141</v>
      </c>
      <c r="D6" s="1870"/>
      <c r="E6" s="660"/>
      <c r="F6" s="660"/>
      <c r="G6" s="660"/>
      <c r="H6" s="660"/>
      <c r="I6" s="660"/>
      <c r="J6" s="660"/>
      <c r="K6" s="660"/>
      <c r="L6" s="660"/>
      <c r="M6" s="661"/>
    </row>
    <row r="7" spans="1:13" ht="15.75">
      <c r="A7" s="3327"/>
      <c r="B7" s="100" t="s">
        <v>1143</v>
      </c>
      <c r="C7" s="449" t="s">
        <v>71</v>
      </c>
      <c r="E7" s="148"/>
      <c r="F7" s="148"/>
      <c r="G7" s="149"/>
      <c r="H7" s="1897" t="s">
        <v>28</v>
      </c>
      <c r="I7" s="449" t="s">
        <v>72</v>
      </c>
      <c r="K7" s="148"/>
      <c r="L7" s="148"/>
      <c r="M7" s="147"/>
    </row>
    <row r="8" spans="1:13" ht="15.75">
      <c r="A8" s="3327"/>
      <c r="B8" s="3337" t="s">
        <v>1144</v>
      </c>
      <c r="C8" s="146" t="s">
        <v>125</v>
      </c>
      <c r="D8" s="145"/>
      <c r="E8" s="145"/>
      <c r="F8" s="145"/>
      <c r="G8" s="145"/>
      <c r="H8" s="145"/>
      <c r="I8" s="145"/>
      <c r="J8" s="145"/>
      <c r="K8" s="145"/>
      <c r="L8" s="81"/>
      <c r="M8" s="144"/>
    </row>
    <row r="9" spans="1:13" ht="15.75">
      <c r="A9" s="3327"/>
      <c r="B9" s="3338"/>
      <c r="C9" s="3960" t="s">
        <v>2059</v>
      </c>
      <c r="D9" s="3960"/>
      <c r="E9" s="1863"/>
      <c r="F9" s="3960"/>
      <c r="G9" s="3960"/>
      <c r="H9" s="1863"/>
      <c r="I9" s="3960"/>
      <c r="J9" s="3960"/>
      <c r="K9" s="1863"/>
      <c r="L9" s="4"/>
      <c r="M9" s="101"/>
    </row>
    <row r="10" spans="1:13" ht="15.75">
      <c r="A10" s="3327"/>
      <c r="B10" s="3339"/>
      <c r="C10" s="3960" t="s">
        <v>1147</v>
      </c>
      <c r="D10" s="3960"/>
      <c r="E10" s="1938"/>
      <c r="F10" s="3960" t="s">
        <v>1147</v>
      </c>
      <c r="G10" s="3960"/>
      <c r="H10" s="1938"/>
      <c r="I10" s="3960" t="s">
        <v>1147</v>
      </c>
      <c r="J10" s="3960"/>
      <c r="K10" s="1938"/>
      <c r="L10" s="4"/>
      <c r="M10" s="101"/>
    </row>
    <row r="11" spans="1:13" ht="178.5" customHeight="1">
      <c r="A11" s="3327"/>
      <c r="B11" s="100" t="s">
        <v>1219</v>
      </c>
      <c r="C11" s="4542" t="s">
        <v>2060</v>
      </c>
      <c r="D11" s="4609"/>
      <c r="E11" s="4609"/>
      <c r="F11" s="4609"/>
      <c r="G11" s="4609"/>
      <c r="H11" s="4609"/>
      <c r="I11" s="4609"/>
      <c r="J11" s="4609"/>
      <c r="K11" s="4609"/>
      <c r="L11" s="4609"/>
      <c r="M11" s="4544"/>
    </row>
    <row r="12" spans="1:13" ht="335.25" customHeight="1">
      <c r="A12" s="3327"/>
      <c r="B12" s="154" t="s">
        <v>1221</v>
      </c>
      <c r="C12" s="4522" t="s">
        <v>2047</v>
      </c>
      <c r="D12" s="4522"/>
      <c r="E12" s="4522"/>
      <c r="F12" s="4522"/>
      <c r="G12" s="4522"/>
      <c r="H12" s="4522"/>
      <c r="I12" s="4522"/>
      <c r="J12" s="4522"/>
      <c r="K12" s="4522"/>
      <c r="L12" s="4522"/>
      <c r="M12" s="4522"/>
    </row>
    <row r="13" spans="1:13" ht="58.5" customHeight="1">
      <c r="A13" s="3328"/>
      <c r="B13" s="154" t="s">
        <v>1495</v>
      </c>
      <c r="C13" s="3939" t="s">
        <v>2061</v>
      </c>
      <c r="D13" s="3939"/>
      <c r="E13" s="3939"/>
      <c r="F13" s="3939"/>
      <c r="G13" s="3939"/>
      <c r="H13" s="3939"/>
      <c r="I13" s="3939"/>
      <c r="J13" s="3939"/>
      <c r="K13" s="3939"/>
      <c r="L13" s="3939"/>
      <c r="M13" s="3939"/>
    </row>
    <row r="14" spans="1:13" ht="54" customHeight="1">
      <c r="A14" s="717"/>
      <c r="B14" s="985" t="s">
        <v>1995</v>
      </c>
      <c r="C14" s="3919" t="s">
        <v>1403</v>
      </c>
      <c r="D14" s="3694"/>
      <c r="E14" s="3920"/>
      <c r="F14" s="985" t="s">
        <v>1224</v>
      </c>
      <c r="G14" s="3919" t="s">
        <v>789</v>
      </c>
      <c r="H14" s="3694"/>
      <c r="I14" s="3694"/>
      <c r="J14" s="3694"/>
      <c r="K14" s="3694"/>
      <c r="L14" s="3694"/>
      <c r="M14" s="3920"/>
    </row>
    <row r="15" spans="1:13" ht="54" customHeight="1">
      <c r="A15" s="3355" t="s">
        <v>1150</v>
      </c>
      <c r="B15" s="154" t="s">
        <v>1256</v>
      </c>
      <c r="C15" s="1891"/>
      <c r="D15" s="2635" t="s">
        <v>111</v>
      </c>
      <c r="E15" s="1861"/>
      <c r="F15" s="1861"/>
      <c r="G15" s="1861"/>
      <c r="H15" s="1861"/>
      <c r="I15" s="1861"/>
      <c r="J15" s="1861"/>
      <c r="K15" s="1861"/>
      <c r="L15" s="2658"/>
      <c r="M15" s="2658"/>
    </row>
    <row r="16" spans="1:13" ht="50.1" customHeight="1">
      <c r="A16" s="3356"/>
      <c r="B16" s="154" t="s">
        <v>1151</v>
      </c>
      <c r="C16" s="3501" t="s">
        <v>2062</v>
      </c>
      <c r="D16" s="3502"/>
      <c r="E16" s="3502"/>
      <c r="F16" s="3502"/>
      <c r="G16" s="3502"/>
      <c r="H16" s="3502"/>
      <c r="I16" s="3502"/>
      <c r="J16" s="3502"/>
      <c r="K16" s="3502"/>
      <c r="L16" s="3502"/>
      <c r="M16" s="3503"/>
    </row>
    <row r="17" spans="1:13" ht="15.75">
      <c r="A17" s="3356"/>
      <c r="B17" s="3337" t="s">
        <v>1153</v>
      </c>
      <c r="C17" s="143"/>
      <c r="D17" s="142"/>
      <c r="E17" s="142"/>
      <c r="F17" s="142"/>
      <c r="G17" s="142"/>
      <c r="H17" s="142"/>
      <c r="I17" s="142"/>
      <c r="J17" s="142"/>
      <c r="K17" s="142"/>
      <c r="L17" s="138"/>
      <c r="M17" s="110"/>
    </row>
    <row r="18" spans="1:13" ht="15.75">
      <c r="A18" s="3356"/>
      <c r="B18" s="3338"/>
      <c r="C18" s="140"/>
      <c r="D18" s="139"/>
      <c r="E18" s="138"/>
      <c r="F18" s="139"/>
      <c r="G18" s="138"/>
      <c r="H18" s="139"/>
      <c r="I18" s="138"/>
      <c r="J18" s="139"/>
      <c r="K18" s="138"/>
      <c r="L18" s="136"/>
      <c r="M18" s="135"/>
    </row>
    <row r="19" spans="1:13" ht="15.75">
      <c r="A19" s="3356"/>
      <c r="B19" s="3338"/>
      <c r="C19" s="128" t="s">
        <v>1154</v>
      </c>
      <c r="D19" s="137"/>
      <c r="E19" s="128" t="s">
        <v>1155</v>
      </c>
      <c r="F19" s="137"/>
      <c r="G19" s="128" t="s">
        <v>1156</v>
      </c>
      <c r="H19" s="137"/>
      <c r="I19" s="128" t="s">
        <v>1157</v>
      </c>
      <c r="J19" s="137"/>
      <c r="K19" s="128" t="s">
        <v>1158</v>
      </c>
      <c r="L19" s="136"/>
      <c r="M19" s="135"/>
    </row>
    <row r="20" spans="1:13" ht="15.75">
      <c r="A20" s="3356"/>
      <c r="B20" s="3338"/>
      <c r="C20" s="128" t="s">
        <v>1159</v>
      </c>
      <c r="D20" s="1891"/>
      <c r="E20" s="128" t="s">
        <v>1160</v>
      </c>
      <c r="F20" s="123"/>
      <c r="G20" s="128" t="s">
        <v>1161</v>
      </c>
      <c r="H20" s="123"/>
      <c r="I20" s="128" t="s">
        <v>1162</v>
      </c>
      <c r="J20" s="1891" t="s">
        <v>1226</v>
      </c>
      <c r="K20" s="128" t="s">
        <v>1163</v>
      </c>
      <c r="L20" s="134"/>
      <c r="M20" s="133"/>
    </row>
    <row r="21" spans="1:13" ht="15.75">
      <c r="A21" s="3356"/>
      <c r="B21" s="3338"/>
      <c r="C21" s="128" t="s">
        <v>1164</v>
      </c>
      <c r="D21" s="1891"/>
      <c r="E21" s="128" t="s">
        <v>1165</v>
      </c>
      <c r="F21" s="1891"/>
      <c r="G21" s="128"/>
      <c r="H21" s="125"/>
      <c r="I21" s="128"/>
      <c r="J21" s="125"/>
      <c r="K21" s="128"/>
      <c r="L21" s="1939"/>
      <c r="M21" s="132"/>
    </row>
    <row r="22" spans="1:13" ht="15.75">
      <c r="A22" s="3356"/>
      <c r="B22" s="3338"/>
      <c r="C22" s="128" t="s">
        <v>1166</v>
      </c>
      <c r="D22" s="123"/>
      <c r="E22" s="128" t="s">
        <v>1168</v>
      </c>
      <c r="F22" s="1939"/>
      <c r="G22" s="1939"/>
      <c r="H22" s="1939"/>
      <c r="I22" s="1939"/>
      <c r="J22" s="1939"/>
      <c r="K22" s="1939"/>
      <c r="L22" s="1894"/>
      <c r="M22" s="1895"/>
    </row>
    <row r="23" spans="1:13" ht="15.75">
      <c r="A23" s="3356"/>
      <c r="B23" s="3339"/>
      <c r="C23" s="1894"/>
      <c r="D23" s="1894"/>
      <c r="E23" s="1894"/>
      <c r="F23" s="1894"/>
      <c r="G23" s="1894"/>
      <c r="H23" s="1894"/>
      <c r="I23" s="1894"/>
      <c r="J23" s="1894"/>
      <c r="K23" s="1894"/>
      <c r="L23" s="4"/>
      <c r="M23" s="101"/>
    </row>
    <row r="24" spans="1:13" ht="15.75">
      <c r="A24" s="3356"/>
      <c r="B24" s="3337" t="s">
        <v>1170</v>
      </c>
      <c r="C24" s="131"/>
      <c r="D24" s="131"/>
      <c r="E24" s="131"/>
      <c r="F24" s="131"/>
      <c r="G24" s="131"/>
      <c r="H24" s="131"/>
      <c r="I24" s="131"/>
      <c r="J24" s="131"/>
      <c r="K24" s="131"/>
      <c r="L24" s="4"/>
      <c r="M24" s="101"/>
    </row>
    <row r="25" spans="1:13" ht="15.75">
      <c r="A25" s="3356"/>
      <c r="B25" s="3338"/>
      <c r="C25" s="128" t="s">
        <v>1171</v>
      </c>
      <c r="D25" s="123"/>
      <c r="E25" s="120"/>
      <c r="F25" s="128" t="s">
        <v>1172</v>
      </c>
      <c r="G25" s="1891"/>
      <c r="H25" s="120"/>
      <c r="I25" s="128" t="s">
        <v>1173</v>
      </c>
      <c r="J25" s="1891" t="s">
        <v>1226</v>
      </c>
      <c r="K25" s="120"/>
      <c r="L25" s="4"/>
      <c r="M25" s="101"/>
    </row>
    <row r="26" spans="1:13" ht="15.75">
      <c r="A26" s="3356"/>
      <c r="B26" s="3338"/>
      <c r="C26" s="128" t="s">
        <v>1174</v>
      </c>
      <c r="D26" s="130"/>
      <c r="E26" s="129"/>
      <c r="F26" s="128" t="s">
        <v>1175</v>
      </c>
      <c r="G26" s="123"/>
      <c r="H26" s="126"/>
      <c r="I26" s="127"/>
      <c r="J26" s="126"/>
      <c r="K26" s="1945"/>
      <c r="L26" s="4"/>
      <c r="M26" s="101"/>
    </row>
    <row r="27" spans="1:13" ht="15.75">
      <c r="A27" s="3356"/>
      <c r="B27" s="3338"/>
      <c r="C27" s="125"/>
      <c r="D27" s="125"/>
      <c r="E27" s="125"/>
      <c r="F27" s="125"/>
      <c r="G27" s="125"/>
      <c r="H27" s="125"/>
      <c r="I27" s="125"/>
      <c r="J27" s="125"/>
      <c r="K27" s="125"/>
      <c r="L27" s="120"/>
      <c r="M27" s="122"/>
    </row>
    <row r="28" spans="1:13" ht="15.75">
      <c r="A28" s="3356"/>
      <c r="B28" s="1864" t="s">
        <v>1176</v>
      </c>
      <c r="C28" s="120"/>
      <c r="D28" s="120"/>
      <c r="E28" s="120"/>
      <c r="F28" s="120"/>
      <c r="G28" s="120"/>
      <c r="H28" s="120"/>
      <c r="I28" s="120"/>
      <c r="J28" s="120"/>
      <c r="K28" s="120"/>
      <c r="L28" s="1907"/>
      <c r="M28" s="122"/>
    </row>
    <row r="29" spans="1:13" ht="15.75">
      <c r="A29" s="3356"/>
      <c r="B29" s="1864"/>
      <c r="C29" s="124" t="s">
        <v>1177</v>
      </c>
      <c r="D29" s="165" t="s">
        <v>61</v>
      </c>
      <c r="E29" s="120"/>
      <c r="F29" s="118" t="s">
        <v>1178</v>
      </c>
      <c r="G29" s="123" t="s">
        <v>61</v>
      </c>
      <c r="H29" s="120"/>
      <c r="I29" s="118" t="s">
        <v>1179</v>
      </c>
      <c r="J29" s="1868"/>
      <c r="K29" s="1869"/>
      <c r="L29" s="1894"/>
      <c r="M29" s="1895"/>
    </row>
    <row r="30" spans="1:13" ht="15.75">
      <c r="A30" s="3356"/>
      <c r="B30" s="1865"/>
      <c r="C30" s="1894"/>
      <c r="D30" s="1894"/>
      <c r="E30" s="1894"/>
      <c r="F30" s="1894"/>
      <c r="G30" s="1894"/>
      <c r="H30" s="1894"/>
      <c r="I30" s="1894"/>
      <c r="J30" s="1894"/>
      <c r="K30" s="1894"/>
      <c r="L30" s="4"/>
      <c r="M30" s="101"/>
    </row>
    <row r="31" spans="1:13" ht="15.75">
      <c r="A31" s="3356"/>
      <c r="B31" s="3337" t="s">
        <v>1181</v>
      </c>
      <c r="C31" s="2034"/>
      <c r="D31" s="2034"/>
      <c r="E31" s="2034"/>
      <c r="F31" s="2034"/>
      <c r="G31" s="2034"/>
      <c r="H31" s="2034"/>
      <c r="I31" s="2034"/>
      <c r="J31" s="2034"/>
      <c r="K31" s="2034"/>
      <c r="L31" s="4"/>
      <c r="M31" s="101"/>
    </row>
    <row r="32" spans="1:13" ht="15.75">
      <c r="A32" s="3356"/>
      <c r="B32" s="3338"/>
      <c r="C32" s="120" t="s">
        <v>1182</v>
      </c>
      <c r="D32" s="1543">
        <v>2021</v>
      </c>
      <c r="E32" s="117"/>
      <c r="F32" s="120" t="s">
        <v>1183</v>
      </c>
      <c r="G32" s="509" t="s">
        <v>1184</v>
      </c>
      <c r="H32" s="117"/>
      <c r="I32" s="118"/>
      <c r="J32" s="117"/>
      <c r="K32" s="117"/>
      <c r="L32" s="4"/>
      <c r="M32" s="101"/>
    </row>
    <row r="33" spans="1:13" ht="15.75">
      <c r="A33" s="3356"/>
      <c r="B33" s="3339"/>
      <c r="C33" s="1894"/>
      <c r="D33" s="116"/>
      <c r="E33" s="2035"/>
      <c r="F33" s="1894"/>
      <c r="G33" s="2035"/>
      <c r="H33" s="2035"/>
      <c r="I33" s="115"/>
      <c r="J33" s="2035"/>
      <c r="K33" s="2035"/>
      <c r="L33" s="114"/>
      <c r="M33" s="113"/>
    </row>
    <row r="34" spans="1:13" ht="15.75">
      <c r="A34" s="3356"/>
      <c r="B34" s="3337" t="s">
        <v>1185</v>
      </c>
      <c r="C34" s="114"/>
      <c r="D34" s="114"/>
      <c r="E34" s="114"/>
      <c r="F34" s="114"/>
      <c r="G34" s="114"/>
      <c r="H34" s="114"/>
      <c r="I34" s="114"/>
      <c r="J34" s="114"/>
      <c r="K34" s="114"/>
      <c r="L34" s="111"/>
      <c r="M34" s="113"/>
    </row>
    <row r="35" spans="1:13" ht="15.75">
      <c r="A35" s="3356"/>
      <c r="B35" s="3338"/>
      <c r="C35" s="109"/>
      <c r="D35" s="1619" t="s">
        <v>1432</v>
      </c>
      <c r="E35" s="1619"/>
      <c r="F35" s="1619" t="s">
        <v>1521</v>
      </c>
      <c r="G35" s="1619"/>
      <c r="H35" s="1620">
        <v>2021</v>
      </c>
      <c r="I35" s="1620"/>
      <c r="J35" s="1620">
        <v>2022</v>
      </c>
      <c r="K35" s="1619"/>
      <c r="L35" s="2665">
        <v>2023</v>
      </c>
      <c r="M35" s="1621"/>
    </row>
    <row r="36" spans="1:13" ht="15.75">
      <c r="A36" s="3356"/>
      <c r="B36" s="3338"/>
      <c r="C36" s="109"/>
      <c r="D36" s="2669"/>
      <c r="E36" s="2670"/>
      <c r="F36" s="1544"/>
      <c r="G36" s="2670"/>
      <c r="H36" s="2665">
        <v>1</v>
      </c>
      <c r="I36" s="2666"/>
      <c r="J36" s="2665">
        <v>1</v>
      </c>
      <c r="K36" s="2666"/>
      <c r="L36" s="1625">
        <v>1</v>
      </c>
      <c r="M36" s="1622"/>
    </row>
    <row r="37" spans="1:13" ht="15.75">
      <c r="A37" s="3356"/>
      <c r="B37" s="3338"/>
      <c r="C37" s="109"/>
      <c r="D37" s="1619">
        <v>2024</v>
      </c>
      <c r="E37" s="1619"/>
      <c r="F37" s="1619">
        <v>2025</v>
      </c>
      <c r="G37" s="1619"/>
      <c r="H37" s="1620">
        <v>2026</v>
      </c>
      <c r="I37" s="1620"/>
      <c r="J37" s="1620">
        <v>2027</v>
      </c>
      <c r="K37" s="1619"/>
      <c r="L37" s="2665">
        <v>2028</v>
      </c>
      <c r="M37" s="1621"/>
    </row>
    <row r="38" spans="1:13" ht="15.75">
      <c r="A38" s="3356"/>
      <c r="B38" s="3338"/>
      <c r="C38" s="109"/>
      <c r="D38" s="2665">
        <v>1</v>
      </c>
      <c r="E38" s="2666"/>
      <c r="F38" s="2665">
        <v>1</v>
      </c>
      <c r="G38" s="2666"/>
      <c r="H38" s="2665">
        <v>1</v>
      </c>
      <c r="I38" s="2666"/>
      <c r="J38" s="2665">
        <v>1</v>
      </c>
      <c r="K38" s="2666"/>
      <c r="L38" s="1625">
        <v>1</v>
      </c>
      <c r="M38" s="1622"/>
    </row>
    <row r="39" spans="1:13" ht="15.75">
      <c r="A39" s="3356"/>
      <c r="B39" s="3338"/>
      <c r="C39" s="109"/>
      <c r="D39" s="1619">
        <v>2029</v>
      </c>
      <c r="E39" s="1619"/>
      <c r="F39" s="1619">
        <v>2030</v>
      </c>
      <c r="G39" s="1619"/>
      <c r="H39" s="1620" t="s">
        <v>1316</v>
      </c>
      <c r="I39" s="1620"/>
      <c r="J39" s="1620" t="s">
        <v>1317</v>
      </c>
      <c r="K39" s="1619"/>
      <c r="L39" s="2669" t="s">
        <v>1380</v>
      </c>
      <c r="M39" s="1621"/>
    </row>
    <row r="40" spans="1:13" ht="15.75">
      <c r="A40" s="3356"/>
      <c r="B40" s="3338"/>
      <c r="C40" s="109"/>
      <c r="D40" s="2665">
        <v>1</v>
      </c>
      <c r="E40" s="2666"/>
      <c r="F40" s="2665">
        <v>1</v>
      </c>
      <c r="G40" s="2666"/>
      <c r="H40" s="2665">
        <v>1</v>
      </c>
      <c r="I40" s="2666"/>
      <c r="J40" s="2665">
        <v>1</v>
      </c>
      <c r="K40" s="2666"/>
      <c r="L40" s="1626">
        <v>1</v>
      </c>
      <c r="M40" s="1621"/>
    </row>
    <row r="41" spans="1:13" ht="15.75">
      <c r="A41" s="3356"/>
      <c r="B41" s="3338"/>
      <c r="C41" s="109"/>
      <c r="D41" s="1623" t="s">
        <v>2063</v>
      </c>
      <c r="E41" s="1623"/>
      <c r="F41" s="1623" t="s">
        <v>1186</v>
      </c>
      <c r="G41" s="1623"/>
      <c r="H41" s="1623"/>
      <c r="I41" s="1623"/>
      <c r="J41" s="1623"/>
      <c r="K41" s="1623"/>
      <c r="L41" s="1623"/>
      <c r="M41" s="1621"/>
    </row>
    <row r="42" spans="1:13" ht="15.75">
      <c r="A42" s="3356"/>
      <c r="B42" s="3338"/>
      <c r="C42" s="109"/>
      <c r="D42" s="2669">
        <v>1</v>
      </c>
      <c r="E42" s="2670"/>
      <c r="F42" s="4606">
        <v>14</v>
      </c>
      <c r="G42" s="4607"/>
      <c r="H42" s="4608"/>
      <c r="I42" s="4608"/>
      <c r="J42" s="1623"/>
      <c r="K42" s="1623"/>
      <c r="L42" s="1624"/>
      <c r="M42" s="1621"/>
    </row>
    <row r="43" spans="1:13" ht="15.75">
      <c r="A43" s="3356"/>
      <c r="B43" s="3338"/>
      <c r="C43" s="109"/>
      <c r="D43" s="108"/>
      <c r="E43" s="1935"/>
      <c r="F43" s="108"/>
      <c r="G43" s="1935"/>
      <c r="H43" s="108"/>
      <c r="I43" s="1935"/>
      <c r="J43" s="108"/>
      <c r="K43" s="1935"/>
      <c r="L43" s="4"/>
      <c r="M43" s="101"/>
    </row>
    <row r="44" spans="1:13" ht="15.75">
      <c r="A44" s="3356"/>
      <c r="B44" s="3337" t="s">
        <v>1187</v>
      </c>
      <c r="C44" s="107"/>
      <c r="D44" s="107"/>
      <c r="E44" s="107"/>
      <c r="F44" s="107"/>
      <c r="G44" s="107"/>
      <c r="H44" s="107"/>
      <c r="I44" s="107"/>
      <c r="J44" s="107"/>
      <c r="K44" s="107"/>
      <c r="L44" s="4"/>
      <c r="M44" s="101"/>
    </row>
    <row r="45" spans="1:13" ht="15.75">
      <c r="A45" s="3356"/>
      <c r="B45" s="3338"/>
      <c r="C45" s="4"/>
      <c r="D45" s="106" t="s">
        <v>482</v>
      </c>
      <c r="E45" s="105" t="s">
        <v>60</v>
      </c>
      <c r="F45" s="3360" t="s">
        <v>1188</v>
      </c>
      <c r="G45" s="3944" t="s">
        <v>1997</v>
      </c>
      <c r="H45" s="3944"/>
      <c r="I45" s="3944"/>
      <c r="J45" s="3944"/>
      <c r="K45" s="3944"/>
      <c r="L45" s="4"/>
      <c r="M45" s="101"/>
    </row>
    <row r="46" spans="1:13" ht="15.75">
      <c r="A46" s="3356"/>
      <c r="B46" s="3338"/>
      <c r="C46" s="4"/>
      <c r="D46" s="1998" t="s">
        <v>1167</v>
      </c>
      <c r="E46" s="1891"/>
      <c r="F46" s="3360"/>
      <c r="G46" s="3944"/>
      <c r="H46" s="3944"/>
      <c r="I46" s="3944"/>
      <c r="J46" s="3944"/>
      <c r="K46" s="3944"/>
      <c r="L46" s="4"/>
      <c r="M46" s="101"/>
    </row>
    <row r="47" spans="1:13" ht="3.75" customHeight="1">
      <c r="A47" s="3356"/>
      <c r="B47" s="3339"/>
      <c r="C47" s="102"/>
      <c r="D47" s="102"/>
      <c r="E47" s="102"/>
      <c r="F47" s="102"/>
      <c r="G47" s="102"/>
      <c r="H47" s="102"/>
      <c r="I47" s="102"/>
      <c r="J47" s="102"/>
      <c r="K47" s="102"/>
      <c r="L47" s="1861"/>
      <c r="M47" s="1862"/>
    </row>
    <row r="48" spans="1:13" ht="168.75" customHeight="1">
      <c r="A48" s="3356"/>
      <c r="B48" s="100" t="s">
        <v>1189</v>
      </c>
      <c r="C48" s="3723" t="s">
        <v>2064</v>
      </c>
      <c r="D48" s="3359"/>
      <c r="E48" s="3359"/>
      <c r="F48" s="3359"/>
      <c r="G48" s="3359"/>
      <c r="H48" s="3359"/>
      <c r="I48" s="3359"/>
      <c r="J48" s="3359"/>
      <c r="K48" s="3359"/>
      <c r="L48" s="3359"/>
      <c r="M48" s="3724"/>
    </row>
    <row r="49" spans="1:13" ht="26.25" customHeight="1">
      <c r="A49" s="3356"/>
      <c r="B49" s="100" t="s">
        <v>1191</v>
      </c>
      <c r="C49" s="4601" t="s">
        <v>2065</v>
      </c>
      <c r="D49" s="4602"/>
      <c r="E49" s="4602"/>
      <c r="F49" s="4602"/>
      <c r="G49" s="4602"/>
      <c r="H49" s="4602"/>
      <c r="I49" s="4602"/>
      <c r="J49" s="4602"/>
      <c r="K49" s="4602"/>
      <c r="L49" s="4602"/>
      <c r="M49" s="4603"/>
    </row>
    <row r="50" spans="1:13" ht="15.75">
      <c r="A50" s="3356"/>
      <c r="B50" s="100" t="s">
        <v>1193</v>
      </c>
      <c r="C50" s="776">
        <v>30</v>
      </c>
      <c r="D50" s="775"/>
      <c r="E50" s="775"/>
      <c r="F50" s="775"/>
      <c r="G50" s="775"/>
      <c r="H50" s="775"/>
      <c r="I50" s="775"/>
      <c r="J50" s="775"/>
      <c r="K50" s="775"/>
      <c r="L50" s="2640"/>
      <c r="M50" s="2641"/>
    </row>
    <row r="51" spans="1:13" ht="15.6" customHeight="1">
      <c r="A51" s="3356"/>
      <c r="B51" s="100" t="s">
        <v>1195</v>
      </c>
      <c r="C51" s="2668">
        <v>2020</v>
      </c>
      <c r="D51" s="2640"/>
      <c r="E51" s="2640"/>
      <c r="F51" s="2640"/>
      <c r="G51" s="2640"/>
      <c r="H51" s="2640"/>
      <c r="I51" s="2640"/>
      <c r="J51" s="2640"/>
      <c r="K51" s="2640"/>
      <c r="L51" s="1991"/>
      <c r="M51" s="1992"/>
    </row>
    <row r="52" spans="1:13" ht="15.6" customHeight="1">
      <c r="A52" s="3323" t="s">
        <v>1197</v>
      </c>
      <c r="B52" s="98" t="s">
        <v>1198</v>
      </c>
      <c r="C52" s="3521" t="s">
        <v>849</v>
      </c>
      <c r="D52" s="3521"/>
      <c r="E52" s="3521"/>
      <c r="F52" s="3521"/>
      <c r="G52" s="3521"/>
      <c r="H52" s="3521"/>
      <c r="I52" s="3521"/>
      <c r="J52" s="3521"/>
      <c r="K52" s="3521"/>
      <c r="L52" s="3521"/>
      <c r="M52" s="3522"/>
    </row>
    <row r="53" spans="1:13" ht="15.6" customHeight="1">
      <c r="A53" s="3324"/>
      <c r="B53" s="98" t="s">
        <v>1199</v>
      </c>
      <c r="C53" s="3523" t="s">
        <v>1407</v>
      </c>
      <c r="D53" s="3521"/>
      <c r="E53" s="3521"/>
      <c r="F53" s="3521"/>
      <c r="G53" s="3521"/>
      <c r="H53" s="3521"/>
      <c r="I53" s="3521"/>
      <c r="J53" s="3521"/>
      <c r="K53" s="3521"/>
      <c r="L53" s="3521"/>
      <c r="M53" s="3522"/>
    </row>
    <row r="54" spans="1:13" ht="15.6" customHeight="1">
      <c r="A54" s="3324"/>
      <c r="B54" s="98" t="s">
        <v>1201</v>
      </c>
      <c r="C54" s="3521" t="s">
        <v>677</v>
      </c>
      <c r="D54" s="3521"/>
      <c r="E54" s="3521"/>
      <c r="F54" s="3521"/>
      <c r="G54" s="3521"/>
      <c r="H54" s="3521"/>
      <c r="I54" s="3521"/>
      <c r="J54" s="3521"/>
      <c r="K54" s="3521"/>
      <c r="L54" s="3521"/>
      <c r="M54" s="3522"/>
    </row>
    <row r="55" spans="1:13" ht="15.6" customHeight="1">
      <c r="A55" s="3324"/>
      <c r="B55" s="99" t="s">
        <v>1202</v>
      </c>
      <c r="C55" s="3524" t="s">
        <v>1408</v>
      </c>
      <c r="D55" s="3525"/>
      <c r="E55" s="3525"/>
      <c r="F55" s="3525"/>
      <c r="G55" s="3525"/>
      <c r="H55" s="3525"/>
      <c r="I55" s="3525"/>
      <c r="J55" s="3525"/>
      <c r="K55" s="3525"/>
      <c r="L55" s="3525"/>
      <c r="M55" s="3526"/>
    </row>
    <row r="56" spans="1:13" ht="16.149999999999999" customHeight="1">
      <c r="A56" s="3324"/>
      <c r="B56" s="98" t="s">
        <v>1204</v>
      </c>
      <c r="C56" s="3527" t="s">
        <v>850</v>
      </c>
      <c r="D56" s="3528"/>
      <c r="E56" s="3528"/>
      <c r="F56" s="3528"/>
      <c r="G56" s="3528"/>
      <c r="H56" s="3528"/>
      <c r="I56" s="3528"/>
      <c r="J56" s="3528"/>
      <c r="K56" s="3528"/>
      <c r="L56" s="3528"/>
      <c r="M56" s="3529"/>
    </row>
    <row r="57" spans="1:13" ht="15.75" customHeight="1" thickBot="1">
      <c r="A57" s="3325"/>
      <c r="B57" s="98" t="s">
        <v>1205</v>
      </c>
      <c r="C57" s="4604">
        <v>3387000</v>
      </c>
      <c r="D57" s="4605"/>
      <c r="E57" s="4605"/>
      <c r="F57" s="4605"/>
      <c r="G57" s="4605"/>
      <c r="H57" s="2667"/>
      <c r="I57" s="2667"/>
      <c r="J57" s="2667"/>
      <c r="K57" s="2667"/>
      <c r="L57" s="2667"/>
      <c r="M57" s="2018"/>
    </row>
    <row r="58" spans="1:13" ht="15.75" customHeight="1">
      <c r="A58" s="3323" t="s">
        <v>1206</v>
      </c>
      <c r="B58" s="97" t="s">
        <v>1207</v>
      </c>
      <c r="C58" s="4502" t="s">
        <v>1409</v>
      </c>
      <c r="D58" s="4503"/>
      <c r="E58" s="4503"/>
      <c r="F58" s="1991"/>
      <c r="G58" s="1991"/>
      <c r="H58" s="1991"/>
      <c r="I58" s="1991"/>
      <c r="J58" s="1991"/>
      <c r="K58" s="1991"/>
      <c r="L58" s="1991"/>
      <c r="M58" s="1992"/>
    </row>
    <row r="59" spans="1:13" ht="16.5" customHeight="1">
      <c r="A59" s="3324"/>
      <c r="B59" s="97" t="s">
        <v>1209</v>
      </c>
      <c r="C59" s="4502" t="s">
        <v>1210</v>
      </c>
      <c r="D59" s="4503"/>
      <c r="E59" s="4503"/>
      <c r="F59" s="4503"/>
      <c r="G59" s="1991"/>
      <c r="H59" s="1991"/>
      <c r="I59" s="1991"/>
      <c r="J59" s="1991"/>
      <c r="K59" s="1991"/>
      <c r="L59" s="1991"/>
      <c r="M59" s="1992"/>
    </row>
    <row r="60" spans="1:13" ht="32.25" customHeight="1" thickBot="1">
      <c r="A60" s="3324"/>
      <c r="B60" s="96" t="s">
        <v>28</v>
      </c>
      <c r="C60" s="4502" t="s">
        <v>2066</v>
      </c>
      <c r="D60" s="4503"/>
      <c r="E60" s="4503"/>
      <c r="F60" s="1991"/>
      <c r="G60" s="1991"/>
      <c r="H60" s="1991"/>
      <c r="I60" s="1991"/>
      <c r="J60" s="1991"/>
      <c r="K60" s="1991"/>
      <c r="L60" s="2637"/>
      <c r="M60" s="2638"/>
    </row>
    <row r="61" spans="1:13" ht="32.25" thickBot="1">
      <c r="A61" s="77" t="s">
        <v>1211</v>
      </c>
      <c r="B61" s="78"/>
      <c r="C61" s="2636"/>
      <c r="D61" s="2637"/>
      <c r="E61" s="2637"/>
      <c r="F61" s="2637"/>
      <c r="G61" s="2637"/>
      <c r="H61" s="2637"/>
      <c r="I61" s="2637"/>
      <c r="J61" s="2637"/>
      <c r="K61" s="2637"/>
      <c r="L61" s="1235"/>
      <c r="M61" s="1235"/>
    </row>
  </sheetData>
  <mergeCells count="39">
    <mergeCell ref="A2:A13"/>
    <mergeCell ref="C2:M2"/>
    <mergeCell ref="C3:M3"/>
    <mergeCell ref="B8:B10"/>
    <mergeCell ref="C9:D9"/>
    <mergeCell ref="F9:G9"/>
    <mergeCell ref="I9:J9"/>
    <mergeCell ref="C10:D10"/>
    <mergeCell ref="F10:G10"/>
    <mergeCell ref="I10:J10"/>
    <mergeCell ref="C11:M11"/>
    <mergeCell ref="C12:M12"/>
    <mergeCell ref="C13:M13"/>
    <mergeCell ref="G14:M14"/>
    <mergeCell ref="B34:B43"/>
    <mergeCell ref="F42:G42"/>
    <mergeCell ref="H42:I42"/>
    <mergeCell ref="B44:B47"/>
    <mergeCell ref="F45:F46"/>
    <mergeCell ref="G45:K46"/>
    <mergeCell ref="B24:B27"/>
    <mergeCell ref="B31:B33"/>
    <mergeCell ref="C14:E14"/>
    <mergeCell ref="A58:A60"/>
    <mergeCell ref="C58:E58"/>
    <mergeCell ref="C59:F59"/>
    <mergeCell ref="C60:E60"/>
    <mergeCell ref="C48:M48"/>
    <mergeCell ref="C49:M49"/>
    <mergeCell ref="A52:A57"/>
    <mergeCell ref="C52:M52"/>
    <mergeCell ref="C53:M53"/>
    <mergeCell ref="C54:M54"/>
    <mergeCell ref="C55:M55"/>
    <mergeCell ref="C56:M56"/>
    <mergeCell ref="C57:G57"/>
    <mergeCell ref="A15:A51"/>
    <mergeCell ref="C16:M16"/>
    <mergeCell ref="B17:B23"/>
  </mergeCells>
  <dataValidations count="3">
    <dataValidation allowBlank="1" showInputMessage="1" showErrorMessage="1" prompt="Seleccione de la lista desplegable" sqref="B4 B7 H7" xr:uid="{00000000-0002-0000-4800-000000000000}"/>
    <dataValidation allowBlank="1" showInputMessage="1" showErrorMessage="1" prompt="Selecciones de la lista desplegable" sqref="B15" xr:uid="{00000000-0002-0000-4800-000001000000}"/>
    <dataValidation allowBlank="1" showInputMessage="1" showErrorMessage="1" prompt="Incluir una ficha por cada indicador, ya sea de producto o de resultado" sqref="B1" xr:uid="{00000000-0002-0000-4800-000002000000}"/>
  </dataValidations>
  <hyperlinks>
    <hyperlink ref="C56" r:id="rId1" display="alejandro.rivera@gobiernobogota.gov.co" xr:uid="{00000000-0004-0000-4800-000000000000}"/>
    <hyperlink ref="C56:M56" r:id="rId2" display="ricardo.ruge@gobiernobogota.gov.co" xr:uid="{00000000-0004-0000-4800-000001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0000"/>
  </sheetPr>
  <dimension ref="A1:M57"/>
  <sheetViews>
    <sheetView zoomScale="70" zoomScaleNormal="70" workbookViewId="0">
      <selection activeCell="H33" sqref="H33:I33"/>
    </sheetView>
  </sheetViews>
  <sheetFormatPr baseColWidth="10" defaultColWidth="11.42578125" defaultRowHeight="15"/>
  <cols>
    <col min="2" max="2" width="30" customWidth="1"/>
    <col min="7" max="7" width="23.140625" customWidth="1"/>
  </cols>
  <sheetData>
    <row r="1" spans="1:13" ht="16.5" thickBot="1">
      <c r="A1" s="153"/>
      <c r="B1" s="1940" t="s">
        <v>2067</v>
      </c>
      <c r="C1" s="152"/>
      <c r="D1" s="152"/>
      <c r="E1" s="152"/>
      <c r="F1" s="152"/>
      <c r="G1" s="152"/>
      <c r="H1" s="152"/>
      <c r="I1" s="152"/>
      <c r="J1" s="152"/>
      <c r="K1" s="152"/>
      <c r="L1" s="152"/>
      <c r="M1" s="151"/>
    </row>
    <row r="2" spans="1:13" ht="30.75" customHeight="1">
      <c r="A2" s="4401" t="s">
        <v>1134</v>
      </c>
      <c r="B2" s="150" t="s">
        <v>1135</v>
      </c>
      <c r="C2" s="3723" t="s">
        <v>2068</v>
      </c>
      <c r="D2" s="3359"/>
      <c r="E2" s="3359"/>
      <c r="F2" s="3359"/>
      <c r="G2" s="3359"/>
      <c r="H2" s="3359"/>
      <c r="I2" s="3359"/>
      <c r="J2" s="3359"/>
      <c r="K2" s="3359"/>
      <c r="L2" s="3359"/>
      <c r="M2" s="3724"/>
    </row>
    <row r="3" spans="1:13" ht="113.45" customHeight="1">
      <c r="A3" s="4402"/>
      <c r="B3" s="100" t="s">
        <v>1137</v>
      </c>
      <c r="C3" s="3334" t="s">
        <v>2069</v>
      </c>
      <c r="D3" s="4406"/>
      <c r="E3" s="4406"/>
      <c r="F3" s="4406"/>
      <c r="G3" s="4406"/>
      <c r="H3" s="4406"/>
      <c r="I3" s="4406"/>
      <c r="J3" s="4406"/>
      <c r="K3" s="4406"/>
      <c r="L3" s="4406"/>
      <c r="M3" s="4407"/>
    </row>
    <row r="4" spans="1:13" ht="15.75">
      <c r="A4" s="4402"/>
      <c r="B4" s="1865" t="s">
        <v>1139</v>
      </c>
      <c r="C4" s="1870" t="s">
        <v>60</v>
      </c>
      <c r="D4" s="1870"/>
      <c r="E4" s="2002"/>
      <c r="F4" s="2002"/>
      <c r="G4" s="2002"/>
      <c r="H4" s="2002"/>
      <c r="I4" s="2002"/>
      <c r="J4" s="2002"/>
      <c r="K4" s="2002"/>
      <c r="L4" s="2002"/>
      <c r="M4" s="2003"/>
    </row>
    <row r="5" spans="1:13" ht="15.75">
      <c r="A5" s="4402"/>
      <c r="B5" s="2061" t="s">
        <v>1140</v>
      </c>
      <c r="C5" s="1991" t="s">
        <v>1141</v>
      </c>
      <c r="D5" s="1870"/>
      <c r="E5" s="660"/>
      <c r="F5" s="660"/>
      <c r="G5" s="660"/>
      <c r="H5" s="660"/>
      <c r="I5" s="660"/>
      <c r="J5" s="660"/>
      <c r="K5" s="660"/>
      <c r="L5" s="660"/>
      <c r="M5" s="661"/>
    </row>
    <row r="6" spans="1:13" ht="15.75">
      <c r="A6" s="4402"/>
      <c r="B6" s="1865" t="s">
        <v>1142</v>
      </c>
      <c r="C6" s="1991" t="s">
        <v>1141</v>
      </c>
      <c r="D6" s="1870"/>
      <c r="E6" s="660"/>
      <c r="F6" s="660"/>
      <c r="G6" s="660"/>
      <c r="H6" s="660"/>
      <c r="I6" s="660"/>
      <c r="J6" s="660"/>
      <c r="K6" s="660"/>
      <c r="L6" s="660"/>
      <c r="M6" s="661"/>
    </row>
    <row r="7" spans="1:13" ht="15.75">
      <c r="A7" s="4402"/>
      <c r="B7" s="100" t="s">
        <v>1143</v>
      </c>
      <c r="C7" s="1514"/>
      <c r="D7" s="449" t="s">
        <v>71</v>
      </c>
      <c r="E7" s="148"/>
      <c r="F7" s="148"/>
      <c r="G7" s="149"/>
      <c r="H7" s="1897" t="s">
        <v>28</v>
      </c>
      <c r="I7" s="1515"/>
      <c r="J7" s="449" t="s">
        <v>72</v>
      </c>
      <c r="K7" s="148"/>
      <c r="L7" s="148"/>
      <c r="M7" s="147"/>
    </row>
    <row r="8" spans="1:13" ht="15.75">
      <c r="A8" s="4402"/>
      <c r="B8" s="3337" t="s">
        <v>1144</v>
      </c>
      <c r="C8" s="146"/>
      <c r="D8" s="145"/>
      <c r="E8" s="145"/>
      <c r="F8" s="145"/>
      <c r="G8" s="145"/>
      <c r="H8" s="145"/>
      <c r="I8" s="145"/>
      <c r="J8" s="145"/>
      <c r="K8" s="145"/>
      <c r="L8" s="81"/>
      <c r="M8" s="144"/>
    </row>
    <row r="9" spans="1:13" ht="52.5" customHeight="1">
      <c r="A9" s="4402"/>
      <c r="B9" s="3338"/>
      <c r="C9" s="4384" t="s">
        <v>2036</v>
      </c>
      <c r="D9" s="4385"/>
      <c r="E9" s="4385"/>
      <c r="F9" s="4612"/>
      <c r="G9" s="4612"/>
      <c r="H9" s="1863"/>
      <c r="I9" s="3960"/>
      <c r="J9" s="3960"/>
      <c r="K9" s="1863"/>
      <c r="L9" s="4"/>
      <c r="M9" s="101"/>
    </row>
    <row r="10" spans="1:13" ht="15.75">
      <c r="A10" s="4402"/>
      <c r="B10" s="3339"/>
      <c r="C10" s="3960" t="s">
        <v>1147</v>
      </c>
      <c r="D10" s="3960"/>
      <c r="E10" s="1938"/>
      <c r="F10" s="3960" t="s">
        <v>1147</v>
      </c>
      <c r="G10" s="3960"/>
      <c r="H10" s="1938"/>
      <c r="I10" s="3960" t="s">
        <v>1147</v>
      </c>
      <c r="J10" s="3960"/>
      <c r="K10" s="1938"/>
      <c r="L10" s="4"/>
      <c r="M10" s="101"/>
    </row>
    <row r="11" spans="1:13" ht="36" customHeight="1">
      <c r="A11" s="4403"/>
      <c r="B11" s="100" t="s">
        <v>1148</v>
      </c>
      <c r="C11" s="4542" t="s">
        <v>2070</v>
      </c>
      <c r="D11" s="4543"/>
      <c r="E11" s="4543"/>
      <c r="F11" s="4543"/>
      <c r="G11" s="4543"/>
      <c r="H11" s="4543"/>
      <c r="I11" s="4543"/>
      <c r="J11" s="4543"/>
      <c r="K11" s="4543"/>
      <c r="L11" s="4543"/>
      <c r="M11" s="4544"/>
    </row>
    <row r="12" spans="1:13" ht="31.5" customHeight="1">
      <c r="A12" s="4396" t="s">
        <v>1150</v>
      </c>
      <c r="B12" s="100" t="s">
        <v>1256</v>
      </c>
      <c r="C12" s="156"/>
      <c r="D12" s="3359" t="s">
        <v>58</v>
      </c>
      <c r="E12" s="3359"/>
      <c r="F12" s="3359"/>
      <c r="G12" s="1892"/>
      <c r="H12" s="1892"/>
      <c r="I12" s="1892"/>
      <c r="J12" s="1892"/>
      <c r="K12" s="1892"/>
      <c r="L12" s="4"/>
      <c r="M12" s="101"/>
    </row>
    <row r="13" spans="1:13" ht="15.75">
      <c r="A13" s="4397"/>
      <c r="B13" s="100" t="s">
        <v>1151</v>
      </c>
      <c r="C13" s="3728" t="s">
        <v>2071</v>
      </c>
      <c r="D13" s="3729"/>
      <c r="E13" s="3729"/>
      <c r="F13" s="3729"/>
      <c r="G13" s="3729"/>
      <c r="H13" s="3729"/>
      <c r="I13" s="3729"/>
      <c r="J13" s="3729"/>
      <c r="K13" s="3729"/>
      <c r="L13" s="3729"/>
      <c r="M13" s="3730"/>
    </row>
    <row r="14" spans="1:13" ht="15.75">
      <c r="A14" s="4397"/>
      <c r="B14" s="3337" t="s">
        <v>1153</v>
      </c>
      <c r="C14" s="1351"/>
      <c r="D14" s="1352"/>
      <c r="E14" s="1352"/>
      <c r="F14" s="1352"/>
      <c r="G14" s="1352"/>
      <c r="H14" s="1352"/>
      <c r="I14" s="1352"/>
      <c r="J14" s="1352"/>
      <c r="K14" s="1352"/>
      <c r="L14" s="1352"/>
      <c r="M14" s="1353"/>
    </row>
    <row r="15" spans="1:13" ht="15.75">
      <c r="A15" s="4397"/>
      <c r="B15" s="3338"/>
      <c r="C15" s="1354"/>
      <c r="D15" s="1355"/>
      <c r="E15" s="1356"/>
      <c r="F15" s="1355"/>
      <c r="G15" s="1356"/>
      <c r="H15" s="1355"/>
      <c r="I15" s="1356"/>
      <c r="J15" s="1355"/>
      <c r="K15" s="1356"/>
      <c r="L15" s="1356"/>
      <c r="M15" s="1357"/>
    </row>
    <row r="16" spans="1:13" ht="15.75">
      <c r="A16" s="4397"/>
      <c r="B16" s="3338"/>
      <c r="C16" s="937" t="s">
        <v>1154</v>
      </c>
      <c r="D16" s="938"/>
      <c r="E16" s="937" t="s">
        <v>1155</v>
      </c>
      <c r="F16" s="938"/>
      <c r="G16" s="937" t="s">
        <v>1156</v>
      </c>
      <c r="H16" s="938"/>
      <c r="I16" s="937" t="s">
        <v>1157</v>
      </c>
      <c r="J16" s="938"/>
      <c r="K16" s="937" t="s">
        <v>1158</v>
      </c>
      <c r="L16" s="939"/>
      <c r="M16" s="940"/>
    </row>
    <row r="17" spans="1:13" ht="15.75">
      <c r="A17" s="4397"/>
      <c r="B17" s="3338"/>
      <c r="C17" s="937" t="s">
        <v>1159</v>
      </c>
      <c r="D17" s="2037"/>
      <c r="E17" s="937" t="s">
        <v>1160</v>
      </c>
      <c r="F17" s="941"/>
      <c r="G17" s="937" t="s">
        <v>1161</v>
      </c>
      <c r="H17" s="941"/>
      <c r="I17" s="937" t="s">
        <v>1162</v>
      </c>
      <c r="J17" s="941"/>
      <c r="K17" s="937" t="s">
        <v>1163</v>
      </c>
      <c r="L17" s="939" t="s">
        <v>1167</v>
      </c>
      <c r="M17" s="940"/>
    </row>
    <row r="18" spans="1:13" ht="15.75">
      <c r="A18" s="4397"/>
      <c r="B18" s="3338"/>
      <c r="C18" s="937" t="s">
        <v>1164</v>
      </c>
      <c r="D18" s="2037"/>
      <c r="E18" s="937" t="s">
        <v>1165</v>
      </c>
      <c r="F18" s="2037"/>
      <c r="G18" s="937"/>
      <c r="H18" s="942"/>
      <c r="I18" s="937"/>
      <c r="J18" s="942"/>
      <c r="K18" s="937"/>
      <c r="L18" s="943"/>
      <c r="M18" s="944"/>
    </row>
    <row r="19" spans="1:13" ht="15.75">
      <c r="A19" s="4397"/>
      <c r="B19" s="3338"/>
      <c r="C19" s="937" t="s">
        <v>1166</v>
      </c>
      <c r="D19" s="941"/>
      <c r="E19" s="937" t="s">
        <v>1168</v>
      </c>
      <c r="F19" s="1523"/>
      <c r="G19" s="1523"/>
      <c r="H19" s="1523"/>
      <c r="I19" s="1523"/>
      <c r="J19" s="1523"/>
      <c r="K19" s="1523"/>
      <c r="L19" s="1523"/>
      <c r="M19" s="1524"/>
    </row>
    <row r="20" spans="1:13" ht="15.75">
      <c r="A20" s="4397"/>
      <c r="B20" s="3339"/>
      <c r="C20" s="1894"/>
      <c r="D20" s="1894"/>
      <c r="E20" s="1894"/>
      <c r="F20" s="1894"/>
      <c r="G20" s="1894"/>
      <c r="H20" s="1894"/>
      <c r="I20" s="1894"/>
      <c r="J20" s="1894"/>
      <c r="K20" s="1894"/>
      <c r="L20" s="1894"/>
      <c r="M20" s="1895"/>
    </row>
    <row r="21" spans="1:13" ht="15.75">
      <c r="A21" s="4397"/>
      <c r="B21" s="3337" t="s">
        <v>1170</v>
      </c>
      <c r="C21" s="131"/>
      <c r="D21" s="131"/>
      <c r="E21" s="131"/>
      <c r="F21" s="131"/>
      <c r="G21" s="131"/>
      <c r="H21" s="131"/>
      <c r="I21" s="131"/>
      <c r="J21" s="131"/>
      <c r="K21" s="131"/>
      <c r="L21" s="4"/>
      <c r="M21" s="101"/>
    </row>
    <row r="22" spans="1:13" ht="15.75">
      <c r="A22" s="4397"/>
      <c r="B22" s="3338"/>
      <c r="C22" s="669" t="s">
        <v>1171</v>
      </c>
      <c r="D22" s="123"/>
      <c r="E22" s="668"/>
      <c r="F22" s="669" t="s">
        <v>1172</v>
      </c>
      <c r="G22" s="1891"/>
      <c r="H22" s="668"/>
      <c r="I22" s="669" t="s">
        <v>1173</v>
      </c>
      <c r="J22" s="1891" t="s">
        <v>1167</v>
      </c>
      <c r="K22" s="668"/>
      <c r="L22" s="4"/>
      <c r="M22" s="101"/>
    </row>
    <row r="23" spans="1:13" ht="15.75">
      <c r="A23" s="4397"/>
      <c r="B23" s="3338"/>
      <c r="C23" s="669" t="s">
        <v>1174</v>
      </c>
      <c r="D23" s="130"/>
      <c r="E23" s="129"/>
      <c r="F23" s="669" t="s">
        <v>1175</v>
      </c>
      <c r="G23" s="123"/>
      <c r="H23" s="126"/>
      <c r="I23" s="127"/>
      <c r="J23" s="126"/>
      <c r="K23" s="1945"/>
      <c r="L23" s="4"/>
      <c r="M23" s="101"/>
    </row>
    <row r="24" spans="1:13" ht="15.75">
      <c r="A24" s="4397"/>
      <c r="B24" s="3338"/>
      <c r="C24" s="125"/>
      <c r="D24" s="125"/>
      <c r="E24" s="125"/>
      <c r="F24" s="125"/>
      <c r="G24" s="125"/>
      <c r="H24" s="125"/>
      <c r="I24" s="125"/>
      <c r="J24" s="125"/>
      <c r="K24" s="125"/>
      <c r="L24" s="4"/>
      <c r="M24" s="101"/>
    </row>
    <row r="25" spans="1:13" ht="15.75">
      <c r="A25" s="4397"/>
      <c r="B25" s="4530" t="s">
        <v>1176</v>
      </c>
      <c r="C25" s="668"/>
      <c r="D25" s="668"/>
      <c r="E25" s="668"/>
      <c r="F25" s="668"/>
      <c r="G25" s="668"/>
      <c r="H25" s="668"/>
      <c r="I25" s="668"/>
      <c r="J25" s="668"/>
      <c r="K25" s="668"/>
      <c r="L25" s="668"/>
      <c r="M25" s="122"/>
    </row>
    <row r="26" spans="1:13" ht="15.75">
      <c r="A26" s="4397"/>
      <c r="B26" s="4530"/>
      <c r="C26" s="124" t="s">
        <v>1177</v>
      </c>
      <c r="D26" s="165" t="s">
        <v>61</v>
      </c>
      <c r="E26" s="668"/>
      <c r="F26" s="671" t="s">
        <v>1178</v>
      </c>
      <c r="G26" s="123" t="s">
        <v>61</v>
      </c>
      <c r="H26" s="668"/>
      <c r="I26" s="671" t="s">
        <v>1179</v>
      </c>
      <c r="J26" s="3358"/>
      <c r="K26" s="3359"/>
      <c r="L26" s="3698"/>
      <c r="M26" s="122"/>
    </row>
    <row r="27" spans="1:13" ht="15.75">
      <c r="A27" s="4397"/>
      <c r="B27" s="4531"/>
      <c r="C27" s="1894"/>
      <c r="D27" s="1894"/>
      <c r="E27" s="1894"/>
      <c r="F27" s="1894"/>
      <c r="G27" s="1894"/>
      <c r="H27" s="1894"/>
      <c r="I27" s="1894"/>
      <c r="J27" s="1894"/>
      <c r="K27" s="1894"/>
      <c r="L27" s="1894"/>
      <c r="M27" s="1895"/>
    </row>
    <row r="28" spans="1:13" ht="15.75">
      <c r="A28" s="4397"/>
      <c r="B28" s="3337" t="s">
        <v>1181</v>
      </c>
      <c r="C28" s="2034"/>
      <c r="D28" s="2034"/>
      <c r="E28" s="2034"/>
      <c r="F28" s="2034"/>
      <c r="G28" s="2034"/>
      <c r="H28" s="2034"/>
      <c r="I28" s="2034"/>
      <c r="J28" s="2034"/>
      <c r="K28" s="4535"/>
      <c r="L28" s="4535"/>
      <c r="M28" s="4536"/>
    </row>
    <row r="29" spans="1:13" ht="15.75">
      <c r="A29" s="4397"/>
      <c r="B29" s="3338"/>
      <c r="C29" s="668" t="s">
        <v>1182</v>
      </c>
      <c r="D29" s="672">
        <v>2020</v>
      </c>
      <c r="E29" s="117"/>
      <c r="F29" s="668" t="s">
        <v>1183</v>
      </c>
      <c r="G29" s="119" t="s">
        <v>1306</v>
      </c>
      <c r="H29" s="117"/>
      <c r="I29" s="671"/>
      <c r="J29" s="117"/>
      <c r="K29" s="4537"/>
      <c r="L29" s="4537"/>
      <c r="M29" s="4538"/>
    </row>
    <row r="30" spans="1:13" ht="15.75">
      <c r="A30" s="4397"/>
      <c r="B30" s="3339"/>
      <c r="C30" s="1894"/>
      <c r="D30" s="673"/>
      <c r="E30" s="2035"/>
      <c r="F30" s="1894"/>
      <c r="G30" s="2035"/>
      <c r="H30" s="2035"/>
      <c r="I30" s="115"/>
      <c r="J30" s="2035"/>
      <c r="K30" s="4539"/>
      <c r="L30" s="4539"/>
      <c r="M30" s="4540"/>
    </row>
    <row r="31" spans="1:13" ht="15.75">
      <c r="A31" s="4397"/>
      <c r="B31" s="4529" t="s">
        <v>1185</v>
      </c>
      <c r="C31" s="114"/>
      <c r="D31" s="114"/>
      <c r="E31" s="114"/>
      <c r="F31" s="114"/>
      <c r="G31" s="114"/>
      <c r="H31" s="114"/>
      <c r="I31" s="114"/>
      <c r="J31" s="114"/>
      <c r="K31" s="114"/>
      <c r="L31" s="114"/>
      <c r="M31" s="113"/>
    </row>
    <row r="32" spans="1:13" ht="15.75">
      <c r="A32" s="4397"/>
      <c r="B32" s="4530"/>
      <c r="C32" s="109"/>
      <c r="D32" s="111" t="s">
        <v>1432</v>
      </c>
      <c r="E32" s="111"/>
      <c r="F32" s="111">
        <v>2020</v>
      </c>
      <c r="G32" s="111"/>
      <c r="H32" s="112">
        <v>2021</v>
      </c>
      <c r="I32" s="112"/>
      <c r="J32" s="112" t="s">
        <v>1307</v>
      </c>
      <c r="K32" s="111"/>
      <c r="L32" s="111" t="s">
        <v>1308</v>
      </c>
      <c r="M32" s="113"/>
    </row>
    <row r="33" spans="1:13" ht="16.5" customHeight="1">
      <c r="A33" s="4397"/>
      <c r="B33" s="4530"/>
      <c r="C33" s="109"/>
      <c r="D33" s="3352"/>
      <c r="E33" s="3353"/>
      <c r="F33" s="3352" t="s">
        <v>2072</v>
      </c>
      <c r="G33" s="3353"/>
      <c r="H33" s="3352" t="s">
        <v>2073</v>
      </c>
      <c r="I33" s="3353"/>
      <c r="J33" s="1867"/>
      <c r="K33" s="1997"/>
      <c r="L33" s="1867"/>
      <c r="M33" s="1936"/>
    </row>
    <row r="34" spans="1:13" ht="15.75">
      <c r="A34" s="4397"/>
      <c r="B34" s="4530"/>
      <c r="C34" s="109"/>
      <c r="D34" s="111" t="s">
        <v>1309</v>
      </c>
      <c r="E34" s="111"/>
      <c r="F34" s="111" t="s">
        <v>1310</v>
      </c>
      <c r="G34" s="111"/>
      <c r="H34" s="112" t="s">
        <v>1311</v>
      </c>
      <c r="I34" s="112"/>
      <c r="J34" s="112" t="s">
        <v>1312</v>
      </c>
      <c r="K34" s="111"/>
      <c r="L34" s="111" t="s">
        <v>1313</v>
      </c>
      <c r="M34" s="110"/>
    </row>
    <row r="35" spans="1:13" ht="15.75">
      <c r="A35" s="4397"/>
      <c r="B35" s="4530"/>
      <c r="C35" s="109"/>
      <c r="D35" s="1867"/>
      <c r="E35" s="1997"/>
      <c r="F35" s="1867"/>
      <c r="G35" s="1997"/>
      <c r="H35" s="1867"/>
      <c r="I35" s="1997"/>
      <c r="J35" s="1867"/>
      <c r="K35" s="1997"/>
      <c r="L35" s="1867"/>
      <c r="M35" s="1936"/>
    </row>
    <row r="36" spans="1:13" ht="15.75">
      <c r="A36" s="4397"/>
      <c r="B36" s="4530"/>
      <c r="C36" s="109"/>
      <c r="D36" s="111" t="s">
        <v>1314</v>
      </c>
      <c r="E36" s="111"/>
      <c r="F36" s="111" t="s">
        <v>1315</v>
      </c>
      <c r="G36" s="111"/>
      <c r="H36" s="112" t="s">
        <v>1316</v>
      </c>
      <c r="I36" s="112"/>
      <c r="J36" s="112" t="s">
        <v>1317</v>
      </c>
      <c r="K36" s="111"/>
      <c r="L36" s="111" t="s">
        <v>1380</v>
      </c>
      <c r="M36" s="110"/>
    </row>
    <row r="37" spans="1:13" ht="15.75">
      <c r="A37" s="4397"/>
      <c r="B37" s="4530"/>
      <c r="C37" s="109"/>
      <c r="D37" s="1867"/>
      <c r="E37" s="1997"/>
      <c r="F37" s="1867"/>
      <c r="G37" s="1997"/>
      <c r="H37" s="1867"/>
      <c r="I37" s="1997"/>
      <c r="J37" s="1867"/>
      <c r="K37" s="1997"/>
      <c r="L37" s="1867"/>
      <c r="M37" s="1936"/>
    </row>
    <row r="38" spans="1:13" ht="15.75">
      <c r="A38" s="4397"/>
      <c r="B38" s="4530"/>
      <c r="C38" s="109"/>
      <c r="D38" s="108"/>
      <c r="E38" s="1935"/>
      <c r="F38" s="108" t="s">
        <v>1186</v>
      </c>
      <c r="G38" s="1935"/>
      <c r="H38" s="108"/>
      <c r="I38" s="1935"/>
      <c r="J38" s="108"/>
      <c r="K38" s="1935"/>
      <c r="L38" s="108"/>
      <c r="M38" s="1936"/>
    </row>
    <row r="39" spans="1:13" ht="15.75">
      <c r="A39" s="4397"/>
      <c r="B39" s="4531"/>
      <c r="C39" s="109"/>
      <c r="D39" s="1867"/>
      <c r="E39" s="1997"/>
      <c r="F39" s="3754" t="s">
        <v>2074</v>
      </c>
      <c r="G39" s="3740"/>
      <c r="H39" s="3354"/>
      <c r="I39" s="3354"/>
      <c r="J39" s="108"/>
      <c r="K39" s="1935"/>
      <c r="L39" s="108"/>
      <c r="M39" s="1936"/>
    </row>
    <row r="40" spans="1:13" ht="15.75">
      <c r="A40" s="4397"/>
      <c r="B40" s="3337" t="s">
        <v>1187</v>
      </c>
      <c r="C40" s="107"/>
      <c r="D40" s="107"/>
      <c r="E40" s="107"/>
      <c r="F40" s="107"/>
      <c r="G40" s="107"/>
      <c r="H40" s="107"/>
      <c r="I40" s="107"/>
      <c r="J40" s="107"/>
      <c r="K40" s="107"/>
      <c r="L40" s="4"/>
      <c r="M40" s="101"/>
    </row>
    <row r="41" spans="1:13" ht="15.75">
      <c r="A41" s="4397"/>
      <c r="B41" s="3338"/>
      <c r="C41" s="4"/>
      <c r="D41" s="106" t="s">
        <v>482</v>
      </c>
      <c r="E41" s="105" t="s">
        <v>60</v>
      </c>
      <c r="F41" s="3360" t="s">
        <v>1188</v>
      </c>
      <c r="G41" s="3743"/>
      <c r="H41" s="3743"/>
      <c r="I41" s="3743"/>
      <c r="J41" s="3743"/>
      <c r="K41" s="674"/>
      <c r="L41" s="4"/>
      <c r="M41" s="101"/>
    </row>
    <row r="42" spans="1:13" ht="15.75">
      <c r="A42" s="4397"/>
      <c r="B42" s="3338"/>
      <c r="C42" s="4"/>
      <c r="D42" s="1998"/>
      <c r="E42" s="1891" t="s">
        <v>1167</v>
      </c>
      <c r="F42" s="3360"/>
      <c r="G42" s="3743"/>
      <c r="H42" s="3743"/>
      <c r="I42" s="3743"/>
      <c r="J42" s="3743"/>
      <c r="K42" s="103"/>
      <c r="L42" s="4"/>
      <c r="M42" s="101"/>
    </row>
    <row r="43" spans="1:13" ht="15.75">
      <c r="A43" s="4397"/>
      <c r="B43" s="3339"/>
      <c r="C43" s="102"/>
      <c r="D43" s="102"/>
      <c r="E43" s="102"/>
      <c r="F43" s="102"/>
      <c r="G43" s="102"/>
      <c r="H43" s="102"/>
      <c r="I43" s="102"/>
      <c r="J43" s="102"/>
      <c r="K43" s="102"/>
      <c r="L43" s="4"/>
      <c r="M43" s="101"/>
    </row>
    <row r="44" spans="1:13" ht="79.900000000000006" customHeight="1">
      <c r="A44" s="4397"/>
      <c r="B44" s="100" t="s">
        <v>1189</v>
      </c>
      <c r="C44" s="4390" t="s">
        <v>2075</v>
      </c>
      <c r="D44" s="4391"/>
      <c r="E44" s="4391"/>
      <c r="F44" s="4391"/>
      <c r="G44" s="4391"/>
      <c r="H44" s="4391"/>
      <c r="I44" s="4391"/>
      <c r="J44" s="4391"/>
      <c r="K44" s="4391"/>
      <c r="L44" s="4391"/>
      <c r="M44" s="4392"/>
    </row>
    <row r="45" spans="1:13" ht="15.6" customHeight="1">
      <c r="A45" s="4397"/>
      <c r="B45" s="100" t="s">
        <v>1191</v>
      </c>
      <c r="C45" s="3329" t="s">
        <v>2076</v>
      </c>
      <c r="D45" s="3330"/>
      <c r="E45" s="3330"/>
      <c r="F45" s="3330"/>
      <c r="G45" s="3330"/>
      <c r="H45" s="3330"/>
      <c r="I45" s="3330"/>
      <c r="J45" s="3330"/>
      <c r="K45" s="3330"/>
      <c r="L45" s="3330"/>
      <c r="M45" s="3331"/>
    </row>
    <row r="46" spans="1:13" ht="15.75">
      <c r="A46" s="4397"/>
      <c r="B46" s="100" t="s">
        <v>1193</v>
      </c>
      <c r="C46" s="3728" t="s">
        <v>1985</v>
      </c>
      <c r="D46" s="3729"/>
      <c r="E46" s="693"/>
      <c r="F46" s="693"/>
      <c r="G46" s="693"/>
      <c r="H46" s="693"/>
      <c r="I46" s="693"/>
      <c r="J46" s="693"/>
      <c r="K46" s="693"/>
      <c r="L46" s="693"/>
      <c r="M46" s="692"/>
    </row>
    <row r="47" spans="1:13" ht="15.75">
      <c r="A47" s="4398"/>
      <c r="B47" s="100" t="s">
        <v>1195</v>
      </c>
      <c r="C47" s="945" t="s">
        <v>61</v>
      </c>
      <c r="D47" s="693"/>
      <c r="E47" s="693"/>
      <c r="F47" s="693"/>
      <c r="G47" s="693"/>
      <c r="H47" s="693"/>
      <c r="I47" s="693"/>
      <c r="J47" s="693"/>
      <c r="K47" s="693"/>
      <c r="L47" s="693"/>
      <c r="M47" s="692"/>
    </row>
    <row r="48" spans="1:13" ht="15.75">
      <c r="A48" s="3323" t="s">
        <v>1197</v>
      </c>
      <c r="B48" s="98" t="s">
        <v>1198</v>
      </c>
      <c r="C48" s="4610" t="s">
        <v>1257</v>
      </c>
      <c r="D48" s="4611"/>
      <c r="E48" s="4611"/>
      <c r="F48" s="4611"/>
      <c r="G48" s="4611"/>
      <c r="H48" s="4611"/>
      <c r="I48" s="4611"/>
      <c r="J48" s="4611"/>
      <c r="K48" s="4611"/>
      <c r="L48" s="4611"/>
      <c r="M48" s="4611"/>
    </row>
    <row r="49" spans="1:13" ht="15.75">
      <c r="A49" s="3324"/>
      <c r="B49" s="98" t="s">
        <v>1199</v>
      </c>
      <c r="C49" s="3370" t="s">
        <v>2077</v>
      </c>
      <c r="D49" s="3370"/>
      <c r="E49" s="3370"/>
      <c r="F49" s="3370"/>
      <c r="G49" s="3370"/>
      <c r="H49" s="3370"/>
      <c r="I49" s="3370"/>
      <c r="J49" s="3370"/>
      <c r="K49" s="3370"/>
      <c r="L49" s="3370"/>
      <c r="M49" s="3371"/>
    </row>
    <row r="50" spans="1:13" ht="15.75">
      <c r="A50" s="3324"/>
      <c r="B50" s="98" t="s">
        <v>1201</v>
      </c>
      <c r="C50" s="4610" t="s">
        <v>2078</v>
      </c>
      <c r="D50" s="4611"/>
      <c r="E50" s="4611"/>
      <c r="F50" s="4611"/>
      <c r="G50" s="4611"/>
      <c r="H50" s="4611"/>
      <c r="I50" s="4611"/>
      <c r="J50" s="4611"/>
      <c r="K50" s="4611"/>
      <c r="L50" s="4611"/>
      <c r="M50" s="4611"/>
    </row>
    <row r="51" spans="1:13" ht="15.75">
      <c r="A51" s="3324"/>
      <c r="B51" s="99" t="s">
        <v>1202</v>
      </c>
      <c r="C51" s="3370" t="s">
        <v>2079</v>
      </c>
      <c r="D51" s="3370"/>
      <c r="E51" s="3370"/>
      <c r="F51" s="3370"/>
      <c r="G51" s="3370"/>
      <c r="H51" s="3370"/>
      <c r="I51" s="3370"/>
      <c r="J51" s="3370"/>
      <c r="K51" s="3370"/>
      <c r="L51" s="3370"/>
      <c r="M51" s="3371"/>
    </row>
    <row r="52" spans="1:13" ht="15.75">
      <c r="A52" s="3324"/>
      <c r="B52" s="98" t="s">
        <v>1204</v>
      </c>
      <c r="C52" s="3102" t="s">
        <v>1258</v>
      </c>
      <c r="D52" s="3370"/>
      <c r="E52" s="3370"/>
      <c r="F52" s="3370"/>
      <c r="G52" s="3370"/>
      <c r="H52" s="3370"/>
      <c r="I52" s="3370"/>
      <c r="J52" s="3370"/>
      <c r="K52" s="3370"/>
      <c r="L52" s="3370"/>
      <c r="M52" s="3371"/>
    </row>
    <row r="53" spans="1:13" ht="16.5" thickBot="1">
      <c r="A53" s="3325"/>
      <c r="B53" s="98" t="s">
        <v>1205</v>
      </c>
      <c r="C53" s="3370" t="s">
        <v>2080</v>
      </c>
      <c r="D53" s="3370"/>
      <c r="E53" s="3370"/>
      <c r="F53" s="3370"/>
      <c r="G53" s="3370"/>
      <c r="H53" s="3370"/>
      <c r="I53" s="3370"/>
      <c r="J53" s="3370"/>
      <c r="K53" s="3370"/>
      <c r="L53" s="3370"/>
      <c r="M53" s="3371"/>
    </row>
    <row r="54" spans="1:13" ht="15.75">
      <c r="A54" s="3323" t="s">
        <v>1206</v>
      </c>
      <c r="B54" s="97" t="s">
        <v>1207</v>
      </c>
      <c r="C54" s="3370" t="s">
        <v>1409</v>
      </c>
      <c r="D54" s="3370"/>
      <c r="E54" s="3370"/>
      <c r="F54" s="3370"/>
      <c r="G54" s="3370"/>
      <c r="H54" s="3370"/>
      <c r="I54" s="3370"/>
      <c r="J54" s="3370"/>
      <c r="K54" s="3370"/>
      <c r="L54" s="3370"/>
      <c r="M54" s="3371"/>
    </row>
    <row r="55" spans="1:13" ht="15.75">
      <c r="A55" s="3324"/>
      <c r="B55" s="97" t="s">
        <v>1209</v>
      </c>
      <c r="C55" s="3370" t="s">
        <v>1210</v>
      </c>
      <c r="D55" s="3370"/>
      <c r="E55" s="3370"/>
      <c r="F55" s="3370"/>
      <c r="G55" s="3370"/>
      <c r="H55" s="3370"/>
      <c r="I55" s="3370"/>
      <c r="J55" s="3370"/>
      <c r="K55" s="3370"/>
      <c r="L55" s="3370"/>
      <c r="M55" s="3371"/>
    </row>
    <row r="56" spans="1:13" ht="16.5" thickBot="1">
      <c r="A56" s="3324"/>
      <c r="B56" s="96" t="s">
        <v>28</v>
      </c>
      <c r="C56" s="3370" t="s">
        <v>2078</v>
      </c>
      <c r="D56" s="3370"/>
      <c r="E56" s="3370"/>
      <c r="F56" s="3370"/>
      <c r="G56" s="3370"/>
      <c r="H56" s="3370"/>
      <c r="I56" s="3370"/>
      <c r="J56" s="3370"/>
      <c r="K56" s="3370"/>
      <c r="L56" s="3370"/>
      <c r="M56" s="3371"/>
    </row>
    <row r="57" spans="1:13" ht="32.25" thickBot="1">
      <c r="A57" s="77" t="s">
        <v>1211</v>
      </c>
      <c r="B57" s="78"/>
      <c r="C57" s="3367"/>
      <c r="D57" s="3368"/>
      <c r="E57" s="3368"/>
      <c r="F57" s="3368"/>
      <c r="G57" s="3368"/>
      <c r="H57" s="3368"/>
      <c r="I57" s="3368"/>
      <c r="J57" s="3368"/>
      <c r="K57" s="3368"/>
      <c r="L57" s="3368"/>
      <c r="M57" s="3369"/>
    </row>
  </sheetData>
  <mergeCells count="44">
    <mergeCell ref="B40:B43"/>
    <mergeCell ref="I9:J9"/>
    <mergeCell ref="C10:D10"/>
    <mergeCell ref="F10:G10"/>
    <mergeCell ref="I10:J10"/>
    <mergeCell ref="C11:M11"/>
    <mergeCell ref="J26:L26"/>
    <mergeCell ref="B28:B30"/>
    <mergeCell ref="B31:B39"/>
    <mergeCell ref="K28:M30"/>
    <mergeCell ref="D33:E33"/>
    <mergeCell ref="F33:G33"/>
    <mergeCell ref="H33:I33"/>
    <mergeCell ref="F39:G39"/>
    <mergeCell ref="H39:I39"/>
    <mergeCell ref="F41:F42"/>
    <mergeCell ref="A54:A56"/>
    <mergeCell ref="C54:M54"/>
    <mergeCell ref="C55:M55"/>
    <mergeCell ref="C56:M56"/>
    <mergeCell ref="A2:A11"/>
    <mergeCell ref="C2:M2"/>
    <mergeCell ref="C3:M3"/>
    <mergeCell ref="B8:B10"/>
    <mergeCell ref="C9:E9"/>
    <mergeCell ref="F9:G9"/>
    <mergeCell ref="A12:A47"/>
    <mergeCell ref="D12:F12"/>
    <mergeCell ref="C13:M13"/>
    <mergeCell ref="B14:B20"/>
    <mergeCell ref="B21:B24"/>
    <mergeCell ref="B25:B27"/>
    <mergeCell ref="A48:A53"/>
    <mergeCell ref="C48:M48"/>
    <mergeCell ref="C49:M49"/>
    <mergeCell ref="C50:M50"/>
    <mergeCell ref="C51:M51"/>
    <mergeCell ref="C52:M52"/>
    <mergeCell ref="C53:M53"/>
    <mergeCell ref="G41:J42"/>
    <mergeCell ref="C57:M57"/>
    <mergeCell ref="C44:M44"/>
    <mergeCell ref="C45:M45"/>
    <mergeCell ref="C46:D46"/>
  </mergeCells>
  <dataValidations count="4">
    <dataValidation allowBlank="1" showInputMessage="1" showErrorMessage="1" prompt="Incluir una ficha por cada indicador, ya sea de producto o de resultado" sqref="B1" xr:uid="{00000000-0002-0000-4900-000000000000}"/>
    <dataValidation allowBlank="1" showInputMessage="1" showErrorMessage="1" prompt="Selecciones de la lista desplegable" sqref="B12" xr:uid="{00000000-0002-0000-4900-000001000000}"/>
    <dataValidation allowBlank="1" showInputMessage="1" showErrorMessage="1" prompt="Seleccione de la lista desplegable" sqref="B4 B7 H7" xr:uid="{00000000-0002-0000-4900-000002000000}"/>
    <dataValidation type="list" allowBlank="1" showInputMessage="1" showErrorMessage="1" sqref="I7" xr:uid="{00000000-0002-0000-4900-000003000000}">
      <formula1>INDIRECT(C7)</formula1>
    </dataValidation>
  </dataValidations>
  <hyperlinks>
    <hyperlink ref="C52" r:id="rId1"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3"/>
  </sheetPr>
  <dimension ref="A1:M65"/>
  <sheetViews>
    <sheetView zoomScale="85" zoomScaleNormal="85" workbookViewId="0">
      <selection activeCell="N5" sqref="N5"/>
    </sheetView>
  </sheetViews>
  <sheetFormatPr baseColWidth="10" defaultColWidth="14.42578125" defaultRowHeight="15"/>
  <cols>
    <col min="1" max="1" width="10.7109375" style="1505" customWidth="1"/>
    <col min="2" max="2" width="21.140625" style="1505" customWidth="1"/>
    <col min="3" max="13" width="10.7109375" style="1505" customWidth="1"/>
    <col min="14" max="16384" width="14.42578125" style="1505"/>
  </cols>
  <sheetData>
    <row r="1" spans="1:13" ht="14.25" customHeight="1" thickBot="1">
      <c r="A1" s="863"/>
      <c r="B1" s="4660" t="s">
        <v>2081</v>
      </c>
      <c r="C1" s="4661"/>
      <c r="D1" s="4661"/>
      <c r="E1" s="4661"/>
      <c r="F1" s="864"/>
      <c r="G1" s="864"/>
      <c r="H1" s="864"/>
      <c r="I1" s="864"/>
      <c r="J1" s="864"/>
      <c r="K1" s="864"/>
      <c r="L1" s="864"/>
      <c r="M1" s="865"/>
    </row>
    <row r="2" spans="1:13" ht="34.5" customHeight="1">
      <c r="A2" s="4662" t="s">
        <v>1134</v>
      </c>
      <c r="B2" s="866" t="s">
        <v>1135</v>
      </c>
      <c r="C2" s="4648" t="s">
        <v>547</v>
      </c>
      <c r="D2" s="4649"/>
      <c r="E2" s="4649"/>
      <c r="F2" s="4649"/>
      <c r="G2" s="4649"/>
      <c r="H2" s="4649"/>
      <c r="I2" s="4649"/>
      <c r="J2" s="4649"/>
      <c r="K2" s="4649"/>
      <c r="L2" s="4649"/>
      <c r="M2" s="4650"/>
    </row>
    <row r="3" spans="1:13" ht="14.25" customHeight="1">
      <c r="A3" s="4647"/>
      <c r="B3" s="867" t="s">
        <v>1213</v>
      </c>
      <c r="C3" s="4664" t="s">
        <v>2042</v>
      </c>
      <c r="D3" s="4649"/>
      <c r="E3" s="4649"/>
      <c r="F3" s="4649"/>
      <c r="G3" s="4649"/>
      <c r="H3" s="4649"/>
      <c r="I3" s="4649"/>
      <c r="J3" s="4649"/>
      <c r="K3" s="4649"/>
      <c r="L3" s="4649"/>
      <c r="M3" s="4650"/>
    </row>
    <row r="4" spans="1:13" ht="14.25" customHeight="1">
      <c r="A4" s="4647"/>
      <c r="B4" s="868" t="s">
        <v>1139</v>
      </c>
      <c r="C4" s="869" t="s">
        <v>2082</v>
      </c>
      <c r="D4" s="869"/>
      <c r="E4" s="869"/>
      <c r="F4" s="869"/>
      <c r="G4" s="869"/>
      <c r="H4" s="869"/>
      <c r="I4" s="869"/>
      <c r="J4" s="869"/>
      <c r="K4" s="869"/>
      <c r="L4" s="869"/>
      <c r="M4" s="946"/>
    </row>
    <row r="5" spans="1:13" ht="31.5" customHeight="1">
      <c r="A5" s="4647"/>
      <c r="B5" s="871" t="s">
        <v>1140</v>
      </c>
      <c r="C5" s="4665" t="s">
        <v>2043</v>
      </c>
      <c r="D5" s="4649"/>
      <c r="E5" s="4649"/>
      <c r="F5" s="4649"/>
      <c r="G5" s="4649"/>
      <c r="H5" s="4649"/>
      <c r="I5" s="4649"/>
      <c r="J5" s="4649"/>
      <c r="K5" s="4649"/>
      <c r="L5" s="4649"/>
      <c r="M5" s="4650"/>
    </row>
    <row r="6" spans="1:13" ht="15.75" customHeight="1">
      <c r="A6" s="4647"/>
      <c r="B6" s="868" t="s">
        <v>1142</v>
      </c>
      <c r="C6" s="4665" t="s">
        <v>2083</v>
      </c>
      <c r="D6" s="4649"/>
      <c r="E6" s="4649"/>
      <c r="F6" s="4649"/>
      <c r="G6" s="4649"/>
      <c r="H6" s="4649"/>
      <c r="I6" s="4649"/>
      <c r="J6" s="4649"/>
      <c r="K6" s="4649"/>
      <c r="L6" s="4649"/>
      <c r="M6" s="4650"/>
    </row>
    <row r="7" spans="1:13" ht="34.5" customHeight="1">
      <c r="A7" s="4647"/>
      <c r="B7" s="867" t="s">
        <v>1143</v>
      </c>
      <c r="C7" s="947" t="s">
        <v>125</v>
      </c>
      <c r="E7" s="947"/>
      <c r="F7" s="947"/>
      <c r="G7" s="948"/>
      <c r="H7" s="872" t="s">
        <v>28</v>
      </c>
      <c r="I7" s="1521"/>
      <c r="J7" s="4654" t="s">
        <v>127</v>
      </c>
      <c r="K7" s="4649"/>
      <c r="L7" s="4649"/>
      <c r="M7" s="4650"/>
    </row>
    <row r="8" spans="1:13" ht="14.25" customHeight="1">
      <c r="A8" s="4647"/>
      <c r="B8" s="4651" t="s">
        <v>1144</v>
      </c>
      <c r="C8" s="2033"/>
      <c r="D8" s="873"/>
      <c r="E8" s="873"/>
      <c r="F8" s="873"/>
      <c r="G8" s="873"/>
      <c r="H8" s="873"/>
      <c r="I8" s="873"/>
      <c r="J8" s="873"/>
      <c r="K8" s="873"/>
      <c r="L8" s="874"/>
      <c r="M8" s="875"/>
    </row>
    <row r="9" spans="1:13" ht="47.25" customHeight="1">
      <c r="A9" s="4647"/>
      <c r="B9" s="4614"/>
      <c r="C9" s="4666" t="s">
        <v>2084</v>
      </c>
      <c r="D9" s="4626"/>
      <c r="E9" s="2036"/>
      <c r="F9" s="4667"/>
      <c r="G9" s="4626"/>
      <c r="H9" s="2036"/>
      <c r="I9" s="4667"/>
      <c r="J9" s="4626"/>
      <c r="K9" s="2036"/>
      <c r="L9" s="876"/>
      <c r="M9" s="877"/>
    </row>
    <row r="10" spans="1:13" ht="14.25" customHeight="1">
      <c r="A10" s="4647"/>
      <c r="B10" s="4652"/>
      <c r="C10" s="4668" t="s">
        <v>1147</v>
      </c>
      <c r="D10" s="4669"/>
      <c r="E10" s="2036"/>
      <c r="F10" s="4668" t="s">
        <v>1147</v>
      </c>
      <c r="G10" s="4669"/>
      <c r="H10" s="2036"/>
      <c r="I10" s="4668" t="s">
        <v>1147</v>
      </c>
      <c r="J10" s="4669"/>
      <c r="K10" s="2036"/>
      <c r="L10" s="876"/>
      <c r="M10" s="877"/>
    </row>
    <row r="11" spans="1:13" ht="36" customHeight="1">
      <c r="A11" s="4647"/>
      <c r="B11" s="949" t="s">
        <v>1219</v>
      </c>
      <c r="C11" s="4670" t="s">
        <v>2085</v>
      </c>
      <c r="D11" s="4629"/>
      <c r="E11" s="4629"/>
      <c r="F11" s="4629"/>
      <c r="G11" s="4629"/>
      <c r="H11" s="4629"/>
      <c r="I11" s="4629"/>
      <c r="J11" s="4629"/>
      <c r="K11" s="4629"/>
      <c r="L11" s="4629"/>
      <c r="M11" s="4671"/>
    </row>
    <row r="12" spans="1:13" ht="69" customHeight="1">
      <c r="A12" s="4647"/>
      <c r="B12" s="867" t="s">
        <v>1221</v>
      </c>
      <c r="C12" s="4659" t="s">
        <v>2086</v>
      </c>
      <c r="D12" s="4649"/>
      <c r="E12" s="4649"/>
      <c r="F12" s="4649"/>
      <c r="G12" s="4649"/>
      <c r="H12" s="4649"/>
      <c r="I12" s="4649"/>
      <c r="J12" s="4649"/>
      <c r="K12" s="4649"/>
      <c r="L12" s="4649"/>
      <c r="M12" s="4655"/>
    </row>
    <row r="13" spans="1:13" ht="69.75" customHeight="1">
      <c r="A13" s="4663"/>
      <c r="B13" s="988" t="s">
        <v>1495</v>
      </c>
      <c r="C13" s="4637" t="s">
        <v>2087</v>
      </c>
      <c r="D13" s="4638"/>
      <c r="E13" s="4638"/>
      <c r="F13" s="4638"/>
      <c r="G13" s="4638"/>
      <c r="H13" s="4638"/>
      <c r="I13" s="4638"/>
      <c r="J13" s="4638"/>
      <c r="K13" s="4638"/>
      <c r="L13" s="4638"/>
      <c r="M13" s="4639"/>
    </row>
    <row r="14" spans="1:13" ht="45" customHeight="1">
      <c r="A14" s="990"/>
      <c r="B14" s="989" t="s">
        <v>1995</v>
      </c>
      <c r="C14" s="4640" t="s">
        <v>2088</v>
      </c>
      <c r="D14" s="4641"/>
      <c r="E14" s="4642"/>
      <c r="F14" s="987" t="s">
        <v>1224</v>
      </c>
      <c r="G14" s="4643" t="s">
        <v>789</v>
      </c>
      <c r="H14" s="4644"/>
      <c r="I14" s="4644"/>
      <c r="J14" s="4644"/>
      <c r="K14" s="4644"/>
      <c r="L14" s="4644"/>
      <c r="M14" s="4645"/>
    </row>
    <row r="15" spans="1:13" ht="14.25" customHeight="1">
      <c r="A15" s="4646" t="s">
        <v>1150</v>
      </c>
      <c r="B15" s="868" t="s">
        <v>1256</v>
      </c>
      <c r="C15" s="897" t="s">
        <v>58</v>
      </c>
      <c r="E15" s="897"/>
      <c r="F15" s="897"/>
      <c r="G15" s="897"/>
      <c r="H15" s="897"/>
      <c r="I15" s="897"/>
      <c r="J15" s="897"/>
      <c r="K15" s="897"/>
      <c r="L15" s="876"/>
      <c r="M15" s="877"/>
    </row>
    <row r="16" spans="1:13" ht="38.25" customHeight="1">
      <c r="A16" s="4647"/>
      <c r="B16" s="867" t="s">
        <v>1151</v>
      </c>
      <c r="C16" s="4648" t="s">
        <v>548</v>
      </c>
      <c r="D16" s="4649"/>
      <c r="E16" s="4649"/>
      <c r="F16" s="4649"/>
      <c r="G16" s="4649"/>
      <c r="H16" s="4649"/>
      <c r="I16" s="4649"/>
      <c r="J16" s="4649"/>
      <c r="K16" s="4649"/>
      <c r="L16" s="4649"/>
      <c r="M16" s="4650"/>
    </row>
    <row r="17" spans="1:13" ht="14.25" customHeight="1">
      <c r="A17" s="4647"/>
      <c r="B17" s="4651" t="s">
        <v>1153</v>
      </c>
      <c r="C17" s="881"/>
      <c r="D17" s="882"/>
      <c r="E17" s="882"/>
      <c r="F17" s="882"/>
      <c r="G17" s="882"/>
      <c r="H17" s="882"/>
      <c r="I17" s="882"/>
      <c r="J17" s="882"/>
      <c r="K17" s="882"/>
      <c r="L17" s="882"/>
      <c r="M17" s="880"/>
    </row>
    <row r="18" spans="1:13" ht="14.25" customHeight="1">
      <c r="A18" s="4647"/>
      <c r="B18" s="4614"/>
      <c r="C18" s="884"/>
      <c r="D18" s="885"/>
      <c r="E18" s="886"/>
      <c r="F18" s="885"/>
      <c r="G18" s="886"/>
      <c r="H18" s="885"/>
      <c r="I18" s="886"/>
      <c r="J18" s="885"/>
      <c r="K18" s="886"/>
      <c r="L18" s="886"/>
      <c r="M18" s="883"/>
    </row>
    <row r="19" spans="1:13" ht="14.25" customHeight="1">
      <c r="A19" s="4647"/>
      <c r="B19" s="4614"/>
      <c r="C19" s="888" t="s">
        <v>1154</v>
      </c>
      <c r="D19" s="889"/>
      <c r="E19" s="888" t="s">
        <v>1155</v>
      </c>
      <c r="F19" s="889"/>
      <c r="G19" s="888" t="s">
        <v>1156</v>
      </c>
      <c r="H19" s="889"/>
      <c r="I19" s="888" t="s">
        <v>1157</v>
      </c>
      <c r="J19" s="889"/>
      <c r="K19" s="888" t="s">
        <v>1158</v>
      </c>
      <c r="L19" s="890"/>
      <c r="M19" s="887"/>
    </row>
    <row r="20" spans="1:13" ht="14.25" customHeight="1">
      <c r="A20" s="4647"/>
      <c r="B20" s="4614"/>
      <c r="C20" s="888" t="s">
        <v>1159</v>
      </c>
      <c r="D20" s="891"/>
      <c r="E20" s="888" t="s">
        <v>1160</v>
      </c>
      <c r="F20" s="892"/>
      <c r="G20" s="888" t="s">
        <v>1161</v>
      </c>
      <c r="H20" s="892"/>
      <c r="I20" s="888" t="s">
        <v>1162</v>
      </c>
      <c r="J20" s="892"/>
      <c r="K20" s="888" t="s">
        <v>1163</v>
      </c>
      <c r="L20" s="890"/>
      <c r="M20" s="887"/>
    </row>
    <row r="21" spans="1:13" ht="14.25" customHeight="1">
      <c r="A21" s="4647"/>
      <c r="B21" s="4614"/>
      <c r="C21" s="888" t="s">
        <v>1164</v>
      </c>
      <c r="D21" s="891"/>
      <c r="E21" s="888" t="s">
        <v>1165</v>
      </c>
      <c r="F21" s="891"/>
      <c r="G21" s="888"/>
      <c r="H21" s="885"/>
      <c r="I21" s="888"/>
      <c r="J21" s="885"/>
      <c r="K21" s="888"/>
      <c r="L21" s="893"/>
      <c r="M21" s="883"/>
    </row>
    <row r="22" spans="1:13" ht="14.25" customHeight="1">
      <c r="A22" s="4647"/>
      <c r="B22" s="4614"/>
      <c r="C22" s="888" t="s">
        <v>1166</v>
      </c>
      <c r="D22" s="892" t="s">
        <v>1167</v>
      </c>
      <c r="E22" s="888" t="s">
        <v>1168</v>
      </c>
      <c r="F22" s="950" t="s">
        <v>2089</v>
      </c>
      <c r="G22" s="2028"/>
      <c r="H22" s="2028"/>
      <c r="I22" s="2028"/>
      <c r="J22" s="2028"/>
      <c r="K22" s="2028"/>
      <c r="L22" s="2028"/>
      <c r="M22" s="894"/>
    </row>
    <row r="23" spans="1:13" ht="14.25" customHeight="1">
      <c r="A23" s="4647"/>
      <c r="B23" s="4652"/>
      <c r="C23" s="896"/>
      <c r="D23" s="896"/>
      <c r="E23" s="896"/>
      <c r="F23" s="896"/>
      <c r="G23" s="896"/>
      <c r="H23" s="896"/>
      <c r="I23" s="896"/>
      <c r="J23" s="896"/>
      <c r="K23" s="896"/>
      <c r="L23" s="896"/>
      <c r="M23" s="895"/>
    </row>
    <row r="24" spans="1:13" ht="14.25" customHeight="1">
      <c r="A24" s="4647"/>
      <c r="B24" s="4651" t="s">
        <v>1170</v>
      </c>
      <c r="C24" s="882"/>
      <c r="D24" s="882"/>
      <c r="E24" s="882"/>
      <c r="F24" s="882"/>
      <c r="G24" s="882"/>
      <c r="H24" s="882"/>
      <c r="I24" s="882"/>
      <c r="J24" s="882"/>
      <c r="K24" s="882"/>
      <c r="L24" s="876"/>
      <c r="M24" s="877"/>
    </row>
    <row r="25" spans="1:13" ht="14.25" customHeight="1">
      <c r="A25" s="4647"/>
      <c r="B25" s="4614"/>
      <c r="C25" s="888" t="s">
        <v>1171</v>
      </c>
      <c r="D25" s="892"/>
      <c r="E25" s="897"/>
      <c r="F25" s="888" t="s">
        <v>1172</v>
      </c>
      <c r="G25" s="891"/>
      <c r="H25" s="897"/>
      <c r="I25" s="888" t="s">
        <v>1173</v>
      </c>
      <c r="J25" s="891" t="s">
        <v>1226</v>
      </c>
      <c r="K25" s="897"/>
      <c r="L25" s="876"/>
      <c r="M25" s="877"/>
    </row>
    <row r="26" spans="1:13" ht="14.25" customHeight="1">
      <c r="A26" s="4647"/>
      <c r="B26" s="4614"/>
      <c r="C26" s="888" t="s">
        <v>1174</v>
      </c>
      <c r="D26" s="898"/>
      <c r="E26" s="899"/>
      <c r="F26" s="888" t="s">
        <v>1175</v>
      </c>
      <c r="G26" s="892"/>
      <c r="H26" s="900"/>
      <c r="I26" s="901"/>
      <c r="J26" s="900"/>
      <c r="K26" s="902"/>
      <c r="L26" s="876"/>
      <c r="M26" s="877"/>
    </row>
    <row r="27" spans="1:13" ht="14.25" customHeight="1">
      <c r="A27" s="4647"/>
      <c r="B27" s="4614"/>
      <c r="C27" s="885"/>
      <c r="D27" s="885"/>
      <c r="E27" s="885"/>
      <c r="F27" s="885"/>
      <c r="G27" s="885"/>
      <c r="H27" s="885"/>
      <c r="I27" s="885"/>
      <c r="J27" s="886"/>
      <c r="K27" s="886"/>
      <c r="L27" s="876"/>
      <c r="M27" s="877"/>
    </row>
    <row r="28" spans="1:13" ht="14.25" customHeight="1">
      <c r="A28" s="4647"/>
      <c r="B28" s="4653" t="s">
        <v>1176</v>
      </c>
      <c r="C28" s="897"/>
      <c r="D28" s="897"/>
      <c r="E28" s="897"/>
      <c r="F28" s="897"/>
      <c r="G28" s="897"/>
      <c r="H28" s="897"/>
      <c r="I28" s="897"/>
      <c r="J28" s="936"/>
      <c r="K28" s="936"/>
      <c r="L28" s="936"/>
      <c r="M28" s="951"/>
    </row>
    <row r="29" spans="1:13" ht="61.5" customHeight="1">
      <c r="A29" s="4647"/>
      <c r="B29" s="4614"/>
      <c r="C29" s="905" t="s">
        <v>1177</v>
      </c>
      <c r="D29" s="906">
        <v>2</v>
      </c>
      <c r="E29" s="897"/>
      <c r="F29" s="907" t="s">
        <v>1178</v>
      </c>
      <c r="G29" s="892">
        <v>2018</v>
      </c>
      <c r="H29" s="897"/>
      <c r="I29" s="907" t="s">
        <v>1179</v>
      </c>
      <c r="J29" s="4654" t="s">
        <v>127</v>
      </c>
      <c r="K29" s="4649"/>
      <c r="L29" s="4655"/>
      <c r="M29" s="903"/>
    </row>
    <row r="30" spans="1:13" ht="33" customHeight="1">
      <c r="A30" s="4647"/>
      <c r="B30" s="4652"/>
      <c r="C30" s="896"/>
      <c r="D30" s="896"/>
      <c r="E30" s="896"/>
      <c r="F30" s="896"/>
      <c r="G30" s="896"/>
      <c r="H30" s="896"/>
      <c r="I30" s="896"/>
      <c r="J30" s="896"/>
      <c r="K30" s="896"/>
      <c r="L30" s="896"/>
      <c r="M30" s="895"/>
    </row>
    <row r="31" spans="1:13" ht="14.25" customHeight="1">
      <c r="A31" s="4647"/>
      <c r="B31" s="4651" t="s">
        <v>1181</v>
      </c>
      <c r="C31" s="908"/>
      <c r="D31" s="908"/>
      <c r="E31" s="908"/>
      <c r="F31" s="908"/>
      <c r="G31" s="908"/>
      <c r="H31" s="908"/>
      <c r="I31" s="908"/>
      <c r="J31" s="908"/>
      <c r="K31" s="908"/>
      <c r="L31" s="876"/>
      <c r="M31" s="877"/>
    </row>
    <row r="32" spans="1:13" ht="14.25" customHeight="1">
      <c r="A32" s="4647"/>
      <c r="B32" s="4614"/>
      <c r="C32" s="897" t="s">
        <v>1182</v>
      </c>
      <c r="D32" s="952">
        <v>2019</v>
      </c>
      <c r="E32" s="909"/>
      <c r="F32" s="897" t="s">
        <v>1183</v>
      </c>
      <c r="G32" s="953" t="s">
        <v>1306</v>
      </c>
      <c r="H32" s="909"/>
      <c r="I32" s="907"/>
      <c r="J32" s="909"/>
      <c r="K32" s="909"/>
      <c r="L32" s="876"/>
      <c r="M32" s="877"/>
    </row>
    <row r="33" spans="1:13" ht="14.25" customHeight="1">
      <c r="A33" s="4647"/>
      <c r="B33" s="4652"/>
      <c r="C33" s="896"/>
      <c r="D33" s="911"/>
      <c r="E33" s="912"/>
      <c r="F33" s="896"/>
      <c r="G33" s="912"/>
      <c r="H33" s="912"/>
      <c r="I33" s="913"/>
      <c r="J33" s="912"/>
      <c r="K33" s="912"/>
      <c r="L33" s="876"/>
      <c r="M33" s="877"/>
    </row>
    <row r="34" spans="1:13" ht="14.25" customHeight="1">
      <c r="A34" s="4647"/>
      <c r="B34" s="4651" t="s">
        <v>1185</v>
      </c>
      <c r="C34" s="915"/>
      <c r="D34" s="915"/>
      <c r="E34" s="915"/>
      <c r="F34" s="915"/>
      <c r="G34" s="915"/>
      <c r="H34" s="915"/>
      <c r="I34" s="915"/>
      <c r="J34" s="915"/>
      <c r="K34" s="915"/>
      <c r="L34" s="915"/>
      <c r="M34" s="914"/>
    </row>
    <row r="35" spans="1:13" ht="14.25" customHeight="1">
      <c r="A35" s="4647"/>
      <c r="B35" s="4614"/>
      <c r="C35" s="888"/>
      <c r="D35" s="897">
        <v>2019</v>
      </c>
      <c r="E35" s="897"/>
      <c r="F35" s="897">
        <v>2020</v>
      </c>
      <c r="G35" s="897"/>
      <c r="H35" s="2036">
        <v>2021</v>
      </c>
      <c r="I35" s="2036"/>
      <c r="J35" s="2036" t="s">
        <v>1307</v>
      </c>
      <c r="K35" s="897"/>
      <c r="L35" s="897" t="s">
        <v>1308</v>
      </c>
      <c r="M35" s="914"/>
    </row>
    <row r="36" spans="1:13" ht="14.25" customHeight="1">
      <c r="A36" s="4647"/>
      <c r="B36" s="4614"/>
      <c r="C36" s="888"/>
      <c r="D36" s="2030"/>
      <c r="E36" s="916">
        <v>2</v>
      </c>
      <c r="F36" s="4656">
        <v>2</v>
      </c>
      <c r="G36" s="4657"/>
      <c r="H36" s="4656">
        <v>2</v>
      </c>
      <c r="I36" s="4657"/>
      <c r="J36" s="2030"/>
      <c r="K36" s="916"/>
      <c r="L36" s="2030"/>
      <c r="M36" s="2039"/>
    </row>
    <row r="37" spans="1:13" ht="14.25" customHeight="1">
      <c r="A37" s="4647"/>
      <c r="B37" s="4614"/>
      <c r="C37" s="888"/>
      <c r="D37" s="897" t="s">
        <v>1309</v>
      </c>
      <c r="E37" s="897"/>
      <c r="F37" s="897" t="s">
        <v>1310</v>
      </c>
      <c r="G37" s="897"/>
      <c r="H37" s="2036" t="s">
        <v>1311</v>
      </c>
      <c r="I37" s="2036"/>
      <c r="J37" s="2036" t="s">
        <v>1312</v>
      </c>
      <c r="K37" s="897"/>
      <c r="L37" s="897" t="s">
        <v>1313</v>
      </c>
      <c r="M37" s="883"/>
    </row>
    <row r="38" spans="1:13" ht="14.25" customHeight="1">
      <c r="A38" s="4647"/>
      <c r="B38" s="4614"/>
      <c r="C38" s="888"/>
      <c r="D38" s="2030"/>
      <c r="E38" s="916"/>
      <c r="F38" s="2030"/>
      <c r="G38" s="916"/>
      <c r="H38" s="2030"/>
      <c r="I38" s="916"/>
      <c r="J38" s="2030"/>
      <c r="K38" s="916"/>
      <c r="L38" s="2030"/>
      <c r="M38" s="2039"/>
    </row>
    <row r="39" spans="1:13" ht="14.25" customHeight="1">
      <c r="A39" s="4647"/>
      <c r="B39" s="4614"/>
      <c r="C39" s="888"/>
      <c r="D39" s="897" t="s">
        <v>1314</v>
      </c>
      <c r="E39" s="897"/>
      <c r="F39" s="897" t="s">
        <v>1315</v>
      </c>
      <c r="G39" s="897"/>
      <c r="H39" s="2036" t="s">
        <v>1316</v>
      </c>
      <c r="I39" s="2036"/>
      <c r="J39" s="2036" t="s">
        <v>1317</v>
      </c>
      <c r="K39" s="897"/>
      <c r="L39" s="897"/>
      <c r="M39" s="883"/>
    </row>
    <row r="40" spans="1:13" ht="14.25" customHeight="1">
      <c r="A40" s="4647"/>
      <c r="B40" s="4614"/>
      <c r="C40" s="888"/>
      <c r="D40" s="2030"/>
      <c r="E40" s="916"/>
      <c r="F40" s="2030"/>
      <c r="G40" s="916"/>
      <c r="H40" s="2030"/>
      <c r="I40" s="916"/>
      <c r="J40" s="2030"/>
      <c r="K40" s="916"/>
      <c r="L40" s="2030"/>
      <c r="M40" s="2039"/>
    </row>
    <row r="41" spans="1:13" ht="14.25" customHeight="1">
      <c r="A41" s="4647"/>
      <c r="B41" s="4614"/>
      <c r="C41" s="888"/>
      <c r="D41" s="917" t="s">
        <v>1186</v>
      </c>
      <c r="E41" s="2038"/>
      <c r="G41" s="2038"/>
      <c r="H41" s="917"/>
      <c r="I41" s="2038"/>
      <c r="J41" s="917"/>
      <c r="K41" s="2038"/>
      <c r="L41" s="917"/>
      <c r="M41" s="2039"/>
    </row>
    <row r="42" spans="1:13" ht="14.25" customHeight="1">
      <c r="A42" s="4647"/>
      <c r="B42" s="4614"/>
      <c r="C42" s="888"/>
      <c r="D42" s="2030"/>
      <c r="E42" s="916">
        <v>6</v>
      </c>
      <c r="F42" s="4658"/>
      <c r="G42" s="4655"/>
      <c r="H42" s="4658"/>
      <c r="I42" s="4655"/>
      <c r="J42" s="917"/>
      <c r="K42" s="2038"/>
      <c r="L42" s="917"/>
      <c r="M42" s="2039"/>
    </row>
    <row r="43" spans="1:13" ht="14.25" customHeight="1">
      <c r="A43" s="4647"/>
      <c r="B43" s="4614"/>
      <c r="C43" s="888"/>
      <c r="D43" s="917"/>
      <c r="E43" s="2038"/>
      <c r="F43" s="917"/>
      <c r="G43" s="2038"/>
      <c r="H43" s="917"/>
      <c r="I43" s="2038"/>
      <c r="J43" s="917"/>
      <c r="K43" s="2038"/>
      <c r="L43" s="917"/>
      <c r="M43" s="2039"/>
    </row>
    <row r="44" spans="1:13" ht="14.25" customHeight="1">
      <c r="A44" s="4647"/>
      <c r="B44" s="4651" t="s">
        <v>1187</v>
      </c>
      <c r="C44" s="918"/>
      <c r="D44" s="918"/>
      <c r="E44" s="918"/>
      <c r="F44" s="918"/>
      <c r="G44" s="918"/>
      <c r="H44" s="918"/>
      <c r="I44" s="918"/>
      <c r="J44" s="918"/>
      <c r="K44" s="918"/>
      <c r="L44" s="876"/>
      <c r="M44" s="877"/>
    </row>
    <row r="45" spans="1:13" ht="14.25" customHeight="1">
      <c r="A45" s="4647"/>
      <c r="B45" s="4614"/>
      <c r="C45" s="876"/>
      <c r="D45" s="919" t="s">
        <v>482</v>
      </c>
      <c r="E45" s="920" t="s">
        <v>60</v>
      </c>
      <c r="F45" s="4620" t="s">
        <v>1188</v>
      </c>
      <c r="G45" s="4622"/>
      <c r="H45" s="4623"/>
      <c r="I45" s="4623"/>
      <c r="J45" s="4624"/>
      <c r="K45" s="921"/>
      <c r="L45" s="876"/>
      <c r="M45" s="877"/>
    </row>
    <row r="46" spans="1:13" ht="14.25" customHeight="1">
      <c r="A46" s="4647"/>
      <c r="B46" s="4614"/>
      <c r="C46" s="876"/>
      <c r="D46" s="922"/>
      <c r="E46" s="891" t="s">
        <v>1167</v>
      </c>
      <c r="F46" s="4621"/>
      <c r="G46" s="4625"/>
      <c r="H46" s="4626"/>
      <c r="I46" s="4626"/>
      <c r="J46" s="4627"/>
      <c r="K46" s="923"/>
      <c r="L46" s="876"/>
      <c r="M46" s="877"/>
    </row>
    <row r="47" spans="1:13" ht="14.25" customHeight="1">
      <c r="A47" s="4647"/>
      <c r="B47" s="4652"/>
      <c r="C47" s="924"/>
      <c r="D47" s="924"/>
      <c r="E47" s="924"/>
      <c r="F47" s="924"/>
      <c r="G47" s="924"/>
      <c r="H47" s="924"/>
      <c r="I47" s="924"/>
      <c r="J47" s="924"/>
      <c r="K47" s="924"/>
      <c r="L47" s="876"/>
      <c r="M47" s="877"/>
    </row>
    <row r="48" spans="1:13" ht="111.75" customHeight="1">
      <c r="A48" s="4647"/>
      <c r="B48" s="867" t="s">
        <v>1189</v>
      </c>
      <c r="C48" s="4628" t="s">
        <v>2090</v>
      </c>
      <c r="D48" s="4629"/>
      <c r="E48" s="4629"/>
      <c r="F48" s="4629"/>
      <c r="G48" s="4629"/>
      <c r="H48" s="4629"/>
      <c r="I48" s="4629"/>
      <c r="J48" s="4629"/>
      <c r="K48" s="4629"/>
      <c r="L48" s="4629"/>
      <c r="M48" s="4630"/>
    </row>
    <row r="49" spans="1:13" ht="34.5" customHeight="1">
      <c r="A49" s="4647"/>
      <c r="B49" s="867" t="s">
        <v>1191</v>
      </c>
      <c r="C49" s="4631" t="s">
        <v>2091</v>
      </c>
      <c r="D49" s="4629"/>
      <c r="E49" s="4629"/>
      <c r="F49" s="4629"/>
      <c r="G49" s="4629"/>
      <c r="H49" s="4629"/>
      <c r="I49" s="4629"/>
      <c r="J49" s="4629"/>
      <c r="K49" s="4629"/>
      <c r="L49" s="4629"/>
      <c r="M49" s="4630"/>
    </row>
    <row r="50" spans="1:13" ht="14.25" customHeight="1">
      <c r="A50" s="4647"/>
      <c r="B50" s="867" t="s">
        <v>1193</v>
      </c>
      <c r="C50" s="869" t="s">
        <v>1985</v>
      </c>
      <c r="D50" s="954"/>
      <c r="E50" s="954"/>
      <c r="F50" s="954"/>
      <c r="G50" s="954"/>
      <c r="H50" s="954"/>
      <c r="I50" s="954"/>
      <c r="J50" s="954"/>
      <c r="K50" s="954"/>
      <c r="L50" s="954"/>
      <c r="M50" s="946"/>
    </row>
    <row r="51" spans="1:13" ht="14.25" customHeight="1">
      <c r="A51" s="4647"/>
      <c r="B51" s="867" t="s">
        <v>1195</v>
      </c>
      <c r="C51" s="955" t="s">
        <v>61</v>
      </c>
      <c r="D51" s="956"/>
      <c r="E51" s="956"/>
      <c r="F51" s="956"/>
      <c r="G51" s="956"/>
      <c r="H51" s="956"/>
      <c r="I51" s="956"/>
      <c r="J51" s="956"/>
      <c r="K51" s="956"/>
      <c r="L51" s="956"/>
      <c r="M51" s="957"/>
    </row>
    <row r="52" spans="1:13" ht="15.75" customHeight="1">
      <c r="A52" s="4613" t="s">
        <v>1197</v>
      </c>
      <c r="B52" s="925" t="s">
        <v>1198</v>
      </c>
      <c r="C52" s="4615" t="s">
        <v>1321</v>
      </c>
      <c r="D52" s="4616"/>
      <c r="E52" s="4616"/>
      <c r="F52" s="4616"/>
      <c r="G52" s="4616"/>
      <c r="H52" s="4616"/>
      <c r="I52" s="4616"/>
      <c r="J52" s="4616"/>
      <c r="K52" s="4616"/>
      <c r="L52" s="4616"/>
      <c r="M52" s="4633"/>
    </row>
    <row r="53" spans="1:13" ht="14.25" customHeight="1">
      <c r="A53" s="4614"/>
      <c r="B53" s="925" t="s">
        <v>1199</v>
      </c>
      <c r="C53" s="4615" t="s">
        <v>2056</v>
      </c>
      <c r="D53" s="4616"/>
      <c r="E53" s="4616"/>
      <c r="F53" s="4616"/>
      <c r="G53" s="4616"/>
      <c r="H53" s="4616"/>
      <c r="I53" s="4616"/>
      <c r="J53" s="4616"/>
      <c r="K53" s="4616"/>
      <c r="L53" s="4616"/>
      <c r="M53" s="4633"/>
    </row>
    <row r="54" spans="1:13" ht="15.75" customHeight="1">
      <c r="A54" s="4614"/>
      <c r="B54" s="925" t="s">
        <v>1201</v>
      </c>
      <c r="C54" s="4615" t="s">
        <v>126</v>
      </c>
      <c r="D54" s="4616"/>
      <c r="E54" s="4616"/>
      <c r="F54" s="4616"/>
      <c r="G54" s="4616"/>
      <c r="H54" s="4616"/>
      <c r="I54" s="4616"/>
      <c r="J54" s="4616"/>
      <c r="K54" s="4616"/>
      <c r="L54" s="4616"/>
      <c r="M54" s="4633"/>
    </row>
    <row r="55" spans="1:13" ht="15.75" customHeight="1">
      <c r="A55" s="4614"/>
      <c r="B55" s="927" t="s">
        <v>1202</v>
      </c>
      <c r="C55" s="4615" t="s">
        <v>127</v>
      </c>
      <c r="D55" s="4616"/>
      <c r="E55" s="4616"/>
      <c r="F55" s="4616"/>
      <c r="G55" s="4616"/>
      <c r="H55" s="4616"/>
      <c r="I55" s="4616"/>
      <c r="J55" s="4616"/>
      <c r="K55" s="4616"/>
      <c r="L55" s="4616"/>
      <c r="M55" s="4633"/>
    </row>
    <row r="56" spans="1:13" ht="15.75" customHeight="1">
      <c r="A56" s="4614"/>
      <c r="B56" s="925" t="s">
        <v>1204</v>
      </c>
      <c r="C56" s="4634" t="s">
        <v>823</v>
      </c>
      <c r="D56" s="4635"/>
      <c r="E56" s="4635"/>
      <c r="F56" s="4635"/>
      <c r="G56" s="4635"/>
      <c r="H56" s="4635"/>
      <c r="I56" s="4635"/>
      <c r="J56" s="4635"/>
      <c r="K56" s="4635"/>
      <c r="L56" s="4635"/>
      <c r="M56" s="4636"/>
    </row>
    <row r="57" spans="1:13" ht="16.5" customHeight="1" thickBot="1">
      <c r="A57" s="4632"/>
      <c r="B57" s="925" t="s">
        <v>1205</v>
      </c>
      <c r="C57" s="4615" t="s">
        <v>2057</v>
      </c>
      <c r="D57" s="4616"/>
      <c r="E57" s="4616"/>
      <c r="F57" s="4616"/>
      <c r="G57" s="4616"/>
      <c r="H57" s="853"/>
      <c r="I57" s="853"/>
      <c r="J57" s="853"/>
      <c r="K57" s="853"/>
      <c r="L57" s="853"/>
      <c r="M57" s="852"/>
    </row>
    <row r="58" spans="1:13" ht="14.25" customHeight="1">
      <c r="A58" s="4613" t="s">
        <v>1206</v>
      </c>
      <c r="B58" s="928" t="s">
        <v>1207</v>
      </c>
      <c r="C58" s="4615" t="s">
        <v>1389</v>
      </c>
      <c r="D58" s="4616"/>
      <c r="E58" s="4616"/>
      <c r="F58" s="4616"/>
      <c r="G58" s="4616"/>
      <c r="H58" s="853"/>
      <c r="I58" s="853"/>
      <c r="J58" s="853"/>
      <c r="K58" s="853"/>
      <c r="L58" s="853"/>
      <c r="M58" s="852"/>
    </row>
    <row r="59" spans="1:13" ht="14.25" customHeight="1">
      <c r="A59" s="4614"/>
      <c r="B59" s="928" t="s">
        <v>1209</v>
      </c>
      <c r="C59" s="4615" t="s">
        <v>1326</v>
      </c>
      <c r="D59" s="4616"/>
      <c r="E59" s="4616"/>
      <c r="F59" s="4616"/>
      <c r="G59" s="4616"/>
      <c r="H59" s="4616"/>
      <c r="I59" s="853"/>
      <c r="J59" s="853"/>
      <c r="K59" s="853"/>
      <c r="L59" s="853"/>
      <c r="M59" s="852"/>
    </row>
    <row r="60" spans="1:13" ht="14.25" customHeight="1" thickBot="1">
      <c r="A60" s="4614"/>
      <c r="B60" s="929" t="s">
        <v>28</v>
      </c>
      <c r="C60" s="4615" t="s">
        <v>126</v>
      </c>
      <c r="D60" s="4616"/>
      <c r="E60" s="4616"/>
      <c r="F60" s="4616"/>
      <c r="G60" s="4616"/>
      <c r="H60" s="4616"/>
      <c r="I60" s="853"/>
      <c r="J60" s="853"/>
      <c r="K60" s="853"/>
      <c r="L60" s="853"/>
      <c r="M60" s="858"/>
    </row>
    <row r="61" spans="1:13" ht="14.25" customHeight="1" thickBot="1">
      <c r="A61" s="930" t="s">
        <v>1211</v>
      </c>
      <c r="B61" s="931"/>
      <c r="C61" s="4617"/>
      <c r="D61" s="4618"/>
      <c r="E61" s="4618"/>
      <c r="F61" s="4618"/>
      <c r="G61" s="4618"/>
      <c r="H61" s="4618"/>
      <c r="I61" s="4618"/>
      <c r="J61" s="4618"/>
      <c r="K61" s="4618"/>
      <c r="L61" s="4618"/>
      <c r="M61" s="4619"/>
    </row>
    <row r="62" spans="1:13" ht="14.25" customHeight="1"/>
    <row r="63" spans="1:13" ht="14.25" customHeight="1"/>
    <row r="64" spans="1:13" ht="14.25" customHeight="1"/>
    <row r="65" ht="14.25" customHeight="1"/>
  </sheetData>
  <mergeCells count="48">
    <mergeCell ref="C12:M12"/>
    <mergeCell ref="B1:E1"/>
    <mergeCell ref="A2:A13"/>
    <mergeCell ref="C2:M2"/>
    <mergeCell ref="C3:M3"/>
    <mergeCell ref="C5:M5"/>
    <mergeCell ref="C6:M6"/>
    <mergeCell ref="J7:M7"/>
    <mergeCell ref="B8:B10"/>
    <mergeCell ref="C9:D9"/>
    <mergeCell ref="F9:G9"/>
    <mergeCell ref="I9:J9"/>
    <mergeCell ref="C10:D10"/>
    <mergeCell ref="F10:G10"/>
    <mergeCell ref="I10:J10"/>
    <mergeCell ref="C11:M11"/>
    <mergeCell ref="C13:M13"/>
    <mergeCell ref="C14:E14"/>
    <mergeCell ref="G14:M14"/>
    <mergeCell ref="A15:A51"/>
    <mergeCell ref="C16:M16"/>
    <mergeCell ref="B17:B23"/>
    <mergeCell ref="B24:B27"/>
    <mergeCell ref="B28:B30"/>
    <mergeCell ref="J29:L29"/>
    <mergeCell ref="B31:B33"/>
    <mergeCell ref="F36:G36"/>
    <mergeCell ref="H36:I36"/>
    <mergeCell ref="B34:B43"/>
    <mergeCell ref="F42:G42"/>
    <mergeCell ref="H42:I42"/>
    <mergeCell ref="B44:B47"/>
    <mergeCell ref="F45:F46"/>
    <mergeCell ref="G45:J46"/>
    <mergeCell ref="C48:M48"/>
    <mergeCell ref="C49:M49"/>
    <mergeCell ref="A52:A57"/>
    <mergeCell ref="C52:M52"/>
    <mergeCell ref="C53:M53"/>
    <mergeCell ref="C54:M54"/>
    <mergeCell ref="C55:M55"/>
    <mergeCell ref="C56:M56"/>
    <mergeCell ref="C57:G57"/>
    <mergeCell ref="A58:A60"/>
    <mergeCell ref="C58:G58"/>
    <mergeCell ref="C59:H59"/>
    <mergeCell ref="C60:H60"/>
    <mergeCell ref="C61:M61"/>
  </mergeCells>
  <dataValidations count="1">
    <dataValidation type="list" allowBlank="1" showErrorMessage="1" sqref="I7" xr:uid="{00000000-0002-0000-4A00-000000000000}">
      <formula1>INDIRECT(#REF!)</formula1>
    </dataValidation>
  </dataValidations>
  <hyperlinks>
    <hyperlink ref="C56" r:id="rId1"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3"/>
  </sheetPr>
  <dimension ref="A1:M61"/>
  <sheetViews>
    <sheetView workbookViewId="0">
      <selection activeCell="N10" sqref="N10"/>
    </sheetView>
  </sheetViews>
  <sheetFormatPr baseColWidth="10" defaultColWidth="11.42578125" defaultRowHeight="15"/>
  <cols>
    <col min="2" max="2" width="21.140625" customWidth="1"/>
  </cols>
  <sheetData>
    <row r="1" spans="1:13" ht="16.5" thickBot="1">
      <c r="A1" s="153"/>
      <c r="B1" s="4399" t="s">
        <v>2092</v>
      </c>
      <c r="C1" s="4400"/>
      <c r="D1" s="4400"/>
      <c r="E1" s="4400"/>
      <c r="F1" s="152"/>
      <c r="G1" s="152"/>
      <c r="H1" s="152"/>
      <c r="I1" s="152"/>
      <c r="J1" s="152"/>
      <c r="K1" s="152"/>
      <c r="L1" s="152"/>
      <c r="M1" s="151"/>
    </row>
    <row r="2" spans="1:13" ht="49.5" customHeight="1">
      <c r="A2" s="3326" t="s">
        <v>1134</v>
      </c>
      <c r="B2" s="150" t="s">
        <v>1135</v>
      </c>
      <c r="C2" s="3329" t="s">
        <v>2591</v>
      </c>
      <c r="D2" s="3330"/>
      <c r="E2" s="3330"/>
      <c r="F2" s="3330"/>
      <c r="G2" s="3330"/>
      <c r="H2" s="3330"/>
      <c r="I2" s="3330"/>
      <c r="J2" s="3330"/>
      <c r="K2" s="3330"/>
      <c r="L2" s="3330"/>
      <c r="M2" s="3331"/>
    </row>
    <row r="3" spans="1:13" ht="62.45" customHeight="1">
      <c r="A3" s="3327"/>
      <c r="B3" s="100" t="s">
        <v>1213</v>
      </c>
      <c r="C3" s="4462" t="s">
        <v>2042</v>
      </c>
      <c r="D3" s="4463"/>
      <c r="E3" s="4463"/>
      <c r="F3" s="4463"/>
      <c r="G3" s="4463"/>
      <c r="H3" s="4463"/>
      <c r="I3" s="4463"/>
      <c r="J3" s="4463"/>
      <c r="K3" s="4463"/>
      <c r="L3" s="4463"/>
      <c r="M3" s="4673"/>
    </row>
    <row r="4" spans="1:13" ht="15.75">
      <c r="A4" s="3327"/>
      <c r="B4" s="1865" t="s">
        <v>1139</v>
      </c>
      <c r="C4" s="1870" t="s">
        <v>509</v>
      </c>
      <c r="D4" s="1870"/>
      <c r="E4" s="1870"/>
      <c r="F4" s="1870"/>
      <c r="G4" s="1870"/>
      <c r="H4" s="1870"/>
      <c r="I4" s="1870"/>
      <c r="J4" s="1870"/>
      <c r="K4" s="1870"/>
      <c r="L4" s="1870"/>
      <c r="M4" s="2003"/>
    </row>
    <row r="5" spans="1:13" ht="31.5" customHeight="1">
      <c r="A5" s="3327"/>
      <c r="B5" s="2061" t="s">
        <v>1140</v>
      </c>
      <c r="C5" s="4674" t="s">
        <v>1278</v>
      </c>
      <c r="D5" s="4675"/>
      <c r="E5" s="4675"/>
      <c r="F5" s="4675"/>
      <c r="G5" s="4675"/>
      <c r="H5" s="4675"/>
      <c r="I5" s="4675"/>
      <c r="J5" s="4675"/>
      <c r="K5" s="4675"/>
      <c r="L5" s="4675"/>
      <c r="M5" s="4676"/>
    </row>
    <row r="6" spans="1:13" ht="15.75" customHeight="1">
      <c r="A6" s="3327"/>
      <c r="B6" s="1865" t="s">
        <v>1142</v>
      </c>
      <c r="C6" s="4674" t="s">
        <v>2600</v>
      </c>
      <c r="D6" s="4675"/>
      <c r="E6" s="4675"/>
      <c r="F6" s="4675"/>
      <c r="G6" s="4675"/>
      <c r="H6" s="4675"/>
      <c r="I6" s="4675"/>
      <c r="J6" s="4675"/>
      <c r="K6" s="4675"/>
      <c r="L6" s="4675"/>
      <c r="M6" s="4676"/>
    </row>
    <row r="7" spans="1:13" ht="34.5" customHeight="1">
      <c r="A7" s="3327"/>
      <c r="B7" s="100" t="s">
        <v>1143</v>
      </c>
      <c r="C7" s="449" t="s">
        <v>125</v>
      </c>
      <c r="E7" s="449"/>
      <c r="F7" s="449"/>
      <c r="G7" s="450"/>
      <c r="H7" s="1897" t="s">
        <v>28</v>
      </c>
      <c r="I7" s="1347"/>
      <c r="J7" s="3358" t="s">
        <v>2601</v>
      </c>
      <c r="K7" s="3359"/>
      <c r="L7" s="3359"/>
      <c r="M7" s="3724"/>
    </row>
    <row r="8" spans="1:13" ht="15.75">
      <c r="A8" s="3327"/>
      <c r="B8" s="3337" t="s">
        <v>1144</v>
      </c>
      <c r="C8" s="146"/>
      <c r="D8" s="145"/>
      <c r="E8" s="145"/>
      <c r="F8" s="145"/>
      <c r="G8" s="145"/>
      <c r="H8" s="145"/>
      <c r="I8" s="145"/>
      <c r="J8" s="145"/>
      <c r="K8" s="145"/>
      <c r="L8" s="81"/>
      <c r="M8" s="144"/>
    </row>
    <row r="9" spans="1:13" ht="15.75">
      <c r="A9" s="3327"/>
      <c r="B9" s="3338"/>
      <c r="C9" s="3960" t="s">
        <v>126</v>
      </c>
      <c r="D9" s="3960"/>
      <c r="E9" s="1863"/>
      <c r="F9" s="3960"/>
      <c r="G9" s="3960"/>
      <c r="H9" s="1863"/>
      <c r="I9" s="3960"/>
      <c r="J9" s="3960"/>
      <c r="K9" s="1863"/>
      <c r="L9" s="4"/>
      <c r="M9" s="101"/>
    </row>
    <row r="10" spans="1:13" ht="15.75">
      <c r="A10" s="3327"/>
      <c r="B10" s="3339"/>
      <c r="C10" s="3333" t="s">
        <v>1147</v>
      </c>
      <c r="D10" s="3333"/>
      <c r="E10" s="1863"/>
      <c r="F10" s="3333" t="s">
        <v>1147</v>
      </c>
      <c r="G10" s="3333"/>
      <c r="H10" s="1863"/>
      <c r="I10" s="3333" t="s">
        <v>1147</v>
      </c>
      <c r="J10" s="3333"/>
      <c r="K10" s="1863"/>
      <c r="L10" s="4"/>
      <c r="M10" s="101"/>
    </row>
    <row r="11" spans="1:13" ht="149.25" customHeight="1">
      <c r="A11" s="3327"/>
      <c r="B11" s="154" t="s">
        <v>1219</v>
      </c>
      <c r="C11" s="4526" t="s">
        <v>2602</v>
      </c>
      <c r="D11" s="4526"/>
      <c r="E11" s="4526"/>
      <c r="F11" s="4526"/>
      <c r="G11" s="4526"/>
      <c r="H11" s="4526"/>
      <c r="I11" s="4526"/>
      <c r="J11" s="4526"/>
      <c r="K11" s="4526"/>
      <c r="L11" s="4526"/>
      <c r="M11" s="4526"/>
    </row>
    <row r="12" spans="1:13" ht="101.25" customHeight="1">
      <c r="A12" s="3327"/>
      <c r="B12" s="100" t="s">
        <v>1221</v>
      </c>
      <c r="C12" s="3728" t="s">
        <v>2093</v>
      </c>
      <c r="D12" s="3729"/>
      <c r="E12" s="3729"/>
      <c r="F12" s="3729"/>
      <c r="G12" s="3729"/>
      <c r="H12" s="3729"/>
      <c r="I12" s="3729"/>
      <c r="J12" s="3729"/>
      <c r="K12" s="3729"/>
      <c r="L12" s="3729"/>
      <c r="M12" s="4672"/>
    </row>
    <row r="13" spans="1:13" ht="43.5" customHeight="1">
      <c r="A13" s="3328"/>
      <c r="B13" s="521" t="s">
        <v>1495</v>
      </c>
      <c r="C13" s="3945"/>
      <c r="D13" s="3945"/>
      <c r="E13" s="3945"/>
      <c r="F13" s="3945"/>
      <c r="G13" s="3945"/>
      <c r="H13" s="3945"/>
      <c r="I13" s="3945"/>
      <c r="J13" s="3945"/>
      <c r="K13" s="3945"/>
      <c r="L13" s="3945"/>
      <c r="M13" s="3945"/>
    </row>
    <row r="14" spans="1:13" ht="43.5" customHeight="1">
      <c r="A14" s="1860"/>
      <c r="B14" s="521" t="s">
        <v>1995</v>
      </c>
      <c r="C14" s="3945" t="s">
        <v>1403</v>
      </c>
      <c r="D14" s="3945"/>
      <c r="E14" s="3945"/>
      <c r="F14" s="991" t="s">
        <v>1224</v>
      </c>
      <c r="G14" s="3961" t="s">
        <v>789</v>
      </c>
      <c r="H14" s="3962"/>
      <c r="I14" s="3962"/>
      <c r="J14" s="3962"/>
      <c r="K14" s="3962"/>
      <c r="L14" s="3962"/>
      <c r="M14" s="3963"/>
    </row>
    <row r="15" spans="1:13" ht="31.5">
      <c r="A15" s="3355" t="s">
        <v>1150</v>
      </c>
      <c r="B15" s="100" t="s">
        <v>1256</v>
      </c>
      <c r="C15" s="120" t="s">
        <v>58</v>
      </c>
      <c r="E15" s="120"/>
      <c r="F15" s="120"/>
      <c r="G15" s="120"/>
      <c r="H15" s="120"/>
      <c r="I15" s="120"/>
      <c r="J15" s="120"/>
      <c r="K15" s="120"/>
      <c r="L15" s="4"/>
      <c r="M15" s="101"/>
    </row>
    <row r="16" spans="1:13" ht="36.75" customHeight="1">
      <c r="A16" s="3356"/>
      <c r="B16" s="100" t="s">
        <v>1151</v>
      </c>
      <c r="C16" s="3329" t="s">
        <v>2592</v>
      </c>
      <c r="D16" s="3330"/>
      <c r="E16" s="3330"/>
      <c r="F16" s="3330"/>
      <c r="G16" s="3330"/>
      <c r="H16" s="3330"/>
      <c r="I16" s="3330"/>
      <c r="J16" s="3330"/>
      <c r="K16" s="3330"/>
      <c r="L16" s="3330"/>
      <c r="M16" s="3331"/>
    </row>
    <row r="17" spans="1:13" ht="15.75">
      <c r="A17" s="3356"/>
      <c r="B17" s="3337" t="s">
        <v>1153</v>
      </c>
      <c r="C17" s="143"/>
      <c r="D17" s="142"/>
      <c r="E17" s="142"/>
      <c r="F17" s="142"/>
      <c r="G17" s="142"/>
      <c r="H17" s="142"/>
      <c r="I17" s="142"/>
      <c r="J17" s="142"/>
      <c r="K17" s="142"/>
      <c r="L17" s="142"/>
      <c r="M17" s="141"/>
    </row>
    <row r="18" spans="1:13" ht="15.75">
      <c r="A18" s="3356"/>
      <c r="B18" s="3338"/>
      <c r="C18" s="140"/>
      <c r="D18" s="139"/>
      <c r="E18" s="138"/>
      <c r="F18" s="139"/>
      <c r="G18" s="138"/>
      <c r="H18" s="139"/>
      <c r="I18" s="138"/>
      <c r="J18" s="139"/>
      <c r="K18" s="138"/>
      <c r="L18" s="138"/>
      <c r="M18" s="110"/>
    </row>
    <row r="19" spans="1:13" ht="15.75">
      <c r="A19" s="3356"/>
      <c r="B19" s="3338"/>
      <c r="C19" s="128" t="s">
        <v>1154</v>
      </c>
      <c r="D19" s="137"/>
      <c r="E19" s="128" t="s">
        <v>1155</v>
      </c>
      <c r="F19" s="137"/>
      <c r="G19" s="128" t="s">
        <v>1156</v>
      </c>
      <c r="H19" s="137"/>
      <c r="I19" s="128" t="s">
        <v>1157</v>
      </c>
      <c r="J19" s="137"/>
      <c r="K19" s="128" t="s">
        <v>1158</v>
      </c>
      <c r="L19" s="136"/>
      <c r="M19" s="135"/>
    </row>
    <row r="20" spans="1:13" ht="15.75">
      <c r="A20" s="3356"/>
      <c r="B20" s="3338"/>
      <c r="C20" s="128" t="s">
        <v>1159</v>
      </c>
      <c r="D20" s="1891"/>
      <c r="E20" s="128" t="s">
        <v>1160</v>
      </c>
      <c r="F20" s="123"/>
      <c r="G20" s="128" t="s">
        <v>1161</v>
      </c>
      <c r="H20" s="123"/>
      <c r="I20" s="128" t="s">
        <v>1162</v>
      </c>
      <c r="J20" s="123"/>
      <c r="K20" s="128" t="s">
        <v>1163</v>
      </c>
      <c r="L20" s="136"/>
      <c r="M20" s="135"/>
    </row>
    <row r="21" spans="1:13" ht="15.75">
      <c r="A21" s="3356"/>
      <c r="B21" s="3338"/>
      <c r="C21" s="128" t="s">
        <v>1164</v>
      </c>
      <c r="D21" s="1891"/>
      <c r="E21" s="128" t="s">
        <v>1165</v>
      </c>
      <c r="F21" s="1891"/>
      <c r="G21" s="128"/>
      <c r="H21" s="125"/>
      <c r="I21" s="128"/>
      <c r="J21" s="125"/>
      <c r="K21" s="128"/>
      <c r="L21" s="134"/>
      <c r="M21" s="133"/>
    </row>
    <row r="22" spans="1:13" ht="15.75">
      <c r="A22" s="3356"/>
      <c r="B22" s="3338"/>
      <c r="C22" s="128" t="s">
        <v>1166</v>
      </c>
      <c r="D22" s="123" t="s">
        <v>1226</v>
      </c>
      <c r="E22" s="128" t="s">
        <v>1168</v>
      </c>
      <c r="F22" s="958" t="s">
        <v>2094</v>
      </c>
      <c r="G22" s="1939"/>
      <c r="H22" s="1939"/>
      <c r="I22" s="1939"/>
      <c r="J22" s="1939"/>
      <c r="K22" s="1939"/>
      <c r="L22" s="1939"/>
      <c r="M22" s="132"/>
    </row>
    <row r="23" spans="1:13" ht="15.75">
      <c r="A23" s="3356"/>
      <c r="B23" s="3339"/>
      <c r="C23" s="1894"/>
      <c r="D23" s="1894"/>
      <c r="E23" s="1894"/>
      <c r="F23" s="1894"/>
      <c r="G23" s="1894"/>
      <c r="H23" s="1894"/>
      <c r="I23" s="1894"/>
      <c r="J23" s="1894"/>
      <c r="K23" s="1894"/>
      <c r="L23" s="1894"/>
      <c r="M23" s="1895"/>
    </row>
    <row r="24" spans="1:13" ht="15.75">
      <c r="A24" s="3356"/>
      <c r="B24" s="3337" t="s">
        <v>1170</v>
      </c>
      <c r="C24" s="131"/>
      <c r="D24" s="131"/>
      <c r="E24" s="131"/>
      <c r="F24" s="131"/>
      <c r="G24" s="131"/>
      <c r="H24" s="131"/>
      <c r="I24" s="131"/>
      <c r="J24" s="131"/>
      <c r="K24" s="131"/>
      <c r="L24" s="4"/>
      <c r="M24" s="101"/>
    </row>
    <row r="25" spans="1:13" ht="15.75">
      <c r="A25" s="3356"/>
      <c r="B25" s="3338"/>
      <c r="C25" s="128" t="s">
        <v>1171</v>
      </c>
      <c r="D25" s="123"/>
      <c r="E25" s="120"/>
      <c r="F25" s="128" t="s">
        <v>1172</v>
      </c>
      <c r="G25" s="1891"/>
      <c r="H25" s="120"/>
      <c r="I25" s="128" t="s">
        <v>1173</v>
      </c>
      <c r="J25" s="1891" t="s">
        <v>1226</v>
      </c>
      <c r="K25" s="120"/>
      <c r="L25" s="4"/>
      <c r="M25" s="101"/>
    </row>
    <row r="26" spans="1:13" ht="15.75">
      <c r="A26" s="3356"/>
      <c r="B26" s="3338"/>
      <c r="C26" s="128" t="s">
        <v>1174</v>
      </c>
      <c r="D26" s="130"/>
      <c r="E26" s="129"/>
      <c r="F26" s="128" t="s">
        <v>1175</v>
      </c>
      <c r="G26" s="123"/>
      <c r="H26" s="126"/>
      <c r="I26" s="127"/>
      <c r="J26" s="126"/>
      <c r="K26" s="1945"/>
      <c r="L26" s="4"/>
      <c r="M26" s="101"/>
    </row>
    <row r="27" spans="1:13" ht="15.75">
      <c r="A27" s="3356"/>
      <c r="B27" s="3338"/>
      <c r="C27" s="125"/>
      <c r="D27" s="125"/>
      <c r="E27" s="125"/>
      <c r="F27" s="125"/>
      <c r="G27" s="125"/>
      <c r="H27" s="125"/>
      <c r="I27" s="125"/>
      <c r="J27" s="959"/>
      <c r="K27" s="959"/>
      <c r="L27" s="4"/>
      <c r="M27" s="101"/>
    </row>
    <row r="28" spans="1:13" ht="15.75">
      <c r="A28" s="3356"/>
      <c r="B28" s="4530" t="s">
        <v>1176</v>
      </c>
      <c r="C28" s="120"/>
      <c r="D28" s="120"/>
      <c r="E28" s="120"/>
      <c r="F28" s="120"/>
      <c r="G28" s="120"/>
      <c r="H28" s="120"/>
      <c r="I28" s="120"/>
      <c r="J28" s="1892"/>
      <c r="K28" s="1892"/>
      <c r="L28" s="1892"/>
      <c r="M28" s="1893"/>
    </row>
    <row r="29" spans="1:13" ht="34.5" customHeight="1">
      <c r="A29" s="3356"/>
      <c r="B29" s="4530"/>
      <c r="C29" s="124" t="s">
        <v>1177</v>
      </c>
      <c r="D29" s="165">
        <v>5</v>
      </c>
      <c r="E29" s="120"/>
      <c r="F29" s="118" t="s">
        <v>1178</v>
      </c>
      <c r="G29" s="123">
        <v>2018</v>
      </c>
      <c r="H29" s="120"/>
      <c r="I29" s="118" t="s">
        <v>1179</v>
      </c>
      <c r="J29" s="3358" t="s">
        <v>127</v>
      </c>
      <c r="K29" s="3359"/>
      <c r="L29" s="3698"/>
      <c r="M29" s="122"/>
    </row>
    <row r="30" spans="1:13" ht="15.75">
      <c r="A30" s="3356"/>
      <c r="B30" s="4531"/>
      <c r="C30" s="1894"/>
      <c r="D30" s="1894"/>
      <c r="E30" s="1894"/>
      <c r="F30" s="1894"/>
      <c r="G30" s="1894"/>
      <c r="H30" s="1894"/>
      <c r="I30" s="1894"/>
      <c r="J30" s="1894"/>
      <c r="K30" s="1894"/>
      <c r="L30" s="1894"/>
      <c r="M30" s="1895"/>
    </row>
    <row r="31" spans="1:13" ht="15.75">
      <c r="A31" s="3356"/>
      <c r="B31" s="3337" t="s">
        <v>1181</v>
      </c>
      <c r="C31" s="2034"/>
      <c r="D31" s="2034"/>
      <c r="E31" s="2034"/>
      <c r="F31" s="2034"/>
      <c r="G31" s="2034"/>
      <c r="H31" s="2034"/>
      <c r="I31" s="2034"/>
      <c r="J31" s="2034"/>
      <c r="K31" s="2034"/>
      <c r="L31" s="4"/>
      <c r="M31" s="101"/>
    </row>
    <row r="32" spans="1:13" ht="15.75">
      <c r="A32" s="3356"/>
      <c r="B32" s="3338"/>
      <c r="C32" s="120" t="s">
        <v>1182</v>
      </c>
      <c r="D32" s="456">
        <v>2019</v>
      </c>
      <c r="E32" s="117"/>
      <c r="F32" s="120" t="s">
        <v>1183</v>
      </c>
      <c r="G32" s="2923" t="s">
        <v>1379</v>
      </c>
      <c r="H32" s="117"/>
      <c r="I32" s="118"/>
      <c r="J32" s="117"/>
      <c r="K32" s="117"/>
      <c r="L32" s="4"/>
      <c r="M32" s="101"/>
    </row>
    <row r="33" spans="1:13" ht="15.75">
      <c r="A33" s="3356"/>
      <c r="B33" s="3339"/>
      <c r="C33" s="1894"/>
      <c r="D33" s="116"/>
      <c r="E33" s="2035"/>
      <c r="F33" s="1894"/>
      <c r="G33" s="2035"/>
      <c r="H33" s="2035"/>
      <c r="I33" s="115"/>
      <c r="J33" s="2035"/>
      <c r="K33" s="2035"/>
      <c r="L33" s="4"/>
      <c r="M33" s="101"/>
    </row>
    <row r="34" spans="1:13" ht="15.75">
      <c r="A34" s="3356"/>
      <c r="B34" s="3337" t="s">
        <v>1185</v>
      </c>
      <c r="C34" s="114"/>
      <c r="D34" s="114"/>
      <c r="E34" s="114"/>
      <c r="F34" s="114"/>
      <c r="G34" s="114"/>
      <c r="H34" s="114"/>
      <c r="I34" s="114"/>
      <c r="J34" s="114"/>
      <c r="K34" s="114"/>
      <c r="L34" s="114"/>
      <c r="M34" s="113"/>
    </row>
    <row r="35" spans="1:13" ht="15.75">
      <c r="A35" s="3356"/>
      <c r="B35" s="3338"/>
      <c r="C35" s="109"/>
      <c r="D35" s="111">
        <v>2019</v>
      </c>
      <c r="E35" s="111"/>
      <c r="F35" s="111">
        <v>2020</v>
      </c>
      <c r="G35" s="111"/>
      <c r="H35" s="112">
        <v>2021</v>
      </c>
      <c r="I35" s="112"/>
      <c r="J35" s="112">
        <v>2022</v>
      </c>
      <c r="K35" s="111"/>
      <c r="L35" s="111">
        <v>2023</v>
      </c>
      <c r="M35" s="113"/>
    </row>
    <row r="36" spans="1:13" ht="15.75">
      <c r="A36" s="3356"/>
      <c r="B36" s="3338"/>
      <c r="C36" s="109"/>
      <c r="D36" s="1867"/>
      <c r="E36" s="1997">
        <v>5</v>
      </c>
      <c r="F36" s="1867"/>
      <c r="G36" s="1997">
        <v>5</v>
      </c>
      <c r="H36" s="1867"/>
      <c r="I36" s="1997">
        <v>5</v>
      </c>
      <c r="J36" s="1867"/>
      <c r="K36" s="2924">
        <v>5</v>
      </c>
      <c r="L36" s="1867"/>
      <c r="M36" s="2925">
        <v>5</v>
      </c>
    </row>
    <row r="37" spans="1:13" ht="15.75">
      <c r="A37" s="3356"/>
      <c r="B37" s="3338"/>
      <c r="C37" s="109"/>
      <c r="D37" s="111">
        <v>2024</v>
      </c>
      <c r="E37" s="111"/>
      <c r="F37" s="111" t="s">
        <v>1310</v>
      </c>
      <c r="G37" s="111"/>
      <c r="H37" s="112" t="s">
        <v>1311</v>
      </c>
      <c r="I37" s="112"/>
      <c r="J37" s="112" t="s">
        <v>1312</v>
      </c>
      <c r="K37" s="111"/>
      <c r="L37" s="111" t="s">
        <v>1313</v>
      </c>
      <c r="M37" s="110"/>
    </row>
    <row r="38" spans="1:13" ht="15.75">
      <c r="A38" s="3356"/>
      <c r="B38" s="3338"/>
      <c r="C38" s="109"/>
      <c r="D38" s="1867"/>
      <c r="E38" s="2924">
        <v>5</v>
      </c>
      <c r="F38" s="1867"/>
      <c r="G38" s="1997"/>
      <c r="H38" s="1867"/>
      <c r="I38" s="1997"/>
      <c r="J38" s="1867"/>
      <c r="K38" s="1997"/>
      <c r="L38" s="1867"/>
      <c r="M38" s="1936"/>
    </row>
    <row r="39" spans="1:13" ht="15.75">
      <c r="A39" s="3356"/>
      <c r="B39" s="3338"/>
      <c r="C39" s="109"/>
      <c r="D39" s="111" t="s">
        <v>1314</v>
      </c>
      <c r="E39" s="111"/>
      <c r="F39" s="111" t="s">
        <v>1315</v>
      </c>
      <c r="G39" s="111"/>
      <c r="H39" s="112" t="s">
        <v>1316</v>
      </c>
      <c r="I39" s="112"/>
      <c r="J39" s="112" t="s">
        <v>1317</v>
      </c>
      <c r="K39" s="111"/>
      <c r="L39" s="111"/>
      <c r="M39" s="110"/>
    </row>
    <row r="40" spans="1:13" ht="15.75">
      <c r="A40" s="3356"/>
      <c r="B40" s="3338"/>
      <c r="C40" s="109"/>
      <c r="D40" s="1867"/>
      <c r="E40" s="1997"/>
      <c r="F40" s="1867"/>
      <c r="G40" s="1997"/>
      <c r="H40" s="1867"/>
      <c r="I40" s="1997"/>
      <c r="J40" s="1867"/>
      <c r="K40" s="1997"/>
      <c r="L40" s="1867"/>
      <c r="M40" s="1936"/>
    </row>
    <row r="41" spans="1:13" ht="15.75">
      <c r="A41" s="3356"/>
      <c r="B41" s="3338"/>
      <c r="C41" s="109"/>
      <c r="D41" s="108" t="s">
        <v>1186</v>
      </c>
      <c r="E41" s="1935"/>
      <c r="G41" s="1935"/>
      <c r="H41" s="108"/>
      <c r="I41" s="1935"/>
      <c r="J41" s="108"/>
      <c r="K41" s="1935"/>
      <c r="L41" s="108"/>
      <c r="M41" s="1936"/>
    </row>
    <row r="42" spans="1:13" ht="15.75">
      <c r="A42" s="3356"/>
      <c r="B42" s="3338"/>
      <c r="C42" s="109"/>
      <c r="D42" s="1867"/>
      <c r="E42" s="1997">
        <v>15</v>
      </c>
      <c r="F42" s="3352"/>
      <c r="G42" s="3353"/>
      <c r="H42" s="3354"/>
      <c r="I42" s="3354"/>
      <c r="J42" s="108"/>
      <c r="K42" s="1935"/>
      <c r="L42" s="108"/>
      <c r="M42" s="1936"/>
    </row>
    <row r="43" spans="1:13" ht="15.75">
      <c r="A43" s="3356"/>
      <c r="B43" s="3338"/>
      <c r="C43" s="109"/>
      <c r="D43" s="108"/>
      <c r="E43" s="1935"/>
      <c r="F43" s="108"/>
      <c r="G43" s="1935"/>
      <c r="H43" s="108"/>
      <c r="I43" s="1935"/>
      <c r="J43" s="108"/>
      <c r="K43" s="1935"/>
      <c r="L43" s="108"/>
      <c r="M43" s="1936"/>
    </row>
    <row r="44" spans="1:13" ht="15.75">
      <c r="A44" s="3356"/>
      <c r="B44" s="3337" t="s">
        <v>1187</v>
      </c>
      <c r="C44" s="107"/>
      <c r="D44" s="107"/>
      <c r="E44" s="107"/>
      <c r="F44" s="107"/>
      <c r="G44" s="107"/>
      <c r="H44" s="107"/>
      <c r="I44" s="107"/>
      <c r="J44" s="107"/>
      <c r="K44" s="107"/>
      <c r="L44" s="4"/>
      <c r="M44" s="101"/>
    </row>
    <row r="45" spans="1:13" ht="15.75">
      <c r="A45" s="3356"/>
      <c r="B45" s="3338"/>
      <c r="C45" s="4"/>
      <c r="D45" s="106" t="s">
        <v>482</v>
      </c>
      <c r="E45" s="105" t="s">
        <v>60</v>
      </c>
      <c r="F45" s="3360" t="s">
        <v>1188</v>
      </c>
      <c r="G45" s="4677" t="s">
        <v>1267</v>
      </c>
      <c r="H45" s="3333"/>
      <c r="I45" s="3333"/>
      <c r="J45" s="3333"/>
      <c r="K45" s="3333"/>
      <c r="L45" s="4"/>
      <c r="M45" s="101"/>
    </row>
    <row r="46" spans="1:13" ht="15.75">
      <c r="A46" s="3356"/>
      <c r="B46" s="3338"/>
      <c r="C46" s="4"/>
      <c r="D46" s="1998" t="s">
        <v>1226</v>
      </c>
      <c r="E46" s="1891"/>
      <c r="F46" s="3360"/>
      <c r="G46" s="4677"/>
      <c r="H46" s="3333"/>
      <c r="I46" s="3333"/>
      <c r="J46" s="3333"/>
      <c r="K46" s="3333"/>
      <c r="L46" s="4"/>
      <c r="M46" s="101"/>
    </row>
    <row r="47" spans="1:13" ht="15.75">
      <c r="A47" s="3356"/>
      <c r="B47" s="3339"/>
      <c r="C47" s="102"/>
      <c r="D47" s="102"/>
      <c r="E47" s="102"/>
      <c r="F47" s="102"/>
      <c r="G47" s="102"/>
      <c r="H47" s="102"/>
      <c r="I47" s="102"/>
      <c r="J47" s="102"/>
      <c r="K47" s="102"/>
      <c r="L47" s="4"/>
      <c r="M47" s="101"/>
    </row>
    <row r="48" spans="1:13" ht="45" customHeight="1">
      <c r="A48" s="3356"/>
      <c r="B48" s="100" t="s">
        <v>1189</v>
      </c>
      <c r="C48" s="4678" t="s">
        <v>2603</v>
      </c>
      <c r="D48" s="4679"/>
      <c r="E48" s="4679"/>
      <c r="F48" s="4679"/>
      <c r="G48" s="4679"/>
      <c r="H48" s="4679"/>
      <c r="I48" s="4679"/>
      <c r="J48" s="4679"/>
      <c r="K48" s="4679"/>
      <c r="L48" s="4679"/>
      <c r="M48" s="4680"/>
    </row>
    <row r="49" spans="1:13" ht="31.5" customHeight="1">
      <c r="A49" s="3356"/>
      <c r="B49" s="100" t="s">
        <v>1191</v>
      </c>
      <c r="C49" s="4681" t="s">
        <v>2604</v>
      </c>
      <c r="D49" s="4629"/>
      <c r="E49" s="4629"/>
      <c r="F49" s="4629"/>
      <c r="G49" s="4629"/>
      <c r="H49" s="4629"/>
      <c r="I49" s="4629"/>
      <c r="J49" s="4629"/>
      <c r="K49" s="4629"/>
      <c r="L49" s="4629"/>
      <c r="M49" s="4630"/>
    </row>
    <row r="50" spans="1:13" ht="15.75">
      <c r="A50" s="3356"/>
      <c r="B50" s="100" t="s">
        <v>1193</v>
      </c>
      <c r="C50" s="4659" t="s">
        <v>1985</v>
      </c>
      <c r="D50" s="4649"/>
      <c r="E50" s="4649"/>
      <c r="F50" s="4649"/>
      <c r="G50" s="4649"/>
      <c r="H50" s="4649"/>
      <c r="I50" s="4649"/>
      <c r="J50" s="4649"/>
      <c r="K50" s="4649"/>
      <c r="L50" s="4649"/>
      <c r="M50" s="4650"/>
    </row>
    <row r="51" spans="1:13" ht="15.75">
      <c r="A51" s="3356"/>
      <c r="B51" s="100" t="s">
        <v>1195</v>
      </c>
      <c r="C51" s="960" t="s">
        <v>61</v>
      </c>
      <c r="D51" s="1817"/>
      <c r="E51" s="1817"/>
      <c r="F51" s="1817"/>
      <c r="G51" s="1817"/>
      <c r="H51" s="1817"/>
      <c r="I51" s="1817"/>
      <c r="J51" s="1817"/>
      <c r="K51" s="1817"/>
      <c r="L51" s="1817"/>
      <c r="M51" s="1818"/>
    </row>
    <row r="52" spans="1:13" ht="15.75" customHeight="1">
      <c r="A52" s="3323" t="s">
        <v>1197</v>
      </c>
      <c r="B52" s="98" t="s">
        <v>1198</v>
      </c>
      <c r="C52" s="4615" t="s">
        <v>2605</v>
      </c>
      <c r="D52" s="4616"/>
      <c r="E52" s="4616"/>
      <c r="F52" s="4616"/>
      <c r="G52" s="4616"/>
      <c r="H52" s="4616"/>
      <c r="I52" s="4616"/>
      <c r="J52" s="4616"/>
      <c r="K52" s="4616"/>
      <c r="L52" s="4616"/>
      <c r="M52" s="4633"/>
    </row>
    <row r="53" spans="1:13" ht="15.75" customHeight="1">
      <c r="A53" s="3324"/>
      <c r="B53" s="98" t="s">
        <v>1199</v>
      </c>
      <c r="C53" s="4615" t="s">
        <v>2606</v>
      </c>
      <c r="D53" s="4616"/>
      <c r="E53" s="4616"/>
      <c r="F53" s="4616"/>
      <c r="G53" s="4616"/>
      <c r="H53" s="4616"/>
      <c r="I53" s="4616"/>
      <c r="J53" s="4616"/>
      <c r="K53" s="4616"/>
      <c r="L53" s="4616"/>
      <c r="M53" s="4633"/>
    </row>
    <row r="54" spans="1:13" ht="15.75" customHeight="1">
      <c r="A54" s="3324"/>
      <c r="B54" s="98" t="s">
        <v>1201</v>
      </c>
      <c r="C54" s="4615" t="s">
        <v>126</v>
      </c>
      <c r="D54" s="4616"/>
      <c r="E54" s="4616"/>
      <c r="F54" s="4616"/>
      <c r="G54" s="4616"/>
      <c r="H54" s="4616"/>
      <c r="I54" s="4616"/>
      <c r="J54" s="4616"/>
      <c r="K54" s="4616"/>
      <c r="L54" s="4616"/>
      <c r="M54" s="4633"/>
    </row>
    <row r="55" spans="1:13" ht="15.75" customHeight="1">
      <c r="A55" s="3324"/>
      <c r="B55" s="99" t="s">
        <v>1202</v>
      </c>
      <c r="C55" s="4615" t="s">
        <v>2607</v>
      </c>
      <c r="D55" s="4616"/>
      <c r="E55" s="4616"/>
      <c r="F55" s="4616"/>
      <c r="G55" s="4616"/>
      <c r="H55" s="4616"/>
      <c r="I55" s="4616"/>
      <c r="J55" s="4616"/>
      <c r="K55" s="4616"/>
      <c r="L55" s="4616"/>
      <c r="M55" s="4633"/>
    </row>
    <row r="56" spans="1:13" ht="15.75" customHeight="1">
      <c r="A56" s="3324"/>
      <c r="B56" s="98" t="s">
        <v>1204</v>
      </c>
      <c r="C56" s="4615" t="s">
        <v>2608</v>
      </c>
      <c r="D56" s="4616"/>
      <c r="E56" s="4616"/>
      <c r="F56" s="4616"/>
      <c r="G56" s="4616"/>
      <c r="H56" s="4616"/>
      <c r="I56" s="4616"/>
      <c r="J56" s="4616"/>
      <c r="K56" s="4616"/>
      <c r="L56" s="4616"/>
      <c r="M56" s="4633"/>
    </row>
    <row r="57" spans="1:13" ht="16.5" customHeight="1" thickBot="1">
      <c r="A57" s="3325"/>
      <c r="B57" s="98" t="s">
        <v>1205</v>
      </c>
      <c r="C57" s="4615" t="s">
        <v>2057</v>
      </c>
      <c r="D57" s="4616"/>
      <c r="E57" s="4616"/>
      <c r="F57" s="4616"/>
      <c r="G57" s="4616"/>
      <c r="H57" s="853"/>
      <c r="I57" s="853"/>
      <c r="J57" s="853"/>
      <c r="K57" s="853"/>
      <c r="L57" s="853"/>
      <c r="M57" s="852"/>
    </row>
    <row r="58" spans="1:13" ht="15.75" customHeight="1">
      <c r="A58" s="3323" t="s">
        <v>1206</v>
      </c>
      <c r="B58" s="97" t="s">
        <v>1207</v>
      </c>
      <c r="C58" s="4615" t="s">
        <v>2609</v>
      </c>
      <c r="D58" s="4616"/>
      <c r="E58" s="4616"/>
      <c r="F58" s="4616"/>
      <c r="G58" s="4616"/>
      <c r="H58" s="853"/>
      <c r="I58" s="853"/>
      <c r="J58" s="853"/>
      <c r="K58" s="853"/>
      <c r="L58" s="853"/>
      <c r="M58" s="852"/>
    </row>
    <row r="59" spans="1:13" ht="15.75" customHeight="1">
      <c r="A59" s="3324"/>
      <c r="B59" s="97" t="s">
        <v>1209</v>
      </c>
      <c r="C59" s="4615" t="s">
        <v>1326</v>
      </c>
      <c r="D59" s="4616"/>
      <c r="E59" s="4616"/>
      <c r="F59" s="4616"/>
      <c r="G59" s="4616"/>
      <c r="H59" s="4616"/>
      <c r="I59" s="853"/>
      <c r="J59" s="853"/>
      <c r="K59" s="853"/>
      <c r="L59" s="853"/>
      <c r="M59" s="852"/>
    </row>
    <row r="60" spans="1:13" ht="16.5" customHeight="1" thickBot="1">
      <c r="A60" s="3324"/>
      <c r="B60" s="96" t="s">
        <v>28</v>
      </c>
      <c r="C60" s="4615" t="s">
        <v>126</v>
      </c>
      <c r="D60" s="4616"/>
      <c r="E60" s="4616"/>
      <c r="F60" s="4616"/>
      <c r="G60" s="4616"/>
      <c r="H60" s="4616"/>
      <c r="I60" s="853"/>
      <c r="J60" s="853"/>
      <c r="K60" s="853"/>
      <c r="L60" s="853"/>
      <c r="M60" s="858"/>
    </row>
    <row r="61" spans="1:13" ht="50.25" customHeight="1" thickBot="1">
      <c r="A61" s="77" t="s">
        <v>1211</v>
      </c>
      <c r="B61" s="78"/>
      <c r="C61" s="4617"/>
      <c r="D61" s="4618"/>
      <c r="E61" s="4618"/>
      <c r="F61" s="4618"/>
      <c r="G61" s="4618"/>
      <c r="H61" s="4618"/>
      <c r="I61" s="4618"/>
      <c r="J61" s="4618"/>
      <c r="K61" s="4618"/>
      <c r="L61" s="4618"/>
      <c r="M61" s="4619"/>
    </row>
  </sheetData>
  <mergeCells count="47">
    <mergeCell ref="A58:A60"/>
    <mergeCell ref="C58:G58"/>
    <mergeCell ref="C59:H59"/>
    <mergeCell ref="C60:H60"/>
    <mergeCell ref="C61:M61"/>
    <mergeCell ref="C48:M48"/>
    <mergeCell ref="C49:M49"/>
    <mergeCell ref="C50:M50"/>
    <mergeCell ref="A52:A57"/>
    <mergeCell ref="C52:M52"/>
    <mergeCell ref="C53:M53"/>
    <mergeCell ref="C54:M54"/>
    <mergeCell ref="C55:M55"/>
    <mergeCell ref="C56:M56"/>
    <mergeCell ref="C57:G57"/>
    <mergeCell ref="C13:M13"/>
    <mergeCell ref="C14:E14"/>
    <mergeCell ref="G14:M14"/>
    <mergeCell ref="A15:A51"/>
    <mergeCell ref="C16:M16"/>
    <mergeCell ref="B17:B23"/>
    <mergeCell ref="B24:B27"/>
    <mergeCell ref="B28:B30"/>
    <mergeCell ref="J29:L29"/>
    <mergeCell ref="B31:B33"/>
    <mergeCell ref="B34:B43"/>
    <mergeCell ref="F42:G42"/>
    <mergeCell ref="H42:I42"/>
    <mergeCell ref="B44:B47"/>
    <mergeCell ref="F45:F46"/>
    <mergeCell ref="G45:K46"/>
    <mergeCell ref="C12:M12"/>
    <mergeCell ref="B1:E1"/>
    <mergeCell ref="A2:A13"/>
    <mergeCell ref="C2:M2"/>
    <mergeCell ref="C3:M3"/>
    <mergeCell ref="C5:M5"/>
    <mergeCell ref="C6:M6"/>
    <mergeCell ref="J7:M7"/>
    <mergeCell ref="B8:B10"/>
    <mergeCell ref="C9:D9"/>
    <mergeCell ref="F9:G9"/>
    <mergeCell ref="I9:J9"/>
    <mergeCell ref="C10:D10"/>
    <mergeCell ref="F10:G10"/>
    <mergeCell ref="I10:J10"/>
    <mergeCell ref="C11:M11"/>
  </mergeCells>
  <dataValidations count="4">
    <dataValidation type="list" allowBlank="1" showInputMessage="1" showErrorMessage="1" sqref="I7" xr:uid="{00000000-0002-0000-4B00-000000000000}">
      <formula1>INDIRECT(#REF!)</formula1>
    </dataValidation>
    <dataValidation allowBlank="1" showInputMessage="1" showErrorMessage="1" prompt="Seleccione de la lista desplegable" sqref="B4 B7 H7" xr:uid="{00000000-0002-0000-4B00-000001000000}"/>
    <dataValidation allowBlank="1" showInputMessage="1" showErrorMessage="1" prompt="Selecciones de la lista desplegable" sqref="B15" xr:uid="{00000000-0002-0000-4B00-000002000000}"/>
    <dataValidation allowBlank="1" showInputMessage="1" showErrorMessage="1" prompt="Incluir una ficha por cada indicador, ya sea de producto o de resultado" sqref="B1" xr:uid="{00000000-0002-0000-4B00-000003000000}"/>
  </dataValidations>
  <hyperlinks>
    <hyperlink ref="C56:M56" r:id="rId1" display="dfpena@alcaldiabogota.gov.co"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3"/>
  </sheetPr>
  <dimension ref="A1:M65"/>
  <sheetViews>
    <sheetView topLeftCell="A45" workbookViewId="0">
      <selection activeCell="H63" sqref="H63"/>
    </sheetView>
  </sheetViews>
  <sheetFormatPr baseColWidth="10" defaultColWidth="14.42578125" defaultRowHeight="15"/>
  <cols>
    <col min="1" max="1" width="16.42578125" style="1505" customWidth="1"/>
    <col min="2" max="2" width="15.7109375" style="1505" customWidth="1"/>
    <col min="3" max="13" width="10.7109375" style="1505" customWidth="1"/>
    <col min="14" max="16384" width="14.42578125" style="1505"/>
  </cols>
  <sheetData>
    <row r="1" spans="1:13" ht="14.25" customHeight="1" thickBot="1">
      <c r="A1" s="863"/>
      <c r="B1" s="4660" t="s">
        <v>2095</v>
      </c>
      <c r="C1" s="4661"/>
      <c r="D1" s="4661"/>
      <c r="E1" s="4661"/>
      <c r="F1" s="864"/>
      <c r="G1" s="864"/>
      <c r="H1" s="864"/>
      <c r="I1" s="864"/>
      <c r="J1" s="864"/>
      <c r="K1" s="864"/>
      <c r="L1" s="864"/>
      <c r="M1" s="865"/>
    </row>
    <row r="2" spans="1:13" ht="44.25" customHeight="1">
      <c r="A2" s="4662" t="s">
        <v>1134</v>
      </c>
      <c r="B2" s="866" t="s">
        <v>1135</v>
      </c>
      <c r="C2" s="4682" t="s">
        <v>2614</v>
      </c>
      <c r="D2" s="4649"/>
      <c r="E2" s="4649"/>
      <c r="F2" s="4649"/>
      <c r="G2" s="4649"/>
      <c r="H2" s="4649"/>
      <c r="I2" s="4649"/>
      <c r="J2" s="4649"/>
      <c r="K2" s="4649"/>
      <c r="L2" s="4649"/>
      <c r="M2" s="4650"/>
    </row>
    <row r="3" spans="1:13" ht="14.25" customHeight="1">
      <c r="A3" s="4647"/>
      <c r="B3" s="867" t="s">
        <v>1213</v>
      </c>
      <c r="C3" s="4665" t="s">
        <v>2042</v>
      </c>
      <c r="D3" s="4649"/>
      <c r="E3" s="4649"/>
      <c r="F3" s="4649"/>
      <c r="G3" s="4649"/>
      <c r="H3" s="4649"/>
      <c r="I3" s="4649"/>
      <c r="J3" s="4649"/>
      <c r="K3" s="4649"/>
      <c r="L3" s="4649"/>
      <c r="M3" s="4650"/>
    </row>
    <row r="4" spans="1:13" ht="62.25" customHeight="1">
      <c r="A4" s="4647"/>
      <c r="B4" s="868" t="s">
        <v>1139</v>
      </c>
      <c r="C4" s="926" t="s">
        <v>482</v>
      </c>
      <c r="D4" s="926"/>
      <c r="E4" s="926"/>
      <c r="F4" s="926"/>
      <c r="G4" s="926"/>
      <c r="H4" s="926"/>
      <c r="I4" s="926"/>
      <c r="J4" s="926"/>
      <c r="K4" s="926"/>
      <c r="L4" s="926"/>
      <c r="M4" s="961"/>
    </row>
    <row r="5" spans="1:13" ht="31.5" customHeight="1">
      <c r="A5" s="4647"/>
      <c r="B5" s="871" t="s">
        <v>1140</v>
      </c>
      <c r="C5" s="4683" t="s">
        <v>1278</v>
      </c>
      <c r="D5" s="3972"/>
      <c r="E5" s="3972"/>
      <c r="F5" s="3972"/>
      <c r="G5" s="3972"/>
      <c r="H5" s="3972"/>
      <c r="I5" s="3972"/>
      <c r="J5" s="3972"/>
      <c r="K5" s="3972"/>
      <c r="L5" s="3972"/>
      <c r="M5" s="3973"/>
    </row>
    <row r="6" spans="1:13" ht="15.75" customHeight="1">
      <c r="A6" s="4647"/>
      <c r="B6" s="868" t="s">
        <v>1142</v>
      </c>
      <c r="C6" s="4683" t="s">
        <v>2600</v>
      </c>
      <c r="D6" s="3972"/>
      <c r="E6" s="3972"/>
      <c r="F6" s="3972"/>
      <c r="G6" s="3972"/>
      <c r="H6" s="3972"/>
      <c r="I6" s="3972"/>
      <c r="J6" s="3972"/>
      <c r="K6" s="3972"/>
      <c r="L6" s="3972"/>
      <c r="M6" s="3973"/>
    </row>
    <row r="7" spans="1:13" ht="14.25" customHeight="1">
      <c r="A7" s="4647"/>
      <c r="B7" s="867" t="s">
        <v>1143</v>
      </c>
      <c r="C7" s="1525"/>
      <c r="D7" s="4684" t="s">
        <v>2045</v>
      </c>
      <c r="E7" s="4649"/>
      <c r="F7" s="4649"/>
      <c r="G7" s="4655"/>
      <c r="H7" s="962" t="s">
        <v>28</v>
      </c>
      <c r="I7" s="4654" t="s">
        <v>2601</v>
      </c>
      <c r="J7" s="4685"/>
      <c r="K7" s="4685"/>
      <c r="L7" s="4685"/>
      <c r="M7" s="4686"/>
    </row>
    <row r="8" spans="1:13" ht="14.25" customHeight="1">
      <c r="A8" s="4647"/>
      <c r="B8" s="4651" t="s">
        <v>1144</v>
      </c>
      <c r="C8" s="2033"/>
      <c r="D8" s="873"/>
      <c r="E8" s="873"/>
      <c r="F8" s="873"/>
      <c r="G8" s="873"/>
      <c r="H8" s="873"/>
      <c r="I8" s="873"/>
      <c r="J8" s="873"/>
      <c r="K8" s="873"/>
      <c r="L8" s="874"/>
      <c r="M8" s="875"/>
    </row>
    <row r="9" spans="1:13" ht="14.25" customHeight="1">
      <c r="A9" s="4647"/>
      <c r="B9" s="4614"/>
      <c r="C9" s="4687" t="s">
        <v>126</v>
      </c>
      <c r="D9" s="4688"/>
      <c r="E9" s="2036"/>
      <c r="F9" s="4687"/>
      <c r="G9" s="4688"/>
      <c r="H9" s="2036"/>
      <c r="I9" s="4687"/>
      <c r="J9" s="4688"/>
      <c r="K9" s="2036"/>
      <c r="L9" s="876"/>
      <c r="M9" s="877"/>
    </row>
    <row r="10" spans="1:13" ht="14.25" customHeight="1">
      <c r="A10" s="4647"/>
      <c r="B10" s="4652"/>
      <c r="C10" s="4668" t="s">
        <v>1147</v>
      </c>
      <c r="D10" s="4669"/>
      <c r="E10" s="2036"/>
      <c r="F10" s="4668" t="s">
        <v>1147</v>
      </c>
      <c r="G10" s="4669"/>
      <c r="H10" s="2036"/>
      <c r="I10" s="4668" t="s">
        <v>1147</v>
      </c>
      <c r="J10" s="4669"/>
      <c r="K10" s="2036"/>
      <c r="L10" s="876"/>
      <c r="M10" s="877"/>
    </row>
    <row r="11" spans="1:13" ht="59.25" customHeight="1">
      <c r="A11" s="4647"/>
      <c r="B11" s="949" t="s">
        <v>1219</v>
      </c>
      <c r="C11" s="4670" t="s">
        <v>2096</v>
      </c>
      <c r="D11" s="4629"/>
      <c r="E11" s="4629"/>
      <c r="F11" s="4629"/>
      <c r="G11" s="4629"/>
      <c r="H11" s="4629"/>
      <c r="I11" s="4629"/>
      <c r="J11" s="4629"/>
      <c r="K11" s="4629"/>
      <c r="L11" s="4629"/>
      <c r="M11" s="4671"/>
    </row>
    <row r="12" spans="1:13" ht="102" customHeight="1">
      <c r="A12" s="4647"/>
      <c r="B12" s="949" t="s">
        <v>1221</v>
      </c>
      <c r="C12" s="4659" t="s">
        <v>2093</v>
      </c>
      <c r="D12" s="4649"/>
      <c r="E12" s="4649"/>
      <c r="F12" s="4649"/>
      <c r="G12" s="4649"/>
      <c r="H12" s="4649"/>
      <c r="I12" s="4649"/>
      <c r="J12" s="4649"/>
      <c r="K12" s="4649"/>
      <c r="L12" s="4649"/>
      <c r="M12" s="4655"/>
    </row>
    <row r="13" spans="1:13" ht="63.75" customHeight="1">
      <c r="A13" s="4663"/>
      <c r="B13" s="988" t="s">
        <v>1495</v>
      </c>
      <c r="C13" s="4690" t="s">
        <v>2097</v>
      </c>
      <c r="D13" s="4638"/>
      <c r="E13" s="4638"/>
      <c r="F13" s="4638"/>
      <c r="G13" s="4638"/>
      <c r="H13" s="4638"/>
      <c r="I13" s="4638"/>
      <c r="J13" s="4638"/>
      <c r="K13" s="4638"/>
      <c r="L13" s="4638"/>
      <c r="M13" s="4639"/>
    </row>
    <row r="14" spans="1:13" ht="40.5" customHeight="1">
      <c r="A14" s="990"/>
      <c r="B14" s="989" t="s">
        <v>1995</v>
      </c>
      <c r="C14" s="4691" t="s">
        <v>1403</v>
      </c>
      <c r="D14" s="4691"/>
      <c r="E14" s="4691"/>
      <c r="F14" s="987" t="s">
        <v>1224</v>
      </c>
      <c r="G14" s="3945" t="s">
        <v>789</v>
      </c>
      <c r="H14" s="3945"/>
      <c r="I14" s="3945"/>
      <c r="J14" s="3945"/>
      <c r="K14" s="3945"/>
      <c r="L14" s="3945"/>
      <c r="M14" s="3945"/>
    </row>
    <row r="15" spans="1:13" ht="35.25" customHeight="1">
      <c r="A15" s="4646" t="s">
        <v>1150</v>
      </c>
      <c r="B15" s="868" t="s">
        <v>1256</v>
      </c>
      <c r="C15" s="897" t="s">
        <v>58</v>
      </c>
      <c r="E15" s="897"/>
      <c r="F15" s="897"/>
      <c r="G15" s="897"/>
      <c r="H15" s="897"/>
      <c r="I15" s="897"/>
      <c r="J15" s="897"/>
      <c r="K15" s="897"/>
      <c r="L15" s="876"/>
      <c r="M15" s="877"/>
    </row>
    <row r="16" spans="1:13" ht="54" customHeight="1">
      <c r="A16" s="4647"/>
      <c r="B16" s="867" t="s">
        <v>1151</v>
      </c>
      <c r="C16" s="4682" t="s">
        <v>2613</v>
      </c>
      <c r="D16" s="4693"/>
      <c r="E16" s="4693"/>
      <c r="F16" s="4693"/>
      <c r="G16" s="4693"/>
      <c r="H16" s="4693"/>
      <c r="I16" s="4693"/>
      <c r="J16" s="4693"/>
      <c r="K16" s="4693"/>
      <c r="L16" s="4693"/>
      <c r="M16" s="4694"/>
    </row>
    <row r="17" spans="1:13" ht="14.25" customHeight="1">
      <c r="A17" s="4647"/>
      <c r="B17" s="4651" t="s">
        <v>1153</v>
      </c>
      <c r="C17" s="881"/>
      <c r="D17" s="882"/>
      <c r="E17" s="882"/>
      <c r="F17" s="882"/>
      <c r="G17" s="882"/>
      <c r="H17" s="882"/>
      <c r="I17" s="882"/>
      <c r="J17" s="882"/>
      <c r="K17" s="882"/>
      <c r="L17" s="882"/>
      <c r="M17" s="880"/>
    </row>
    <row r="18" spans="1:13" ht="14.25" customHeight="1">
      <c r="A18" s="4647"/>
      <c r="B18" s="4614"/>
      <c r="C18" s="884"/>
      <c r="D18" s="885"/>
      <c r="E18" s="886"/>
      <c r="F18" s="885"/>
      <c r="G18" s="886"/>
      <c r="H18" s="885"/>
      <c r="I18" s="886"/>
      <c r="J18" s="885"/>
      <c r="K18" s="886"/>
      <c r="L18" s="886"/>
      <c r="M18" s="883"/>
    </row>
    <row r="19" spans="1:13" ht="14.25" customHeight="1">
      <c r="A19" s="4647"/>
      <c r="B19" s="4614"/>
      <c r="C19" s="888" t="s">
        <v>1154</v>
      </c>
      <c r="D19" s="889"/>
      <c r="E19" s="888" t="s">
        <v>1155</v>
      </c>
      <c r="F19" s="889"/>
      <c r="G19" s="888" t="s">
        <v>1156</v>
      </c>
      <c r="H19" s="889"/>
      <c r="I19" s="888" t="s">
        <v>1157</v>
      </c>
      <c r="J19" s="889"/>
      <c r="K19" s="888" t="s">
        <v>1158</v>
      </c>
      <c r="L19" s="890"/>
      <c r="M19" s="887"/>
    </row>
    <row r="20" spans="1:13" ht="14.25" customHeight="1">
      <c r="A20" s="4647"/>
      <c r="B20" s="4614"/>
      <c r="C20" s="888" t="s">
        <v>1159</v>
      </c>
      <c r="D20" s="891"/>
      <c r="E20" s="888" t="s">
        <v>1160</v>
      </c>
      <c r="F20" s="892"/>
      <c r="G20" s="888" t="s">
        <v>1161</v>
      </c>
      <c r="H20" s="892"/>
      <c r="I20" s="888" t="s">
        <v>1162</v>
      </c>
      <c r="J20" s="892"/>
      <c r="K20" s="888" t="s">
        <v>1163</v>
      </c>
      <c r="L20" s="890"/>
      <c r="M20" s="887"/>
    </row>
    <row r="21" spans="1:13" ht="14.25" customHeight="1">
      <c r="A21" s="4647"/>
      <c r="B21" s="4614"/>
      <c r="C21" s="888" t="s">
        <v>1164</v>
      </c>
      <c r="D21" s="891"/>
      <c r="E21" s="888" t="s">
        <v>1165</v>
      </c>
      <c r="F21" s="891"/>
      <c r="G21" s="888"/>
      <c r="H21" s="885"/>
      <c r="I21" s="888"/>
      <c r="J21" s="885"/>
      <c r="K21" s="888"/>
      <c r="L21" s="893"/>
      <c r="M21" s="883"/>
    </row>
    <row r="22" spans="1:13" ht="14.25" customHeight="1">
      <c r="A22" s="4647"/>
      <c r="B22" s="4614"/>
      <c r="C22" s="888" t="s">
        <v>1166</v>
      </c>
      <c r="D22" s="892" t="s">
        <v>1226</v>
      </c>
      <c r="E22" s="888" t="s">
        <v>1168</v>
      </c>
      <c r="F22" s="4689" t="s">
        <v>2098</v>
      </c>
      <c r="G22" s="4626"/>
      <c r="H22" s="4626"/>
      <c r="I22" s="4626"/>
      <c r="J22" s="2028"/>
      <c r="K22" s="2028"/>
      <c r="L22" s="2028"/>
      <c r="M22" s="894"/>
    </row>
    <row r="23" spans="1:13" ht="14.25" customHeight="1">
      <c r="A23" s="4647"/>
      <c r="B23" s="4652"/>
      <c r="C23" s="896"/>
      <c r="D23" s="896"/>
      <c r="E23" s="896"/>
      <c r="F23" s="896"/>
      <c r="G23" s="896"/>
      <c r="H23" s="896"/>
      <c r="I23" s="896"/>
      <c r="J23" s="896"/>
      <c r="K23" s="896"/>
      <c r="L23" s="896"/>
      <c r="M23" s="895"/>
    </row>
    <row r="24" spans="1:13" ht="14.25" customHeight="1">
      <c r="A24" s="4647"/>
      <c r="B24" s="4651" t="s">
        <v>1170</v>
      </c>
      <c r="C24" s="882"/>
      <c r="D24" s="882"/>
      <c r="E24" s="882"/>
      <c r="F24" s="882"/>
      <c r="G24" s="882"/>
      <c r="H24" s="882"/>
      <c r="I24" s="882"/>
      <c r="J24" s="882"/>
      <c r="K24" s="882"/>
      <c r="L24" s="876"/>
      <c r="M24" s="877"/>
    </row>
    <row r="25" spans="1:13" ht="14.25" customHeight="1">
      <c r="A25" s="4647"/>
      <c r="B25" s="4614"/>
      <c r="C25" s="888" t="s">
        <v>1171</v>
      </c>
      <c r="D25" s="892"/>
      <c r="E25" s="897"/>
      <c r="F25" s="888" t="s">
        <v>1172</v>
      </c>
      <c r="G25" s="891"/>
      <c r="H25" s="897"/>
      <c r="I25" s="888" t="s">
        <v>1173</v>
      </c>
      <c r="J25" s="891" t="s">
        <v>1226</v>
      </c>
      <c r="K25" s="897"/>
      <c r="L25" s="876"/>
      <c r="M25" s="877"/>
    </row>
    <row r="26" spans="1:13" ht="14.25" customHeight="1">
      <c r="A26" s="4647"/>
      <c r="B26" s="4614"/>
      <c r="C26" s="888" t="s">
        <v>1174</v>
      </c>
      <c r="D26" s="898"/>
      <c r="E26" s="899"/>
      <c r="F26" s="888" t="s">
        <v>1175</v>
      </c>
      <c r="G26" s="892"/>
      <c r="H26" s="900"/>
      <c r="I26" s="901"/>
      <c r="J26" s="900"/>
      <c r="K26" s="902"/>
      <c r="L26" s="876"/>
      <c r="M26" s="877"/>
    </row>
    <row r="27" spans="1:13" ht="14.25" customHeight="1">
      <c r="A27" s="4647"/>
      <c r="B27" s="4614"/>
      <c r="C27" s="885"/>
      <c r="D27" s="885"/>
      <c r="E27" s="885"/>
      <c r="F27" s="885"/>
      <c r="G27" s="885"/>
      <c r="H27" s="885"/>
      <c r="I27" s="885"/>
      <c r="J27" s="885"/>
      <c r="K27" s="885"/>
      <c r="L27" s="876"/>
      <c r="M27" s="877"/>
    </row>
    <row r="28" spans="1:13" ht="14.25" customHeight="1">
      <c r="A28" s="4647"/>
      <c r="B28" s="4653" t="s">
        <v>1176</v>
      </c>
      <c r="C28" s="897"/>
      <c r="D28" s="897"/>
      <c r="E28" s="897"/>
      <c r="F28" s="897"/>
      <c r="G28" s="897"/>
      <c r="H28" s="897"/>
      <c r="I28" s="897"/>
      <c r="J28" s="897"/>
      <c r="K28" s="897"/>
      <c r="L28" s="897"/>
      <c r="M28" s="903"/>
    </row>
    <row r="29" spans="1:13" ht="14.25" customHeight="1">
      <c r="A29" s="4647"/>
      <c r="B29" s="4614"/>
      <c r="C29" s="905" t="s">
        <v>1177</v>
      </c>
      <c r="D29" s="906">
        <v>7</v>
      </c>
      <c r="E29" s="897"/>
      <c r="F29" s="907" t="s">
        <v>1178</v>
      </c>
      <c r="G29" s="892">
        <v>2018</v>
      </c>
      <c r="H29" s="897"/>
      <c r="I29" s="907" t="s">
        <v>1179</v>
      </c>
      <c r="J29" s="2922" t="s">
        <v>2059</v>
      </c>
      <c r="K29" s="2038"/>
      <c r="L29" s="916"/>
      <c r="M29" s="903"/>
    </row>
    <row r="30" spans="1:13" ht="14.25" customHeight="1">
      <c r="A30" s="4647"/>
      <c r="B30" s="4652"/>
      <c r="C30" s="896"/>
      <c r="D30" s="896"/>
      <c r="E30" s="896"/>
      <c r="F30" s="896"/>
      <c r="G30" s="896"/>
      <c r="H30" s="896"/>
      <c r="I30" s="896"/>
      <c r="J30" s="896"/>
      <c r="K30" s="896"/>
      <c r="L30" s="896"/>
      <c r="M30" s="895"/>
    </row>
    <row r="31" spans="1:13" ht="14.25" customHeight="1">
      <c r="A31" s="4647"/>
      <c r="B31" s="4651" t="s">
        <v>1181</v>
      </c>
      <c r="C31" s="908"/>
      <c r="D31" s="908"/>
      <c r="E31" s="908"/>
      <c r="F31" s="908"/>
      <c r="G31" s="908"/>
      <c r="H31" s="908"/>
      <c r="I31" s="908"/>
      <c r="J31" s="908"/>
      <c r="K31" s="908"/>
      <c r="L31" s="876"/>
      <c r="M31" s="877"/>
    </row>
    <row r="32" spans="1:13" ht="14.25" customHeight="1">
      <c r="A32" s="4647"/>
      <c r="B32" s="4614"/>
      <c r="C32" s="897" t="s">
        <v>1182</v>
      </c>
      <c r="D32" s="892">
        <v>2019</v>
      </c>
      <c r="E32" s="909"/>
      <c r="F32" s="897" t="s">
        <v>1183</v>
      </c>
      <c r="G32" s="910" t="s">
        <v>1379</v>
      </c>
      <c r="H32" s="909"/>
      <c r="I32" s="907"/>
      <c r="J32" s="909"/>
      <c r="K32" s="909"/>
      <c r="L32" s="876"/>
      <c r="M32" s="877"/>
    </row>
    <row r="33" spans="1:13" ht="14.25" customHeight="1">
      <c r="A33" s="4647"/>
      <c r="B33" s="4652"/>
      <c r="C33" s="896"/>
      <c r="D33" s="911"/>
      <c r="E33" s="912"/>
      <c r="F33" s="896"/>
      <c r="G33" s="912"/>
      <c r="H33" s="912"/>
      <c r="I33" s="913"/>
      <c r="J33" s="912"/>
      <c r="K33" s="912"/>
      <c r="L33" s="876"/>
      <c r="M33" s="877"/>
    </row>
    <row r="34" spans="1:13" ht="14.25" customHeight="1">
      <c r="A34" s="4647"/>
      <c r="B34" s="4651" t="s">
        <v>1185</v>
      </c>
      <c r="C34" s="915"/>
      <c r="D34" s="915"/>
      <c r="E34" s="915"/>
      <c r="F34" s="915"/>
      <c r="G34" s="915"/>
      <c r="H34" s="915"/>
      <c r="I34" s="915"/>
      <c r="J34" s="915"/>
      <c r="K34" s="915"/>
      <c r="L34" s="915"/>
      <c r="M34" s="914"/>
    </row>
    <row r="35" spans="1:13" ht="14.25" customHeight="1">
      <c r="A35" s="4647"/>
      <c r="B35" s="4614"/>
      <c r="C35" s="888"/>
      <c r="D35" s="897">
        <v>2019</v>
      </c>
      <c r="E35" s="897"/>
      <c r="F35" s="897">
        <v>2020</v>
      </c>
      <c r="G35" s="897"/>
      <c r="H35" s="2036">
        <v>2021</v>
      </c>
      <c r="I35" s="2036"/>
      <c r="J35" s="2036">
        <v>2022</v>
      </c>
      <c r="K35" s="897"/>
      <c r="L35" s="897">
        <v>2023</v>
      </c>
      <c r="M35" s="914"/>
    </row>
    <row r="36" spans="1:13" ht="14.25" customHeight="1">
      <c r="A36" s="4647"/>
      <c r="B36" s="4614"/>
      <c r="C36" s="888"/>
      <c r="D36" s="2030"/>
      <c r="E36" s="916">
        <v>5</v>
      </c>
      <c r="F36" s="2030"/>
      <c r="G36" s="916">
        <v>5</v>
      </c>
      <c r="H36" s="2030"/>
      <c r="I36" s="916">
        <v>5</v>
      </c>
      <c r="J36" s="2030"/>
      <c r="K36" s="2926">
        <v>2</v>
      </c>
      <c r="L36" s="2030"/>
      <c r="M36" s="2927">
        <v>2</v>
      </c>
    </row>
    <row r="37" spans="1:13" ht="14.25" customHeight="1">
      <c r="A37" s="4647"/>
      <c r="B37" s="4614"/>
      <c r="C37" s="888"/>
      <c r="D37" s="897">
        <v>2024</v>
      </c>
      <c r="E37" s="897"/>
      <c r="F37" s="897" t="s">
        <v>1310</v>
      </c>
      <c r="G37" s="897"/>
      <c r="H37" s="2036" t="s">
        <v>1311</v>
      </c>
      <c r="I37" s="2036"/>
      <c r="J37" s="2036" t="s">
        <v>1312</v>
      </c>
      <c r="K37" s="897"/>
      <c r="L37" s="897" t="s">
        <v>1313</v>
      </c>
      <c r="M37" s="883"/>
    </row>
    <row r="38" spans="1:13" ht="14.25" customHeight="1">
      <c r="A38" s="4647"/>
      <c r="B38" s="4614"/>
      <c r="C38" s="888"/>
      <c r="D38" s="2030"/>
      <c r="E38" s="2926">
        <v>2</v>
      </c>
      <c r="F38" s="2030"/>
      <c r="G38" s="916"/>
      <c r="H38" s="2030"/>
      <c r="I38" s="916"/>
      <c r="J38" s="2030"/>
      <c r="K38" s="916"/>
      <c r="L38" s="2030"/>
      <c r="M38" s="2039"/>
    </row>
    <row r="39" spans="1:13" ht="14.25" customHeight="1">
      <c r="A39" s="4647"/>
      <c r="B39" s="4614"/>
      <c r="C39" s="888"/>
      <c r="D39" s="897" t="s">
        <v>1314</v>
      </c>
      <c r="E39" s="897"/>
      <c r="F39" s="897" t="s">
        <v>1315</v>
      </c>
      <c r="G39" s="897"/>
      <c r="H39" s="2036" t="s">
        <v>1316</v>
      </c>
      <c r="I39" s="2036"/>
      <c r="J39" s="2036" t="s">
        <v>1317</v>
      </c>
      <c r="K39" s="897"/>
      <c r="L39" s="897" t="s">
        <v>1318</v>
      </c>
      <c r="M39" s="883"/>
    </row>
    <row r="40" spans="1:13" ht="14.25" customHeight="1">
      <c r="A40" s="4647"/>
      <c r="B40" s="4614"/>
      <c r="C40" s="888"/>
      <c r="D40" s="2030"/>
      <c r="E40" s="916"/>
      <c r="F40" s="2030"/>
      <c r="G40" s="916"/>
      <c r="H40" s="2030"/>
      <c r="I40" s="916"/>
      <c r="J40" s="2030"/>
      <c r="K40" s="916"/>
      <c r="L40" s="2030"/>
      <c r="M40" s="2039"/>
    </row>
    <row r="41" spans="1:13" ht="14.25" customHeight="1">
      <c r="A41" s="4647"/>
      <c r="B41" s="4614"/>
      <c r="C41" s="888"/>
      <c r="D41" s="917" t="s">
        <v>1318</v>
      </c>
      <c r="E41" s="2038"/>
      <c r="F41" s="917" t="s">
        <v>1186</v>
      </c>
      <c r="G41" s="2038"/>
      <c r="H41" s="917"/>
      <c r="I41" s="2038"/>
      <c r="J41" s="917"/>
      <c r="K41" s="2038"/>
      <c r="L41" s="917"/>
      <c r="M41" s="2039"/>
    </row>
    <row r="42" spans="1:13" ht="14.25" customHeight="1">
      <c r="A42" s="4647"/>
      <c r="B42" s="4614"/>
      <c r="C42" s="888"/>
      <c r="D42" s="2030"/>
      <c r="E42" s="916"/>
      <c r="F42" s="4654">
        <v>15</v>
      </c>
      <c r="G42" s="4655"/>
      <c r="H42" s="4658"/>
      <c r="I42" s="4655"/>
      <c r="J42" s="917"/>
      <c r="K42" s="2038"/>
      <c r="L42" s="917"/>
      <c r="M42" s="2039"/>
    </row>
    <row r="43" spans="1:13" ht="14.25" customHeight="1">
      <c r="A43" s="4647"/>
      <c r="B43" s="4614"/>
      <c r="C43" s="888"/>
      <c r="D43" s="917"/>
      <c r="E43" s="2038"/>
      <c r="F43" s="917"/>
      <c r="G43" s="2038"/>
      <c r="H43" s="917"/>
      <c r="I43" s="2038"/>
      <c r="J43" s="917"/>
      <c r="K43" s="2038"/>
      <c r="L43" s="917"/>
      <c r="M43" s="2039"/>
    </row>
    <row r="44" spans="1:13" ht="14.25" customHeight="1">
      <c r="A44" s="4647"/>
      <c r="B44" s="4651" t="s">
        <v>1187</v>
      </c>
      <c r="C44" s="918"/>
      <c r="D44" s="918"/>
      <c r="E44" s="918"/>
      <c r="F44" s="918"/>
      <c r="G44" s="918"/>
      <c r="H44" s="918"/>
      <c r="I44" s="918"/>
      <c r="J44" s="918"/>
      <c r="K44" s="918"/>
      <c r="L44" s="876"/>
      <c r="M44" s="877"/>
    </row>
    <row r="45" spans="1:13" ht="14.25" customHeight="1">
      <c r="A45" s="4647"/>
      <c r="B45" s="4614"/>
      <c r="C45" s="876"/>
      <c r="D45" s="919" t="s">
        <v>482</v>
      </c>
      <c r="E45" s="920" t="s">
        <v>60</v>
      </c>
      <c r="F45" s="4620" t="s">
        <v>1188</v>
      </c>
      <c r="G45" s="4692"/>
      <c r="H45" s="4623"/>
      <c r="I45" s="4623"/>
      <c r="J45" s="4624"/>
      <c r="K45" s="921"/>
      <c r="L45" s="876"/>
      <c r="M45" s="877"/>
    </row>
    <row r="46" spans="1:13" ht="14.25" customHeight="1">
      <c r="A46" s="4647"/>
      <c r="B46" s="4614"/>
      <c r="C46" s="876"/>
      <c r="D46" s="922"/>
      <c r="E46" s="891" t="s">
        <v>1226</v>
      </c>
      <c r="F46" s="4621"/>
      <c r="G46" s="4625"/>
      <c r="H46" s="4626"/>
      <c r="I46" s="4626"/>
      <c r="J46" s="4627"/>
      <c r="K46" s="923"/>
      <c r="L46" s="876"/>
      <c r="M46" s="877"/>
    </row>
    <row r="47" spans="1:13" ht="14.25" customHeight="1">
      <c r="A47" s="4647"/>
      <c r="B47" s="4652"/>
      <c r="C47" s="924"/>
      <c r="D47" s="924"/>
      <c r="E47" s="924"/>
      <c r="F47" s="924"/>
      <c r="G47" s="924"/>
      <c r="H47" s="924"/>
      <c r="I47" s="924"/>
      <c r="J47" s="924"/>
      <c r="K47" s="924"/>
      <c r="L47" s="876"/>
      <c r="M47" s="877"/>
    </row>
    <row r="48" spans="1:13" ht="207" customHeight="1">
      <c r="A48" s="4647"/>
      <c r="B48" s="867" t="s">
        <v>1189</v>
      </c>
      <c r="C48" s="4681" t="s">
        <v>2612</v>
      </c>
      <c r="D48" s="4629"/>
      <c r="E48" s="4629"/>
      <c r="F48" s="4629"/>
      <c r="G48" s="4629"/>
      <c r="H48" s="4629"/>
      <c r="I48" s="4629"/>
      <c r="J48" s="4629"/>
      <c r="K48" s="4629"/>
      <c r="L48" s="4629"/>
      <c r="M48" s="4630"/>
    </row>
    <row r="49" spans="1:13" ht="30.75" customHeight="1">
      <c r="A49" s="4647"/>
      <c r="B49" s="867" t="s">
        <v>1191</v>
      </c>
      <c r="C49" s="4631" t="s">
        <v>2611</v>
      </c>
      <c r="D49" s="4698"/>
      <c r="E49" s="4698"/>
      <c r="F49" s="4698"/>
      <c r="G49" s="4698"/>
      <c r="H49" s="4698"/>
      <c r="I49" s="4698"/>
      <c r="J49" s="4698"/>
      <c r="K49" s="4698"/>
      <c r="L49" s="4698"/>
      <c r="M49" s="4699"/>
    </row>
    <row r="50" spans="1:13" ht="14.25" customHeight="1">
      <c r="A50" s="4647"/>
      <c r="B50" s="867" t="s">
        <v>1193</v>
      </c>
      <c r="C50" s="4659" t="s">
        <v>1985</v>
      </c>
      <c r="D50" s="4700"/>
      <c r="E50" s="4700"/>
      <c r="F50" s="4700"/>
      <c r="G50" s="4700"/>
      <c r="H50" s="4700"/>
      <c r="I50" s="4700"/>
      <c r="J50" s="4700"/>
      <c r="K50" s="4700"/>
      <c r="L50" s="4700"/>
      <c r="M50" s="4701"/>
    </row>
    <row r="51" spans="1:13" ht="14.25" customHeight="1">
      <c r="A51" s="4647"/>
      <c r="B51" s="867" t="s">
        <v>1195</v>
      </c>
      <c r="C51" s="4659">
        <v>2018</v>
      </c>
      <c r="D51" s="4700"/>
      <c r="E51" s="4700"/>
      <c r="F51" s="4700"/>
      <c r="G51" s="4700"/>
      <c r="H51" s="4700"/>
      <c r="I51" s="4700"/>
      <c r="J51" s="4700"/>
      <c r="K51" s="4700"/>
      <c r="L51" s="4700"/>
      <c r="M51" s="4701"/>
    </row>
    <row r="52" spans="1:13" ht="31.5" customHeight="1">
      <c r="A52" s="4613" t="s">
        <v>1197</v>
      </c>
      <c r="B52" s="925" t="s">
        <v>1198</v>
      </c>
      <c r="C52" s="4615" t="s">
        <v>2605</v>
      </c>
      <c r="D52" s="4616"/>
      <c r="E52" s="4616"/>
      <c r="F52" s="4616"/>
      <c r="G52" s="4616"/>
      <c r="H52" s="4616"/>
      <c r="I52" s="4616"/>
      <c r="J52" s="4616"/>
      <c r="K52" s="4616"/>
      <c r="L52" s="4616"/>
      <c r="M52" s="4633"/>
    </row>
    <row r="53" spans="1:13" ht="14.25" customHeight="1">
      <c r="A53" s="4614"/>
      <c r="B53" s="925" t="s">
        <v>1199</v>
      </c>
      <c r="C53" s="4615" t="s">
        <v>2606</v>
      </c>
      <c r="D53" s="4616"/>
      <c r="E53" s="4616"/>
      <c r="F53" s="4616"/>
      <c r="G53" s="4616"/>
      <c r="H53" s="4616"/>
      <c r="I53" s="4616"/>
      <c r="J53" s="4616"/>
      <c r="K53" s="4616"/>
      <c r="L53" s="4616"/>
      <c r="M53" s="4633"/>
    </row>
    <row r="54" spans="1:13" ht="15.75" customHeight="1">
      <c r="A54" s="4614"/>
      <c r="B54" s="925" t="s">
        <v>1201</v>
      </c>
      <c r="C54" s="4615" t="s">
        <v>126</v>
      </c>
      <c r="D54" s="4616"/>
      <c r="E54" s="4616"/>
      <c r="F54" s="4616"/>
      <c r="G54" s="4616"/>
      <c r="H54" s="4616"/>
      <c r="I54" s="4616"/>
      <c r="J54" s="4616"/>
      <c r="K54" s="4616"/>
      <c r="L54" s="4616"/>
      <c r="M54" s="4633"/>
    </row>
    <row r="55" spans="1:13" ht="15.75" customHeight="1">
      <c r="A55" s="4614"/>
      <c r="B55" s="927" t="s">
        <v>1202</v>
      </c>
      <c r="C55" s="4615" t="s">
        <v>2607</v>
      </c>
      <c r="D55" s="4616"/>
      <c r="E55" s="4616"/>
      <c r="F55" s="4616"/>
      <c r="G55" s="4616"/>
      <c r="H55" s="4616"/>
      <c r="I55" s="4616"/>
      <c r="J55" s="4616"/>
      <c r="K55" s="4616"/>
      <c r="L55" s="4616"/>
      <c r="M55" s="4633"/>
    </row>
    <row r="56" spans="1:13" ht="31.5" customHeight="1">
      <c r="A56" s="4614"/>
      <c r="B56" s="925" t="s">
        <v>1204</v>
      </c>
      <c r="C56" s="4615" t="s">
        <v>2610</v>
      </c>
      <c r="D56" s="4616"/>
      <c r="E56" s="4616"/>
      <c r="F56" s="4616"/>
      <c r="G56" s="4616"/>
      <c r="H56" s="4616"/>
      <c r="I56" s="4616"/>
      <c r="J56" s="4616"/>
      <c r="K56" s="4616"/>
      <c r="L56" s="4616"/>
      <c r="M56" s="4633"/>
    </row>
    <row r="57" spans="1:13" ht="16.5" customHeight="1" thickBot="1">
      <c r="A57" s="4632"/>
      <c r="B57" s="925" t="s">
        <v>1205</v>
      </c>
      <c r="C57" s="4615" t="s">
        <v>2057</v>
      </c>
      <c r="D57" s="4616"/>
      <c r="E57" s="4616"/>
      <c r="F57" s="4616"/>
      <c r="G57" s="4616"/>
      <c r="H57" s="4616"/>
      <c r="I57" s="4616"/>
      <c r="J57" s="4616"/>
      <c r="K57" s="4616"/>
      <c r="L57" s="4616"/>
      <c r="M57" s="4633"/>
    </row>
    <row r="58" spans="1:13" ht="14.25" customHeight="1">
      <c r="A58" s="4613" t="s">
        <v>1206</v>
      </c>
      <c r="B58" s="928" t="s">
        <v>1207</v>
      </c>
      <c r="C58" s="4615" t="s">
        <v>2609</v>
      </c>
      <c r="D58" s="4616"/>
      <c r="E58" s="4616"/>
      <c r="F58" s="4616"/>
      <c r="G58" s="4616"/>
      <c r="H58" s="4616"/>
      <c r="I58" s="4616"/>
      <c r="J58" s="4616"/>
      <c r="K58" s="4616"/>
      <c r="L58" s="4616"/>
      <c r="M58" s="4633"/>
    </row>
    <row r="59" spans="1:13" ht="14.25" customHeight="1">
      <c r="A59" s="4614"/>
      <c r="B59" s="928" t="s">
        <v>1209</v>
      </c>
      <c r="C59" s="4615" t="s">
        <v>1326</v>
      </c>
      <c r="D59" s="4616"/>
      <c r="E59" s="4616"/>
      <c r="F59" s="4616"/>
      <c r="G59" s="4616"/>
      <c r="H59" s="4616"/>
      <c r="I59" s="4616"/>
      <c r="J59" s="4616"/>
      <c r="K59" s="4616"/>
      <c r="L59" s="4616"/>
      <c r="M59" s="4633"/>
    </row>
    <row r="60" spans="1:13" ht="14.25" customHeight="1" thickBot="1">
      <c r="A60" s="4614"/>
      <c r="B60" s="929" t="s">
        <v>28</v>
      </c>
      <c r="C60" s="4615" t="s">
        <v>126</v>
      </c>
      <c r="D60" s="4616"/>
      <c r="E60" s="4616"/>
      <c r="F60" s="4616"/>
      <c r="G60" s="4616"/>
      <c r="H60" s="4616"/>
      <c r="I60" s="4616"/>
      <c r="J60" s="4616"/>
      <c r="K60" s="4616"/>
      <c r="L60" s="4616"/>
      <c r="M60" s="4633"/>
    </row>
    <row r="61" spans="1:13" ht="66.75" customHeight="1" thickBot="1">
      <c r="A61" s="930" t="s">
        <v>1211</v>
      </c>
      <c r="B61" s="931"/>
      <c r="C61" s="4695"/>
      <c r="D61" s="4696"/>
      <c r="E61" s="4696"/>
      <c r="F61" s="4696"/>
      <c r="G61" s="4696"/>
      <c r="H61" s="4696"/>
      <c r="I61" s="4696"/>
      <c r="J61" s="4696"/>
      <c r="K61" s="4696"/>
      <c r="L61" s="4696"/>
      <c r="M61" s="4697"/>
    </row>
    <row r="62" spans="1:13" ht="14.25" customHeight="1"/>
    <row r="63" spans="1:13" ht="14.25" customHeight="1"/>
    <row r="64" spans="1:13" ht="14.25" customHeight="1"/>
    <row r="65" ht="14.25" customHeight="1"/>
  </sheetData>
  <mergeCells count="49">
    <mergeCell ref="A58:A60"/>
    <mergeCell ref="A52:A57"/>
    <mergeCell ref="C61:M61"/>
    <mergeCell ref="C48:M48"/>
    <mergeCell ref="C49:M49"/>
    <mergeCell ref="C50:M50"/>
    <mergeCell ref="C51:M51"/>
    <mergeCell ref="C52:M52"/>
    <mergeCell ref="C53:M53"/>
    <mergeCell ref="C57:M57"/>
    <mergeCell ref="C58:M58"/>
    <mergeCell ref="C59:M59"/>
    <mergeCell ref="C60:M60"/>
    <mergeCell ref="C55:M55"/>
    <mergeCell ref="C56:M56"/>
    <mergeCell ref="A15:A51"/>
    <mergeCell ref="C12:M12"/>
    <mergeCell ref="C13:M13"/>
    <mergeCell ref="C14:E14"/>
    <mergeCell ref="G14:M14"/>
    <mergeCell ref="C54:M54"/>
    <mergeCell ref="G45:J46"/>
    <mergeCell ref="C16:M16"/>
    <mergeCell ref="B17:B23"/>
    <mergeCell ref="F22:I22"/>
    <mergeCell ref="B24:B27"/>
    <mergeCell ref="B28:B30"/>
    <mergeCell ref="B31:B33"/>
    <mergeCell ref="B34:B43"/>
    <mergeCell ref="F42:G42"/>
    <mergeCell ref="H42:I42"/>
    <mergeCell ref="B44:B47"/>
    <mergeCell ref="F45:F46"/>
    <mergeCell ref="C11:M11"/>
    <mergeCell ref="B1:E1"/>
    <mergeCell ref="A2:A13"/>
    <mergeCell ref="C2:M2"/>
    <mergeCell ref="C3:M3"/>
    <mergeCell ref="C5:M5"/>
    <mergeCell ref="C6:M6"/>
    <mergeCell ref="D7:G7"/>
    <mergeCell ref="I7:M7"/>
    <mergeCell ref="B8:B10"/>
    <mergeCell ref="C9:D9"/>
    <mergeCell ref="F9:G9"/>
    <mergeCell ref="I9:J9"/>
    <mergeCell ref="C10:D10"/>
    <mergeCell ref="F10:G10"/>
    <mergeCell ref="I10:J10"/>
  </mergeCells>
  <hyperlinks>
    <hyperlink ref="C56:M56" r:id="rId1" display="dfpena@alcaldiabogota.gov.co_x0009__x0009__x0009__x0009__x0009__x0009__x0009__x0009__x0009__x0009_"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3"/>
  </sheetPr>
  <dimension ref="A1:M65"/>
  <sheetViews>
    <sheetView topLeftCell="A48" workbookViewId="0">
      <selection activeCell="I65" sqref="I65"/>
    </sheetView>
  </sheetViews>
  <sheetFormatPr baseColWidth="10" defaultColWidth="14.42578125" defaultRowHeight="15"/>
  <cols>
    <col min="1" max="1" width="10.7109375" style="1505" customWidth="1"/>
    <col min="2" max="2" width="21.42578125" style="1505" customWidth="1"/>
    <col min="3" max="13" width="10.7109375" style="1505" customWidth="1"/>
    <col min="14" max="16384" width="14.42578125" style="1505"/>
  </cols>
  <sheetData>
    <row r="1" spans="1:13" ht="14.25" customHeight="1" thickBot="1">
      <c r="A1" s="863"/>
      <c r="B1" s="2928" t="s">
        <v>2099</v>
      </c>
      <c r="C1" s="864"/>
      <c r="D1" s="864"/>
      <c r="E1" s="864"/>
      <c r="F1" s="864"/>
      <c r="G1" s="864"/>
      <c r="H1" s="864"/>
      <c r="I1" s="864"/>
      <c r="J1" s="864"/>
      <c r="K1" s="864"/>
      <c r="L1" s="864"/>
      <c r="M1" s="865"/>
    </row>
    <row r="2" spans="1:13" ht="66" customHeight="1">
      <c r="A2" s="4662" t="s">
        <v>1134</v>
      </c>
      <c r="B2" s="866" t="s">
        <v>1135</v>
      </c>
      <c r="C2" s="4648" t="s">
        <v>2598</v>
      </c>
      <c r="D2" s="4649"/>
      <c r="E2" s="4649"/>
      <c r="F2" s="4649"/>
      <c r="G2" s="4649"/>
      <c r="H2" s="4649"/>
      <c r="I2" s="4649"/>
      <c r="J2" s="4649"/>
      <c r="K2" s="4649"/>
      <c r="L2" s="4649"/>
      <c r="M2" s="4650"/>
    </row>
    <row r="3" spans="1:13" ht="61.5" customHeight="1">
      <c r="A3" s="4647"/>
      <c r="B3" s="867" t="s">
        <v>1213</v>
      </c>
      <c r="C3" s="4659" t="s">
        <v>2042</v>
      </c>
      <c r="D3" s="4649"/>
      <c r="E3" s="4649"/>
      <c r="F3" s="4649"/>
      <c r="G3" s="4649"/>
      <c r="H3" s="4649"/>
      <c r="I3" s="4649"/>
      <c r="J3" s="4649"/>
      <c r="K3" s="4649"/>
      <c r="L3" s="4649"/>
      <c r="M3" s="4650"/>
    </row>
    <row r="4" spans="1:13" ht="14.25" customHeight="1">
      <c r="A4" s="4647"/>
      <c r="B4" s="868" t="s">
        <v>1139</v>
      </c>
      <c r="C4" s="869" t="s">
        <v>422</v>
      </c>
      <c r="D4" s="869"/>
      <c r="E4" s="869"/>
      <c r="F4" s="869"/>
      <c r="G4" s="869"/>
      <c r="H4" s="869"/>
      <c r="I4" s="869"/>
      <c r="J4" s="869"/>
      <c r="K4" s="869"/>
      <c r="L4" s="869"/>
      <c r="M4" s="870"/>
    </row>
    <row r="5" spans="1:13" ht="31.5" customHeight="1">
      <c r="A5" s="4647"/>
      <c r="B5" s="871" t="s">
        <v>1140</v>
      </c>
      <c r="C5" s="1522" t="s">
        <v>1141</v>
      </c>
      <c r="D5" s="869"/>
      <c r="E5" s="869"/>
      <c r="F5" s="869"/>
      <c r="G5" s="869"/>
      <c r="H5" s="869"/>
      <c r="I5" s="869"/>
      <c r="J5" s="869"/>
      <c r="K5" s="869"/>
      <c r="L5" s="869"/>
      <c r="M5" s="870"/>
    </row>
    <row r="6" spans="1:13" ht="15.75" customHeight="1">
      <c r="A6" s="4647"/>
      <c r="B6" s="868" t="s">
        <v>1142</v>
      </c>
      <c r="C6" s="1522" t="s">
        <v>1141</v>
      </c>
      <c r="D6" s="869"/>
      <c r="E6" s="869"/>
      <c r="F6" s="869"/>
      <c r="G6" s="869"/>
      <c r="H6" s="869"/>
      <c r="I6" s="869"/>
      <c r="J6" s="869"/>
      <c r="K6" s="869"/>
      <c r="L6" s="869"/>
      <c r="M6" s="870"/>
    </row>
    <row r="7" spans="1:13" ht="14.25" customHeight="1">
      <c r="A7" s="4647"/>
      <c r="B7" s="867" t="s">
        <v>1143</v>
      </c>
      <c r="C7" s="2929"/>
      <c r="D7" s="4705" t="s">
        <v>2045</v>
      </c>
      <c r="E7" s="4649"/>
      <c r="F7" s="4649"/>
      <c r="G7" s="4655"/>
      <c r="H7" s="872" t="s">
        <v>28</v>
      </c>
      <c r="I7" s="1521"/>
      <c r="J7" s="4685" t="s">
        <v>2601</v>
      </c>
      <c r="K7" s="4706"/>
      <c r="L7" s="4706"/>
      <c r="M7" s="4707"/>
    </row>
    <row r="8" spans="1:13" ht="14.25" customHeight="1">
      <c r="A8" s="4647"/>
      <c r="B8" s="4651" t="s">
        <v>1144</v>
      </c>
      <c r="C8" s="2930"/>
      <c r="D8" s="2931"/>
      <c r="E8" s="2931"/>
      <c r="F8" s="2931"/>
      <c r="G8" s="2931"/>
      <c r="H8" s="2931"/>
      <c r="I8" s="2931"/>
      <c r="J8" s="2931"/>
      <c r="K8" s="2931"/>
      <c r="L8" s="2932"/>
      <c r="M8" s="2933"/>
    </row>
    <row r="9" spans="1:13" ht="14.25" customHeight="1">
      <c r="A9" s="4647"/>
      <c r="B9" s="4614"/>
      <c r="C9" s="4708" t="s">
        <v>126</v>
      </c>
      <c r="D9" s="4626"/>
      <c r="E9" s="902"/>
      <c r="F9" s="4708"/>
      <c r="G9" s="4626"/>
      <c r="H9" s="902"/>
      <c r="I9" s="4708"/>
      <c r="J9" s="4626"/>
      <c r="K9" s="902"/>
      <c r="L9" s="900"/>
      <c r="M9" s="2935"/>
    </row>
    <row r="10" spans="1:13" ht="14.25" customHeight="1">
      <c r="A10" s="4647"/>
      <c r="B10" s="4652"/>
      <c r="C10" s="4708" t="s">
        <v>1147</v>
      </c>
      <c r="D10" s="4626"/>
      <c r="E10" s="2934"/>
      <c r="F10" s="4708" t="s">
        <v>1147</v>
      </c>
      <c r="G10" s="4626"/>
      <c r="H10" s="2934"/>
      <c r="I10" s="4708" t="s">
        <v>1147</v>
      </c>
      <c r="J10" s="4626"/>
      <c r="K10" s="2934"/>
      <c r="L10" s="900"/>
      <c r="M10" s="2935"/>
    </row>
    <row r="11" spans="1:13" ht="31.5">
      <c r="A11" s="4647"/>
      <c r="B11" s="867" t="s">
        <v>1219</v>
      </c>
      <c r="C11" s="4709" t="s">
        <v>2100</v>
      </c>
      <c r="D11" s="4669"/>
      <c r="E11" s="4669"/>
      <c r="F11" s="4669"/>
      <c r="G11" s="4669"/>
      <c r="H11" s="4669"/>
      <c r="I11" s="4669"/>
      <c r="J11" s="4669"/>
      <c r="K11" s="4669"/>
      <c r="L11" s="4669"/>
      <c r="M11" s="4710"/>
    </row>
    <row r="12" spans="1:13" ht="99.75" customHeight="1">
      <c r="A12" s="4647"/>
      <c r="B12" s="867" t="s">
        <v>1221</v>
      </c>
      <c r="C12" s="4681" t="s">
        <v>2615</v>
      </c>
      <c r="D12" s="4629"/>
      <c r="E12" s="4629"/>
      <c r="F12" s="4629"/>
      <c r="G12" s="4629"/>
      <c r="H12" s="4629"/>
      <c r="I12" s="4629"/>
      <c r="J12" s="4629"/>
      <c r="K12" s="4629"/>
      <c r="L12" s="4629"/>
      <c r="M12" s="4671"/>
    </row>
    <row r="13" spans="1:13" ht="68.25" customHeight="1">
      <c r="A13" s="4663"/>
      <c r="B13" s="988" t="s">
        <v>1495</v>
      </c>
      <c r="C13" s="4711" t="s">
        <v>2101</v>
      </c>
      <c r="D13" s="4623"/>
      <c r="E13" s="4623"/>
      <c r="F13" s="4623"/>
      <c r="G13" s="4623"/>
      <c r="H13" s="4623"/>
      <c r="I13" s="4623"/>
      <c r="J13" s="4623"/>
      <c r="K13" s="4623"/>
      <c r="L13" s="4623"/>
      <c r="M13" s="4624"/>
    </row>
    <row r="14" spans="1:13" ht="43.5" customHeight="1">
      <c r="A14" s="990"/>
      <c r="B14" s="989" t="s">
        <v>1995</v>
      </c>
      <c r="C14" s="4702" t="s">
        <v>201</v>
      </c>
      <c r="D14" s="4702"/>
      <c r="E14" s="4702"/>
      <c r="F14" s="992" t="s">
        <v>1224</v>
      </c>
      <c r="G14" s="4703" t="s">
        <v>2616</v>
      </c>
      <c r="H14" s="4704"/>
      <c r="I14" s="4704"/>
      <c r="J14" s="4704"/>
      <c r="K14" s="4704"/>
      <c r="L14" s="4704"/>
      <c r="M14" s="4704"/>
    </row>
    <row r="15" spans="1:13" ht="14.25" customHeight="1">
      <c r="A15" s="4646" t="s">
        <v>1150</v>
      </c>
      <c r="B15" s="868" t="s">
        <v>1256</v>
      </c>
      <c r="C15" s="1526"/>
      <c r="D15" s="897" t="s">
        <v>1996</v>
      </c>
      <c r="E15" s="897"/>
      <c r="F15" s="897"/>
      <c r="G15" s="897"/>
      <c r="H15" s="897"/>
      <c r="I15" s="897"/>
      <c r="J15" s="897"/>
      <c r="K15" s="897"/>
      <c r="L15" s="900"/>
      <c r="M15" s="2935"/>
    </row>
    <row r="16" spans="1:13" ht="66.75" customHeight="1">
      <c r="A16" s="4647"/>
      <c r="B16" s="867" t="s">
        <v>1151</v>
      </c>
      <c r="C16" s="4648" t="s">
        <v>2599</v>
      </c>
      <c r="D16" s="4649"/>
      <c r="E16" s="4649"/>
      <c r="F16" s="4649"/>
      <c r="G16" s="4649"/>
      <c r="H16" s="4649"/>
      <c r="I16" s="4649"/>
      <c r="J16" s="4649"/>
      <c r="K16" s="4649"/>
      <c r="L16" s="4649"/>
      <c r="M16" s="4650"/>
    </row>
    <row r="17" spans="1:13" ht="14.25" customHeight="1">
      <c r="A17" s="4647"/>
      <c r="B17" s="4651" t="s">
        <v>1153</v>
      </c>
      <c r="C17" s="881"/>
      <c r="D17" s="882"/>
      <c r="E17" s="882"/>
      <c r="F17" s="882"/>
      <c r="G17" s="882"/>
      <c r="H17" s="882"/>
      <c r="I17" s="882"/>
      <c r="J17" s="882"/>
      <c r="K17" s="882"/>
      <c r="L17" s="882"/>
      <c r="M17" s="880"/>
    </row>
    <row r="18" spans="1:13" ht="14.25" customHeight="1">
      <c r="A18" s="4647"/>
      <c r="B18" s="4614"/>
      <c r="C18" s="884"/>
      <c r="D18" s="885"/>
      <c r="E18" s="886"/>
      <c r="F18" s="885"/>
      <c r="G18" s="886"/>
      <c r="H18" s="885"/>
      <c r="I18" s="886"/>
      <c r="J18" s="885"/>
      <c r="K18" s="886"/>
      <c r="L18" s="886"/>
      <c r="M18" s="883"/>
    </row>
    <row r="19" spans="1:13" ht="14.25" customHeight="1">
      <c r="A19" s="4647"/>
      <c r="B19" s="4614"/>
      <c r="C19" s="888" t="s">
        <v>1154</v>
      </c>
      <c r="D19" s="889"/>
      <c r="E19" s="888" t="s">
        <v>1155</v>
      </c>
      <c r="F19" s="889"/>
      <c r="G19" s="888" t="s">
        <v>1156</v>
      </c>
      <c r="H19" s="889"/>
      <c r="I19" s="888" t="s">
        <v>1157</v>
      </c>
      <c r="J19" s="889"/>
      <c r="K19" s="888" t="s">
        <v>1158</v>
      </c>
      <c r="L19" s="890"/>
      <c r="M19" s="887"/>
    </row>
    <row r="20" spans="1:13" ht="14.25" customHeight="1">
      <c r="A20" s="4647"/>
      <c r="B20" s="4614"/>
      <c r="C20" s="888" t="s">
        <v>1159</v>
      </c>
      <c r="D20" s="891"/>
      <c r="E20" s="888" t="s">
        <v>1160</v>
      </c>
      <c r="F20" s="892"/>
      <c r="G20" s="888" t="s">
        <v>1161</v>
      </c>
      <c r="H20" s="892"/>
      <c r="I20" s="888" t="s">
        <v>1162</v>
      </c>
      <c r="J20" s="892"/>
      <c r="K20" s="888" t="s">
        <v>1163</v>
      </c>
      <c r="L20" s="890"/>
      <c r="M20" s="887"/>
    </row>
    <row r="21" spans="1:13" ht="14.25" customHeight="1">
      <c r="A21" s="4647"/>
      <c r="B21" s="4614"/>
      <c r="C21" s="888" t="s">
        <v>1164</v>
      </c>
      <c r="D21" s="891" t="s">
        <v>1226</v>
      </c>
      <c r="E21" s="888" t="s">
        <v>1165</v>
      </c>
      <c r="F21" s="891"/>
      <c r="G21" s="888"/>
      <c r="H21" s="885"/>
      <c r="I21" s="888"/>
      <c r="J21" s="885"/>
      <c r="K21" s="888"/>
      <c r="L21" s="893"/>
      <c r="M21" s="883"/>
    </row>
    <row r="22" spans="1:13" ht="14.25" customHeight="1">
      <c r="A22" s="4647"/>
      <c r="B22" s="4614"/>
      <c r="C22" s="888" t="s">
        <v>1166</v>
      </c>
      <c r="D22" s="892"/>
      <c r="E22" s="888" t="s">
        <v>1168</v>
      </c>
      <c r="F22" s="2028"/>
      <c r="G22" s="2028"/>
      <c r="H22" s="2028"/>
      <c r="I22" s="2028"/>
      <c r="J22" s="2028"/>
      <c r="K22" s="2028"/>
      <c r="L22" s="2028"/>
      <c r="M22" s="894"/>
    </row>
    <row r="23" spans="1:13" ht="14.25" customHeight="1">
      <c r="A23" s="4647"/>
      <c r="B23" s="4652"/>
      <c r="C23" s="896"/>
      <c r="D23" s="896"/>
      <c r="E23" s="896"/>
      <c r="F23" s="896"/>
      <c r="G23" s="896"/>
      <c r="H23" s="896"/>
      <c r="I23" s="896"/>
      <c r="J23" s="896"/>
      <c r="K23" s="896"/>
      <c r="L23" s="896"/>
      <c r="M23" s="895"/>
    </row>
    <row r="24" spans="1:13" ht="14.25" customHeight="1">
      <c r="A24" s="4647"/>
      <c r="B24" s="4651" t="s">
        <v>1170</v>
      </c>
      <c r="C24" s="882"/>
      <c r="D24" s="882"/>
      <c r="E24" s="882"/>
      <c r="F24" s="882"/>
      <c r="G24" s="882"/>
      <c r="H24" s="882"/>
      <c r="I24" s="882"/>
      <c r="J24" s="882"/>
      <c r="K24" s="882"/>
      <c r="L24" s="876"/>
      <c r="M24" s="877"/>
    </row>
    <row r="25" spans="1:13" ht="14.25" customHeight="1">
      <c r="A25" s="4647"/>
      <c r="B25" s="4614"/>
      <c r="C25" s="888" t="s">
        <v>2102</v>
      </c>
      <c r="D25" s="891"/>
      <c r="E25" s="897"/>
      <c r="F25" s="888" t="s">
        <v>1172</v>
      </c>
      <c r="G25" s="891" t="s">
        <v>1226</v>
      </c>
      <c r="H25" s="897"/>
      <c r="I25" s="888" t="s">
        <v>1173</v>
      </c>
      <c r="J25" s="891"/>
      <c r="K25" s="897"/>
      <c r="L25" s="876"/>
      <c r="M25" s="877"/>
    </row>
    <row r="26" spans="1:13" ht="14.25" customHeight="1">
      <c r="A26" s="4647"/>
      <c r="B26" s="4614"/>
      <c r="C26" s="888" t="s">
        <v>1174</v>
      </c>
      <c r="D26" s="898"/>
      <c r="E26" s="899"/>
      <c r="F26" s="888" t="s">
        <v>1175</v>
      </c>
      <c r="G26" s="892"/>
      <c r="H26" s="900"/>
      <c r="I26" s="901"/>
      <c r="J26" s="900"/>
      <c r="K26" s="902"/>
      <c r="L26" s="876"/>
      <c r="M26" s="877"/>
    </row>
    <row r="27" spans="1:13" ht="14.25" customHeight="1">
      <c r="A27" s="4647"/>
      <c r="B27" s="4614"/>
      <c r="C27" s="885"/>
      <c r="D27" s="885"/>
      <c r="E27" s="885"/>
      <c r="F27" s="885"/>
      <c r="G27" s="885"/>
      <c r="H27" s="885"/>
      <c r="I27" s="885"/>
      <c r="J27" s="885"/>
      <c r="K27" s="885"/>
      <c r="L27" s="876"/>
      <c r="M27" s="877"/>
    </row>
    <row r="28" spans="1:13" ht="14.25" customHeight="1">
      <c r="A28" s="4647"/>
      <c r="B28" s="4653" t="s">
        <v>1176</v>
      </c>
      <c r="C28" s="897"/>
      <c r="D28" s="897"/>
      <c r="E28" s="897"/>
      <c r="F28" s="897"/>
      <c r="G28" s="897"/>
      <c r="H28" s="897"/>
      <c r="I28" s="897"/>
      <c r="J28" s="897"/>
      <c r="K28" s="897"/>
      <c r="L28" s="897"/>
      <c r="M28" s="903"/>
    </row>
    <row r="29" spans="1:13" ht="35.25" customHeight="1">
      <c r="A29" s="4647"/>
      <c r="B29" s="4614"/>
      <c r="C29" s="905" t="s">
        <v>1177</v>
      </c>
      <c r="D29" s="906">
        <v>4</v>
      </c>
      <c r="E29" s="897"/>
      <c r="F29" s="907" t="s">
        <v>1178</v>
      </c>
      <c r="G29" s="892">
        <v>2018</v>
      </c>
      <c r="H29" s="897"/>
      <c r="I29" s="907" t="s">
        <v>1179</v>
      </c>
      <c r="J29" s="4654" t="s">
        <v>2617</v>
      </c>
      <c r="K29" s="4649"/>
      <c r="L29" s="4655"/>
      <c r="M29" s="903"/>
    </row>
    <row r="30" spans="1:13" ht="14.25" customHeight="1">
      <c r="A30" s="4647"/>
      <c r="B30" s="4652"/>
      <c r="C30" s="896"/>
      <c r="D30" s="896"/>
      <c r="E30" s="896"/>
      <c r="F30" s="896"/>
      <c r="G30" s="896"/>
      <c r="H30" s="896"/>
      <c r="I30" s="896"/>
      <c r="J30" s="896"/>
      <c r="K30" s="896"/>
      <c r="L30" s="896"/>
      <c r="M30" s="895"/>
    </row>
    <row r="31" spans="1:13" ht="14.25" customHeight="1">
      <c r="A31" s="4647"/>
      <c r="B31" s="4651" t="s">
        <v>1181</v>
      </c>
      <c r="C31" s="908"/>
      <c r="D31" s="908"/>
      <c r="E31" s="908"/>
      <c r="F31" s="908"/>
      <c r="G31" s="908"/>
      <c r="H31" s="908"/>
      <c r="I31" s="908"/>
      <c r="J31" s="908"/>
      <c r="K31" s="908"/>
      <c r="L31" s="876"/>
      <c r="M31" s="877"/>
    </row>
    <row r="32" spans="1:13" ht="14.25" customHeight="1">
      <c r="A32" s="4647"/>
      <c r="B32" s="4614"/>
      <c r="C32" s="897" t="s">
        <v>1182</v>
      </c>
      <c r="D32" s="892">
        <v>2019</v>
      </c>
      <c r="E32" s="909"/>
      <c r="F32" s="897" t="s">
        <v>1183</v>
      </c>
      <c r="G32" s="910" t="s">
        <v>1379</v>
      </c>
      <c r="H32" s="909"/>
      <c r="I32" s="907"/>
      <c r="J32" s="909"/>
      <c r="K32" s="909"/>
      <c r="L32" s="876"/>
      <c r="M32" s="877"/>
    </row>
    <row r="33" spans="1:13" ht="14.25" customHeight="1">
      <c r="A33" s="4647"/>
      <c r="B33" s="4652"/>
      <c r="C33" s="896"/>
      <c r="D33" s="911"/>
      <c r="E33" s="912"/>
      <c r="F33" s="896"/>
      <c r="G33" s="912"/>
      <c r="H33" s="912"/>
      <c r="I33" s="913"/>
      <c r="J33" s="912"/>
      <c r="K33" s="912"/>
      <c r="L33" s="876"/>
      <c r="M33" s="877"/>
    </row>
    <row r="34" spans="1:13" ht="14.25" customHeight="1">
      <c r="A34" s="4647"/>
      <c r="B34" s="4651" t="s">
        <v>1185</v>
      </c>
      <c r="C34" s="915"/>
      <c r="D34" s="915"/>
      <c r="E34" s="915"/>
      <c r="F34" s="915"/>
      <c r="G34" s="915"/>
      <c r="H34" s="915"/>
      <c r="I34" s="915"/>
      <c r="J34" s="915"/>
      <c r="K34" s="915"/>
      <c r="L34" s="915"/>
      <c r="M34" s="914"/>
    </row>
    <row r="35" spans="1:13" ht="14.25" customHeight="1">
      <c r="A35" s="4647"/>
      <c r="B35" s="4614"/>
      <c r="C35" s="888"/>
      <c r="D35" s="897">
        <v>2019</v>
      </c>
      <c r="E35" s="897"/>
      <c r="F35" s="897">
        <v>2020</v>
      </c>
      <c r="G35" s="897"/>
      <c r="H35" s="2036">
        <v>2021</v>
      </c>
      <c r="I35" s="2036"/>
      <c r="J35" s="2036">
        <v>2022</v>
      </c>
      <c r="K35" s="897"/>
      <c r="L35" s="897">
        <v>2023</v>
      </c>
      <c r="M35" s="914"/>
    </row>
    <row r="36" spans="1:13" ht="14.25" customHeight="1">
      <c r="A36" s="4647"/>
      <c r="B36" s="4614"/>
      <c r="C36" s="888"/>
      <c r="D36" s="2030"/>
      <c r="E36" s="916">
        <v>6</v>
      </c>
      <c r="F36" s="2030"/>
      <c r="G36" s="916">
        <v>6</v>
      </c>
      <c r="H36" s="2030"/>
      <c r="I36" s="916">
        <v>6</v>
      </c>
      <c r="J36" s="2030"/>
      <c r="K36" s="2936">
        <v>5</v>
      </c>
      <c r="L36" s="2030"/>
      <c r="M36" s="2937">
        <v>5</v>
      </c>
    </row>
    <row r="37" spans="1:13" ht="14.25" customHeight="1">
      <c r="A37" s="4647"/>
      <c r="B37" s="4614"/>
      <c r="C37" s="888"/>
      <c r="D37" s="897">
        <v>2024</v>
      </c>
      <c r="E37" s="897"/>
      <c r="F37" s="897" t="s">
        <v>1310</v>
      </c>
      <c r="G37" s="897"/>
      <c r="H37" s="2036" t="s">
        <v>1311</v>
      </c>
      <c r="I37" s="2036"/>
      <c r="J37" s="2036" t="s">
        <v>1312</v>
      </c>
      <c r="K37" s="897"/>
      <c r="L37" s="897" t="s">
        <v>1313</v>
      </c>
      <c r="M37" s="883"/>
    </row>
    <row r="38" spans="1:13" ht="14.25" customHeight="1">
      <c r="A38" s="4647"/>
      <c r="B38" s="4614"/>
      <c r="C38" s="888"/>
      <c r="D38" s="2030"/>
      <c r="E38" s="2936">
        <v>5</v>
      </c>
      <c r="F38" s="2030"/>
      <c r="G38" s="916"/>
      <c r="H38" s="2030"/>
      <c r="I38" s="916"/>
      <c r="J38" s="2030"/>
      <c r="K38" s="916"/>
      <c r="L38" s="2030"/>
      <c r="M38" s="2039"/>
    </row>
    <row r="39" spans="1:13" ht="14.25" customHeight="1">
      <c r="A39" s="4647"/>
      <c r="B39" s="4614"/>
      <c r="C39" s="888"/>
      <c r="D39" s="897" t="s">
        <v>1314</v>
      </c>
      <c r="E39" s="897"/>
      <c r="F39" s="897" t="s">
        <v>1315</v>
      </c>
      <c r="G39" s="897"/>
      <c r="H39" s="2036" t="s">
        <v>1316</v>
      </c>
      <c r="I39" s="2036"/>
      <c r="J39" s="2036" t="s">
        <v>1317</v>
      </c>
      <c r="K39" s="897"/>
      <c r="L39" s="897" t="s">
        <v>1318</v>
      </c>
      <c r="M39" s="883"/>
    </row>
    <row r="40" spans="1:13" ht="14.25" customHeight="1">
      <c r="A40" s="4647"/>
      <c r="B40" s="4614"/>
      <c r="C40" s="888"/>
      <c r="D40" s="2030"/>
      <c r="E40" s="916"/>
      <c r="F40" s="2030"/>
      <c r="G40" s="916"/>
      <c r="H40" s="2030"/>
      <c r="I40" s="916"/>
      <c r="J40" s="2030"/>
      <c r="K40" s="916"/>
      <c r="L40" s="2030"/>
      <c r="M40" s="2039"/>
    </row>
    <row r="41" spans="1:13" ht="14.25" customHeight="1">
      <c r="A41" s="4647"/>
      <c r="B41" s="4614"/>
      <c r="C41" s="888"/>
      <c r="D41" s="917" t="s">
        <v>1318</v>
      </c>
      <c r="E41" s="2038"/>
      <c r="F41" s="917" t="s">
        <v>1186</v>
      </c>
      <c r="G41" s="2038"/>
      <c r="H41" s="917"/>
      <c r="I41" s="2038"/>
      <c r="J41" s="917"/>
      <c r="K41" s="2038"/>
      <c r="L41" s="917"/>
      <c r="M41" s="2039"/>
    </row>
    <row r="42" spans="1:13" ht="14.25" customHeight="1">
      <c r="A42" s="4647"/>
      <c r="B42" s="4614"/>
      <c r="C42" s="888"/>
      <c r="D42" s="2030"/>
      <c r="E42" s="916"/>
      <c r="F42" s="4654">
        <v>18</v>
      </c>
      <c r="G42" s="4655"/>
      <c r="H42" s="4658"/>
      <c r="I42" s="4655"/>
      <c r="J42" s="917"/>
      <c r="K42" s="2038"/>
      <c r="L42" s="917"/>
      <c r="M42" s="2039"/>
    </row>
    <row r="43" spans="1:13" ht="14.25" customHeight="1">
      <c r="A43" s="4647"/>
      <c r="B43" s="4614"/>
      <c r="C43" s="888"/>
      <c r="D43" s="917"/>
      <c r="E43" s="2038"/>
      <c r="F43" s="917"/>
      <c r="G43" s="2038"/>
      <c r="H43" s="917"/>
      <c r="I43" s="2038"/>
      <c r="J43" s="917"/>
      <c r="K43" s="2038"/>
      <c r="L43" s="917"/>
      <c r="M43" s="2039"/>
    </row>
    <row r="44" spans="1:13" ht="14.25" customHeight="1">
      <c r="A44" s="4647"/>
      <c r="B44" s="4651" t="s">
        <v>1187</v>
      </c>
      <c r="C44" s="918"/>
      <c r="D44" s="918"/>
      <c r="E44" s="918"/>
      <c r="F44" s="918"/>
      <c r="G44" s="918"/>
      <c r="H44" s="918"/>
      <c r="I44" s="918"/>
      <c r="J44" s="918"/>
      <c r="K44" s="918"/>
      <c r="L44" s="876"/>
      <c r="M44" s="877"/>
    </row>
    <row r="45" spans="1:13" ht="14.25" customHeight="1">
      <c r="A45" s="4647"/>
      <c r="B45" s="4614"/>
      <c r="C45" s="876"/>
      <c r="D45" s="919" t="s">
        <v>482</v>
      </c>
      <c r="E45" s="920" t="s">
        <v>60</v>
      </c>
      <c r="F45" s="4620" t="s">
        <v>1188</v>
      </c>
      <c r="G45" s="4622"/>
      <c r="H45" s="4623"/>
      <c r="I45" s="4623"/>
      <c r="J45" s="4624"/>
      <c r="K45" s="921"/>
      <c r="L45" s="876"/>
      <c r="M45" s="877"/>
    </row>
    <row r="46" spans="1:13" ht="14.25" customHeight="1">
      <c r="A46" s="4647"/>
      <c r="B46" s="4614"/>
      <c r="C46" s="876"/>
      <c r="D46" s="922"/>
      <c r="E46" s="891" t="s">
        <v>1226</v>
      </c>
      <c r="F46" s="4621"/>
      <c r="G46" s="4625"/>
      <c r="H46" s="4626"/>
      <c r="I46" s="4626"/>
      <c r="J46" s="4627"/>
      <c r="K46" s="923"/>
      <c r="L46" s="876"/>
      <c r="M46" s="877"/>
    </row>
    <row r="47" spans="1:13" ht="14.25" customHeight="1">
      <c r="A47" s="4647"/>
      <c r="B47" s="4652"/>
      <c r="C47" s="924"/>
      <c r="D47" s="924"/>
      <c r="E47" s="924"/>
      <c r="F47" s="924"/>
      <c r="G47" s="924"/>
      <c r="H47" s="924"/>
      <c r="I47" s="924"/>
      <c r="J47" s="924"/>
      <c r="K47" s="924"/>
      <c r="L47" s="876"/>
      <c r="M47" s="877"/>
    </row>
    <row r="48" spans="1:13" ht="96" customHeight="1">
      <c r="A48" s="4647"/>
      <c r="B48" s="867" t="s">
        <v>1189</v>
      </c>
      <c r="C48" s="4681" t="s">
        <v>2618</v>
      </c>
      <c r="D48" s="4629"/>
      <c r="E48" s="4629"/>
      <c r="F48" s="4629"/>
      <c r="G48" s="4629"/>
      <c r="H48" s="4629"/>
      <c r="I48" s="4629"/>
      <c r="J48" s="4629"/>
      <c r="K48" s="4629"/>
      <c r="L48" s="4629"/>
      <c r="M48" s="4630"/>
    </row>
    <row r="49" spans="1:13" ht="30.75" customHeight="1">
      <c r="A49" s="4647"/>
      <c r="B49" s="867" t="s">
        <v>1191</v>
      </c>
      <c r="C49" s="4712" t="s">
        <v>2104</v>
      </c>
      <c r="D49" s="4713"/>
      <c r="E49" s="4713"/>
      <c r="F49" s="4713"/>
      <c r="G49" s="4713"/>
      <c r="H49" s="4713"/>
      <c r="I49" s="4713"/>
      <c r="J49" s="4713"/>
      <c r="K49" s="4713"/>
      <c r="L49" s="4713"/>
      <c r="M49" s="4714"/>
    </row>
    <row r="50" spans="1:13" ht="14.25" customHeight="1">
      <c r="A50" s="4647"/>
      <c r="B50" s="867" t="s">
        <v>1193</v>
      </c>
      <c r="C50" s="4659" t="s">
        <v>1985</v>
      </c>
      <c r="D50" s="4700"/>
      <c r="E50" s="4700"/>
      <c r="F50" s="4700"/>
      <c r="G50" s="4700"/>
      <c r="H50" s="4700"/>
      <c r="I50" s="4700"/>
      <c r="J50" s="4700"/>
      <c r="K50" s="4700"/>
      <c r="L50" s="4700"/>
      <c r="M50" s="4701"/>
    </row>
    <row r="51" spans="1:13" ht="14.25" customHeight="1">
      <c r="A51" s="4647"/>
      <c r="B51" s="867" t="s">
        <v>1195</v>
      </c>
      <c r="C51" s="4659">
        <v>2018</v>
      </c>
      <c r="D51" s="4700"/>
      <c r="E51" s="4700"/>
      <c r="F51" s="4700"/>
      <c r="G51" s="4700"/>
      <c r="H51" s="4700"/>
      <c r="I51" s="4700"/>
      <c r="J51" s="4700"/>
      <c r="K51" s="4700"/>
      <c r="L51" s="4700"/>
      <c r="M51" s="4701"/>
    </row>
    <row r="52" spans="1:13" ht="14.25" customHeight="1">
      <c r="A52" s="4613" t="s">
        <v>1197</v>
      </c>
      <c r="B52" s="925" t="s">
        <v>1198</v>
      </c>
      <c r="C52" s="4615" t="s">
        <v>2605</v>
      </c>
      <c r="D52" s="4616"/>
      <c r="E52" s="4616"/>
      <c r="F52" s="4616"/>
      <c r="G52" s="4616"/>
      <c r="H52" s="4616"/>
      <c r="I52" s="4616"/>
      <c r="J52" s="4616"/>
      <c r="K52" s="4616"/>
      <c r="L52" s="4616"/>
      <c r="M52" s="4633"/>
    </row>
    <row r="53" spans="1:13" ht="14.25" customHeight="1">
      <c r="A53" s="4614"/>
      <c r="B53" s="925" t="s">
        <v>1199</v>
      </c>
      <c r="C53" s="4615" t="s">
        <v>2606</v>
      </c>
      <c r="D53" s="4616"/>
      <c r="E53" s="4616"/>
      <c r="F53" s="4616"/>
      <c r="G53" s="4616"/>
      <c r="H53" s="4616"/>
      <c r="I53" s="4616"/>
      <c r="J53" s="4616"/>
      <c r="K53" s="4616"/>
      <c r="L53" s="4616"/>
      <c r="M53" s="4633"/>
    </row>
    <row r="54" spans="1:13" ht="15.75" customHeight="1">
      <c r="A54" s="4614"/>
      <c r="B54" s="925" t="s">
        <v>1201</v>
      </c>
      <c r="C54" s="4615" t="s">
        <v>126</v>
      </c>
      <c r="D54" s="4616"/>
      <c r="E54" s="4616"/>
      <c r="F54" s="4616"/>
      <c r="G54" s="4616"/>
      <c r="H54" s="4616"/>
      <c r="I54" s="4616"/>
      <c r="J54" s="4616"/>
      <c r="K54" s="4616"/>
      <c r="L54" s="4616"/>
      <c r="M54" s="4633"/>
    </row>
    <row r="55" spans="1:13" ht="15.75" customHeight="1">
      <c r="A55" s="4614"/>
      <c r="B55" s="927" t="s">
        <v>1202</v>
      </c>
      <c r="C55" s="4615" t="s">
        <v>2607</v>
      </c>
      <c r="D55" s="4616"/>
      <c r="E55" s="4616"/>
      <c r="F55" s="4616"/>
      <c r="G55" s="4616"/>
      <c r="H55" s="4616"/>
      <c r="I55" s="4616"/>
      <c r="J55" s="4616"/>
      <c r="K55" s="4616"/>
      <c r="L55" s="4616"/>
      <c r="M55" s="4633"/>
    </row>
    <row r="56" spans="1:13" ht="14.25" customHeight="1">
      <c r="A56" s="4614"/>
      <c r="B56" s="925" t="s">
        <v>1204</v>
      </c>
      <c r="C56" s="4615" t="s">
        <v>2619</v>
      </c>
      <c r="D56" s="4616"/>
      <c r="E56" s="4616"/>
      <c r="F56" s="4616"/>
      <c r="G56" s="4616"/>
      <c r="H56" s="4616"/>
      <c r="I56" s="4616"/>
      <c r="J56" s="4616"/>
      <c r="K56" s="4616"/>
      <c r="L56" s="4616"/>
      <c r="M56" s="4633"/>
    </row>
    <row r="57" spans="1:13" ht="14.25" customHeight="1" thickBot="1">
      <c r="A57" s="4632"/>
      <c r="B57" s="925" t="s">
        <v>1205</v>
      </c>
      <c r="C57" s="4615" t="s">
        <v>2057</v>
      </c>
      <c r="D57" s="4616"/>
      <c r="E57" s="4616"/>
      <c r="F57" s="4616"/>
      <c r="G57" s="4616"/>
      <c r="H57" s="4616"/>
      <c r="I57" s="4616"/>
      <c r="J57" s="4616"/>
      <c r="K57" s="4616"/>
      <c r="L57" s="4616"/>
      <c r="M57" s="4633"/>
    </row>
    <row r="58" spans="1:13" ht="14.25" customHeight="1">
      <c r="A58" s="4613" t="s">
        <v>1206</v>
      </c>
      <c r="B58" s="928" t="s">
        <v>1207</v>
      </c>
      <c r="C58" s="4615" t="s">
        <v>2609</v>
      </c>
      <c r="D58" s="4616"/>
      <c r="E58" s="4616"/>
      <c r="F58" s="4616"/>
      <c r="G58" s="4616"/>
      <c r="H58" s="4616"/>
      <c r="I58" s="4616"/>
      <c r="J58" s="4616"/>
      <c r="K58" s="4616"/>
      <c r="L58" s="4616"/>
      <c r="M58" s="4633"/>
    </row>
    <row r="59" spans="1:13" ht="14.25" customHeight="1">
      <c r="A59" s="4614"/>
      <c r="B59" s="928" t="s">
        <v>1209</v>
      </c>
      <c r="C59" s="4615" t="s">
        <v>1326</v>
      </c>
      <c r="D59" s="4616"/>
      <c r="E59" s="4616"/>
      <c r="F59" s="4616"/>
      <c r="G59" s="4616"/>
      <c r="H59" s="4616"/>
      <c r="I59" s="4616"/>
      <c r="J59" s="4616"/>
      <c r="K59" s="4616"/>
      <c r="L59" s="4616"/>
      <c r="M59" s="4633"/>
    </row>
    <row r="60" spans="1:13" ht="14.25" customHeight="1" thickBot="1">
      <c r="A60" s="4614"/>
      <c r="B60" s="929" t="s">
        <v>28</v>
      </c>
      <c r="C60" s="4615" t="s">
        <v>126</v>
      </c>
      <c r="D60" s="4616"/>
      <c r="E60" s="4616"/>
      <c r="F60" s="4616"/>
      <c r="G60" s="4616"/>
      <c r="H60" s="4616"/>
      <c r="I60" s="4616"/>
      <c r="J60" s="4616"/>
      <c r="K60" s="4616"/>
      <c r="L60" s="4616"/>
      <c r="M60" s="4633"/>
    </row>
    <row r="61" spans="1:13" ht="33.75" customHeight="1" thickBot="1">
      <c r="A61" s="930" t="s">
        <v>1211</v>
      </c>
      <c r="B61" s="931"/>
      <c r="C61" s="4615"/>
      <c r="D61" s="4616"/>
      <c r="E61" s="4616"/>
      <c r="F61" s="4616"/>
      <c r="G61" s="4616"/>
      <c r="H61" s="4616"/>
      <c r="I61" s="4616"/>
      <c r="J61" s="4616"/>
      <c r="K61" s="4616"/>
      <c r="L61" s="4616"/>
      <c r="M61" s="4633"/>
    </row>
    <row r="62" spans="1:13" ht="14.25" customHeight="1"/>
    <row r="63" spans="1:13" ht="14.25" customHeight="1"/>
    <row r="64" spans="1:13" ht="14.25" customHeight="1"/>
    <row r="65" ht="14.25" customHeight="1"/>
  </sheetData>
  <mergeCells count="46">
    <mergeCell ref="A58:A60"/>
    <mergeCell ref="C58:M58"/>
    <mergeCell ref="C59:M59"/>
    <mergeCell ref="C60:M60"/>
    <mergeCell ref="C61:M61"/>
    <mergeCell ref="C49:M49"/>
    <mergeCell ref="C51:M51"/>
    <mergeCell ref="A52:A57"/>
    <mergeCell ref="C52:M52"/>
    <mergeCell ref="C53:M53"/>
    <mergeCell ref="C54:M54"/>
    <mergeCell ref="C55:M55"/>
    <mergeCell ref="C56:M56"/>
    <mergeCell ref="C57:M57"/>
    <mergeCell ref="C13:M13"/>
    <mergeCell ref="C50:M50"/>
    <mergeCell ref="A15:A51"/>
    <mergeCell ref="C16:M16"/>
    <mergeCell ref="B17:B23"/>
    <mergeCell ref="B24:B27"/>
    <mergeCell ref="B28:B30"/>
    <mergeCell ref="J29:L29"/>
    <mergeCell ref="B31:B33"/>
    <mergeCell ref="B34:B43"/>
    <mergeCell ref="F42:G42"/>
    <mergeCell ref="H42:I42"/>
    <mergeCell ref="B44:B47"/>
    <mergeCell ref="F45:F46"/>
    <mergeCell ref="G45:J46"/>
    <mergeCell ref="C48:M48"/>
    <mergeCell ref="C14:E14"/>
    <mergeCell ref="G14:M14"/>
    <mergeCell ref="A2:A13"/>
    <mergeCell ref="C2:M2"/>
    <mergeCell ref="C3:M3"/>
    <mergeCell ref="D7:G7"/>
    <mergeCell ref="J7:M7"/>
    <mergeCell ref="B8:B10"/>
    <mergeCell ref="C9:D9"/>
    <mergeCell ref="F9:G9"/>
    <mergeCell ref="I9:J9"/>
    <mergeCell ref="C10:D10"/>
    <mergeCell ref="F10:G10"/>
    <mergeCell ref="I10:J10"/>
    <mergeCell ref="C11:M11"/>
    <mergeCell ref="C12:M12"/>
  </mergeCells>
  <dataValidations count="1">
    <dataValidation type="list" allowBlank="1" showErrorMessage="1" sqref="I7" xr:uid="{00000000-0002-0000-4D00-000000000000}">
      <formula1>INDIRECT(C7)</formula1>
    </dataValidation>
  </dataValidations>
  <hyperlinks>
    <hyperlink ref="C56:M56" r:id="rId1" display="dfpena@alcaldiabogota.gov.co_x0009__x0009_" xr:uid="{00000000-0004-0000-4D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3" tint="0.79998168889431442"/>
  </sheetPr>
  <dimension ref="A1:M57"/>
  <sheetViews>
    <sheetView topLeftCell="B43" workbookViewId="0">
      <selection activeCell="C44" sqref="C44:M44"/>
    </sheetView>
  </sheetViews>
  <sheetFormatPr baseColWidth="10" defaultColWidth="11.42578125" defaultRowHeight="15"/>
  <cols>
    <col min="2" max="2" width="30" customWidth="1"/>
    <col min="4" max="4" width="16.85546875" customWidth="1"/>
    <col min="7" max="7" width="17.7109375" customWidth="1"/>
  </cols>
  <sheetData>
    <row r="1" spans="1:13" ht="16.5" thickBot="1">
      <c r="A1" s="153"/>
      <c r="B1" s="4399" t="s">
        <v>2105</v>
      </c>
      <c r="C1" s="4400"/>
      <c r="D1" s="4400"/>
      <c r="E1" s="152"/>
      <c r="F1" s="152"/>
      <c r="G1" s="152"/>
      <c r="H1" s="152"/>
      <c r="I1" s="152"/>
      <c r="J1" s="152"/>
      <c r="K1" s="152"/>
      <c r="L1" s="152"/>
      <c r="M1" s="151"/>
    </row>
    <row r="2" spans="1:13" ht="36" customHeight="1">
      <c r="A2" s="4401" t="s">
        <v>1134</v>
      </c>
      <c r="B2" s="150" t="s">
        <v>1135</v>
      </c>
      <c r="C2" s="4390" t="s">
        <v>2106</v>
      </c>
      <c r="D2" s="4722"/>
      <c r="E2" s="4722"/>
      <c r="F2" s="4722"/>
      <c r="G2" s="4722"/>
      <c r="H2" s="4722"/>
      <c r="I2" s="4722"/>
      <c r="J2" s="4722"/>
      <c r="K2" s="4722"/>
      <c r="L2" s="4722"/>
      <c r="M2" s="4723"/>
    </row>
    <row r="3" spans="1:13" ht="92.25" customHeight="1">
      <c r="A3" s="4402"/>
      <c r="B3" s="100" t="s">
        <v>1137</v>
      </c>
      <c r="C3" s="4724" t="s">
        <v>2107</v>
      </c>
      <c r="D3" s="4725"/>
      <c r="E3" s="4725"/>
      <c r="F3" s="4725"/>
      <c r="G3" s="4725"/>
      <c r="H3" s="4725"/>
      <c r="I3" s="4725"/>
      <c r="J3" s="4725"/>
      <c r="K3" s="4725"/>
      <c r="L3" s="4725"/>
      <c r="M3" s="4726"/>
    </row>
    <row r="4" spans="1:13" ht="15.75">
      <c r="A4" s="4402"/>
      <c r="B4" s="1865" t="s">
        <v>1139</v>
      </c>
      <c r="C4" s="1870" t="s">
        <v>422</v>
      </c>
      <c r="D4" s="1870"/>
      <c r="E4" s="2002"/>
      <c r="F4" s="2002"/>
      <c r="G4" s="2002"/>
      <c r="H4" s="2002"/>
      <c r="I4" s="2002"/>
      <c r="J4" s="2002"/>
      <c r="K4" s="2002"/>
      <c r="L4" s="2002"/>
      <c r="M4" s="2003"/>
    </row>
    <row r="5" spans="1:13" ht="15.75">
      <c r="A5" s="4402"/>
      <c r="B5" s="2061" t="s">
        <v>1140</v>
      </c>
      <c r="C5" s="1991" t="s">
        <v>1141</v>
      </c>
      <c r="D5" s="1870"/>
      <c r="E5" s="660"/>
      <c r="F5" s="660"/>
      <c r="G5" s="660"/>
      <c r="H5" s="660"/>
      <c r="I5" s="660"/>
      <c r="J5" s="660"/>
      <c r="K5" s="660"/>
      <c r="L5" s="660"/>
      <c r="M5" s="661"/>
    </row>
    <row r="6" spans="1:13" ht="15.75">
      <c r="A6" s="4402"/>
      <c r="B6" s="1865" t="s">
        <v>1142</v>
      </c>
      <c r="C6" s="1991" t="s">
        <v>1141</v>
      </c>
      <c r="D6" s="1870"/>
      <c r="E6" s="660"/>
      <c r="F6" s="660"/>
      <c r="G6" s="660"/>
      <c r="H6" s="660"/>
      <c r="I6" s="660"/>
      <c r="J6" s="660"/>
      <c r="K6" s="660"/>
      <c r="L6" s="660"/>
      <c r="M6" s="661"/>
    </row>
    <row r="7" spans="1:13" ht="15.75">
      <c r="A7" s="4402"/>
      <c r="B7" s="100" t="s">
        <v>1143</v>
      </c>
      <c r="C7" s="449" t="s">
        <v>71</v>
      </c>
      <c r="E7" s="148"/>
      <c r="F7" s="148"/>
      <c r="G7" s="149"/>
      <c r="H7" s="1897" t="s">
        <v>28</v>
      </c>
      <c r="I7" s="449" t="s">
        <v>72</v>
      </c>
      <c r="K7" s="148"/>
      <c r="L7" s="148"/>
      <c r="M7" s="147"/>
    </row>
    <row r="8" spans="1:13" ht="15.75">
      <c r="A8" s="4402"/>
      <c r="B8" s="3337" t="s">
        <v>1144</v>
      </c>
      <c r="C8" s="146"/>
      <c r="D8" s="145"/>
      <c r="E8" s="145"/>
      <c r="F8" s="145"/>
      <c r="G8" s="145"/>
      <c r="H8" s="145"/>
      <c r="I8" s="145"/>
      <c r="J8" s="145"/>
      <c r="K8" s="145"/>
      <c r="L8" s="81"/>
      <c r="M8" s="144"/>
    </row>
    <row r="9" spans="1:13" ht="48.75" customHeight="1">
      <c r="A9" s="4402"/>
      <c r="B9" s="3338"/>
      <c r="C9" s="4384" t="s">
        <v>2036</v>
      </c>
      <c r="D9" s="4385"/>
      <c r="E9" s="4385"/>
      <c r="F9" s="4612"/>
      <c r="G9" s="4612"/>
      <c r="H9" s="1863"/>
      <c r="I9" s="3960"/>
      <c r="J9" s="3960"/>
      <c r="K9" s="1863"/>
      <c r="L9" s="4"/>
      <c r="M9" s="101"/>
    </row>
    <row r="10" spans="1:13" ht="15.75">
      <c r="A10" s="4402"/>
      <c r="B10" s="3339"/>
      <c r="C10" s="3960" t="s">
        <v>1147</v>
      </c>
      <c r="D10" s="3960"/>
      <c r="E10" s="1938"/>
      <c r="F10" s="3960" t="s">
        <v>1147</v>
      </c>
      <c r="G10" s="3960"/>
      <c r="H10" s="1938"/>
      <c r="I10" s="3960" t="s">
        <v>1147</v>
      </c>
      <c r="J10" s="3960"/>
      <c r="K10" s="1938"/>
      <c r="L10" s="4"/>
      <c r="M10" s="101"/>
    </row>
    <row r="11" spans="1:13" ht="85.15" customHeight="1">
      <c r="A11" s="4403"/>
      <c r="B11" s="100" t="s">
        <v>1148</v>
      </c>
      <c r="C11" s="4542" t="s">
        <v>2108</v>
      </c>
      <c r="D11" s="4609"/>
      <c r="E11" s="4609"/>
      <c r="F11" s="4609"/>
      <c r="G11" s="4609"/>
      <c r="H11" s="4609"/>
      <c r="I11" s="4609"/>
      <c r="J11" s="4609"/>
      <c r="K11" s="4609"/>
      <c r="L11" s="4609"/>
      <c r="M11" s="4544"/>
    </row>
    <row r="12" spans="1:13" ht="15.75">
      <c r="A12" s="4396" t="s">
        <v>1150</v>
      </c>
      <c r="B12" s="100" t="s">
        <v>1256</v>
      </c>
      <c r="C12" s="1892" t="s">
        <v>574</v>
      </c>
      <c r="E12" s="1892"/>
      <c r="F12" s="1892"/>
      <c r="G12" s="1892"/>
      <c r="H12" s="1892"/>
      <c r="I12" s="1892"/>
      <c r="J12" s="1892"/>
      <c r="K12" s="1892"/>
      <c r="L12" s="4"/>
      <c r="M12" s="101"/>
    </row>
    <row r="13" spans="1:13" ht="31.5" customHeight="1">
      <c r="A13" s="4397"/>
      <c r="B13" s="100" t="s">
        <v>1151</v>
      </c>
      <c r="C13" s="4390" t="s">
        <v>528</v>
      </c>
      <c r="D13" s="4391"/>
      <c r="E13" s="4391"/>
      <c r="F13" s="4391"/>
      <c r="G13" s="4391"/>
      <c r="H13" s="4391"/>
      <c r="I13" s="4391"/>
      <c r="J13" s="4391"/>
      <c r="K13" s="4391"/>
      <c r="L13" s="4391"/>
      <c r="M13" s="4392"/>
    </row>
    <row r="14" spans="1:13" ht="15.75">
      <c r="A14" s="4397"/>
      <c r="B14" s="3337" t="s">
        <v>1153</v>
      </c>
      <c r="C14" s="143"/>
      <c r="D14" s="142"/>
      <c r="E14" s="142"/>
      <c r="F14" s="142"/>
      <c r="G14" s="142"/>
      <c r="H14" s="142"/>
      <c r="I14" s="142"/>
      <c r="J14" s="142"/>
      <c r="K14" s="142"/>
      <c r="L14" s="142"/>
      <c r="M14" s="141"/>
    </row>
    <row r="15" spans="1:13" ht="15.75">
      <c r="A15" s="4397"/>
      <c r="B15" s="3338"/>
      <c r="C15" s="140"/>
      <c r="D15" s="139"/>
      <c r="E15" s="138"/>
      <c r="F15" s="139"/>
      <c r="G15" s="138"/>
      <c r="H15" s="139"/>
      <c r="I15" s="138"/>
      <c r="J15" s="139"/>
      <c r="K15" s="138"/>
      <c r="L15" s="138"/>
      <c r="M15" s="110"/>
    </row>
    <row r="16" spans="1:13" ht="15.75">
      <c r="A16" s="4397"/>
      <c r="B16" s="3338"/>
      <c r="C16" s="669" t="s">
        <v>1154</v>
      </c>
      <c r="D16" s="137"/>
      <c r="E16" s="669" t="s">
        <v>1155</v>
      </c>
      <c r="F16" s="137"/>
      <c r="G16" s="669" t="s">
        <v>1156</v>
      </c>
      <c r="H16" s="137"/>
      <c r="I16" s="669" t="s">
        <v>1157</v>
      </c>
      <c r="J16" s="137"/>
      <c r="K16" s="669" t="s">
        <v>1158</v>
      </c>
      <c r="L16" s="136" t="s">
        <v>1167</v>
      </c>
      <c r="M16" s="135"/>
    </row>
    <row r="17" spans="1:13" ht="15.75">
      <c r="A17" s="4397"/>
      <c r="B17" s="3338"/>
      <c r="C17" s="669" t="s">
        <v>1159</v>
      </c>
      <c r="D17" s="1891"/>
      <c r="E17" s="669" t="s">
        <v>1160</v>
      </c>
      <c r="F17" s="123"/>
      <c r="G17" s="669" t="s">
        <v>1161</v>
      </c>
      <c r="H17" s="123"/>
      <c r="I17" s="669" t="s">
        <v>1162</v>
      </c>
      <c r="J17" s="123"/>
      <c r="K17" s="669" t="s">
        <v>1163</v>
      </c>
      <c r="L17" s="136"/>
      <c r="M17" s="135"/>
    </row>
    <row r="18" spans="1:13" ht="15.75">
      <c r="A18" s="4397"/>
      <c r="B18" s="3338"/>
      <c r="C18" s="669" t="s">
        <v>1164</v>
      </c>
      <c r="D18" s="1891"/>
      <c r="E18" s="669" t="s">
        <v>1165</v>
      </c>
      <c r="F18" s="1891"/>
      <c r="G18" s="669"/>
      <c r="H18" s="125"/>
      <c r="I18" s="669"/>
      <c r="J18" s="125"/>
      <c r="K18" s="669"/>
      <c r="L18" s="134"/>
      <c r="M18" s="133"/>
    </row>
    <row r="19" spans="1:13" ht="15.75">
      <c r="A19" s="4397"/>
      <c r="B19" s="3338"/>
      <c r="C19" s="669" t="s">
        <v>1166</v>
      </c>
      <c r="D19" s="123"/>
      <c r="E19" s="669" t="s">
        <v>1168</v>
      </c>
      <c r="F19" s="1939"/>
      <c r="G19" s="1939"/>
      <c r="H19" s="1939"/>
      <c r="I19" s="1939"/>
      <c r="J19" s="1939"/>
      <c r="K19" s="1939"/>
      <c r="L19" s="1939"/>
      <c r="M19" s="132"/>
    </row>
    <row r="20" spans="1:13" ht="15.75">
      <c r="A20" s="4397"/>
      <c r="B20" s="3339"/>
      <c r="C20" s="1894"/>
      <c r="D20" s="1894"/>
      <c r="E20" s="1894"/>
      <c r="F20" s="1894"/>
      <c r="G20" s="1894"/>
      <c r="H20" s="1894"/>
      <c r="I20" s="1894"/>
      <c r="J20" s="1894"/>
      <c r="K20" s="1894"/>
      <c r="L20" s="1894"/>
      <c r="M20" s="1895"/>
    </row>
    <row r="21" spans="1:13" ht="15.75">
      <c r="A21" s="4397"/>
      <c r="B21" s="3337" t="s">
        <v>1170</v>
      </c>
      <c r="C21" s="131"/>
      <c r="D21" s="131"/>
      <c r="E21" s="131"/>
      <c r="F21" s="131"/>
      <c r="G21" s="131"/>
      <c r="H21" s="131"/>
      <c r="I21" s="131"/>
      <c r="J21" s="131"/>
      <c r="K21" s="131"/>
      <c r="L21" s="4"/>
      <c r="M21" s="101"/>
    </row>
    <row r="22" spans="1:13" ht="15.75">
      <c r="A22" s="4397"/>
      <c r="B22" s="3338"/>
      <c r="C22" s="669" t="s">
        <v>1171</v>
      </c>
      <c r="D22" s="123"/>
      <c r="E22" s="668"/>
      <c r="F22" s="669" t="s">
        <v>1172</v>
      </c>
      <c r="G22" s="1891"/>
      <c r="H22" s="668"/>
      <c r="I22" s="669" t="s">
        <v>1173</v>
      </c>
      <c r="J22" s="1891" t="s">
        <v>1167</v>
      </c>
      <c r="K22" s="668"/>
      <c r="L22" s="4"/>
      <c r="M22" s="101"/>
    </row>
    <row r="23" spans="1:13" ht="15.75">
      <c r="A23" s="4397"/>
      <c r="B23" s="3338"/>
      <c r="C23" s="669" t="s">
        <v>1174</v>
      </c>
      <c r="D23" s="130"/>
      <c r="E23" s="129"/>
      <c r="F23" s="669" t="s">
        <v>1175</v>
      </c>
      <c r="G23" s="123"/>
      <c r="H23" s="126"/>
      <c r="I23" s="127"/>
      <c r="J23" s="126"/>
      <c r="K23" s="1945"/>
      <c r="L23" s="4"/>
      <c r="M23" s="101"/>
    </row>
    <row r="24" spans="1:13" ht="15.75">
      <c r="A24" s="4397"/>
      <c r="B24" s="3338"/>
      <c r="C24" s="125"/>
      <c r="D24" s="125"/>
      <c r="E24" s="125"/>
      <c r="F24" s="125"/>
      <c r="G24" s="125"/>
      <c r="H24" s="125"/>
      <c r="I24" s="125"/>
      <c r="J24" s="125"/>
      <c r="K24" s="125"/>
      <c r="L24" s="4"/>
      <c r="M24" s="101"/>
    </row>
    <row r="25" spans="1:13" ht="15.75">
      <c r="A25" s="4397"/>
      <c r="B25" s="1864" t="s">
        <v>1176</v>
      </c>
      <c r="C25" s="668"/>
      <c r="D25" s="668"/>
      <c r="E25" s="668"/>
      <c r="F25" s="668"/>
      <c r="G25" s="668"/>
      <c r="H25" s="668"/>
      <c r="I25" s="668"/>
      <c r="J25" s="668"/>
      <c r="K25" s="668"/>
      <c r="L25" s="668"/>
      <c r="M25" s="122"/>
    </row>
    <row r="26" spans="1:13" ht="30" customHeight="1">
      <c r="A26" s="4397"/>
      <c r="B26" s="1864"/>
      <c r="C26" s="124" t="s">
        <v>1177</v>
      </c>
      <c r="D26" s="777">
        <v>3.5999999999999999E-3</v>
      </c>
      <c r="E26" s="668"/>
      <c r="F26" s="671" t="s">
        <v>1178</v>
      </c>
      <c r="G26" s="123">
        <v>2017</v>
      </c>
      <c r="H26" s="668"/>
      <c r="I26" s="671" t="s">
        <v>1179</v>
      </c>
      <c r="J26" s="3358" t="s">
        <v>2109</v>
      </c>
      <c r="K26" s="3359"/>
      <c r="L26" s="3698"/>
      <c r="M26" s="122"/>
    </row>
    <row r="27" spans="1:13" ht="15.75">
      <c r="A27" s="4397"/>
      <c r="B27" s="1865"/>
      <c r="C27" s="1894"/>
      <c r="D27" s="1894"/>
      <c r="E27" s="1894"/>
      <c r="F27" s="1894"/>
      <c r="G27" s="1894"/>
      <c r="H27" s="1894"/>
      <c r="I27" s="1894"/>
      <c r="J27" s="1894"/>
      <c r="K27" s="1894"/>
      <c r="L27" s="1894"/>
      <c r="M27" s="1895"/>
    </row>
    <row r="28" spans="1:13" ht="15.75">
      <c r="A28" s="4397"/>
      <c r="B28" s="3337" t="s">
        <v>1181</v>
      </c>
      <c r="C28" s="2034"/>
      <c r="D28" s="2034"/>
      <c r="E28" s="2034"/>
      <c r="F28" s="2034"/>
      <c r="G28" s="2034"/>
      <c r="H28" s="2034"/>
      <c r="I28" s="2034"/>
      <c r="J28" s="2034"/>
      <c r="K28" s="2034"/>
      <c r="L28" s="4"/>
      <c r="M28" s="101"/>
    </row>
    <row r="29" spans="1:13" ht="15.75">
      <c r="A29" s="4397"/>
      <c r="B29" s="3338"/>
      <c r="C29" s="668" t="s">
        <v>1182</v>
      </c>
      <c r="D29" s="696">
        <v>2019</v>
      </c>
      <c r="E29" s="117"/>
      <c r="F29" s="668" t="s">
        <v>1183</v>
      </c>
      <c r="G29" s="509" t="s">
        <v>1184</v>
      </c>
      <c r="H29" s="117"/>
      <c r="I29" s="671"/>
      <c r="J29" s="117"/>
      <c r="K29" s="117"/>
      <c r="L29" s="4"/>
      <c r="M29" s="101"/>
    </row>
    <row r="30" spans="1:13" ht="15.75">
      <c r="A30" s="4397"/>
      <c r="B30" s="3339"/>
      <c r="C30" s="1894"/>
      <c r="D30" s="673"/>
      <c r="E30" s="2035"/>
      <c r="F30" s="1894"/>
      <c r="G30" s="2035"/>
      <c r="H30" s="2035"/>
      <c r="I30" s="115"/>
      <c r="J30" s="2035"/>
      <c r="K30" s="2035"/>
      <c r="L30" s="4"/>
      <c r="M30" s="101"/>
    </row>
    <row r="31" spans="1:13" ht="15.75">
      <c r="A31" s="4397"/>
      <c r="B31" s="1864" t="s">
        <v>1185</v>
      </c>
      <c r="C31" s="114"/>
      <c r="D31" s="114"/>
      <c r="E31" s="114"/>
      <c r="F31" s="114"/>
      <c r="G31" s="114"/>
      <c r="H31" s="114"/>
      <c r="I31" s="114"/>
      <c r="J31" s="114"/>
      <c r="K31" s="114"/>
      <c r="L31" s="114"/>
      <c r="M31" s="113"/>
    </row>
    <row r="32" spans="1:13" ht="15.75">
      <c r="A32" s="4397"/>
      <c r="B32" s="1864"/>
      <c r="C32" s="109"/>
      <c r="D32" s="111" t="s">
        <v>1432</v>
      </c>
      <c r="E32" s="111"/>
      <c r="F32" s="111" t="s">
        <v>1521</v>
      </c>
      <c r="G32" s="111"/>
      <c r="H32" s="112" t="s">
        <v>1522</v>
      </c>
      <c r="I32" s="112"/>
      <c r="J32" s="112" t="s">
        <v>1307</v>
      </c>
      <c r="K32" s="111"/>
      <c r="L32" s="111" t="s">
        <v>1308</v>
      </c>
      <c r="M32" s="113"/>
    </row>
    <row r="33" spans="1:13" ht="15.75">
      <c r="A33" s="4397"/>
      <c r="B33" s="1864"/>
      <c r="C33" s="109"/>
      <c r="D33" s="778">
        <v>3.5000000000000001E-3</v>
      </c>
      <c r="E33" s="1912"/>
      <c r="F33" s="778">
        <v>3.3999999999999998E-3</v>
      </c>
      <c r="G33" s="2020"/>
      <c r="H33" s="2019">
        <v>3.3E-3</v>
      </c>
      <c r="I33" s="2020"/>
      <c r="J33" s="1867"/>
      <c r="K33" s="1997"/>
      <c r="L33" s="1867"/>
      <c r="M33" s="1936"/>
    </row>
    <row r="34" spans="1:13" ht="15.75">
      <c r="A34" s="4397"/>
      <c r="B34" s="1864"/>
      <c r="C34" s="109"/>
      <c r="D34" s="111" t="s">
        <v>1309</v>
      </c>
      <c r="E34" s="111"/>
      <c r="F34" s="111" t="s">
        <v>1310</v>
      </c>
      <c r="G34" s="111"/>
      <c r="H34" s="112" t="s">
        <v>1311</v>
      </c>
      <c r="I34" s="112"/>
      <c r="J34" s="112" t="s">
        <v>1312</v>
      </c>
      <c r="K34" s="111"/>
      <c r="L34" s="111" t="s">
        <v>1313</v>
      </c>
      <c r="M34" s="110"/>
    </row>
    <row r="35" spans="1:13" ht="15.75">
      <c r="A35" s="4397"/>
      <c r="B35" s="1864"/>
      <c r="C35" s="109"/>
      <c r="D35" s="1867"/>
      <c r="E35" s="1997"/>
      <c r="F35" s="1867"/>
      <c r="G35" s="1997"/>
      <c r="H35" s="1867"/>
      <c r="I35" s="1997"/>
      <c r="J35" s="1867"/>
      <c r="K35" s="1997"/>
      <c r="L35" s="1867"/>
      <c r="M35" s="1936"/>
    </row>
    <row r="36" spans="1:13" ht="15.75">
      <c r="A36" s="4397"/>
      <c r="B36" s="1864"/>
      <c r="C36" s="109"/>
      <c r="D36" s="111" t="s">
        <v>1314</v>
      </c>
      <c r="E36" s="111"/>
      <c r="F36" s="111" t="s">
        <v>1315</v>
      </c>
      <c r="G36" s="111"/>
      <c r="H36" s="112" t="s">
        <v>1316</v>
      </c>
      <c r="I36" s="112"/>
      <c r="J36" s="112" t="s">
        <v>1317</v>
      </c>
      <c r="K36" s="111"/>
      <c r="L36" s="111" t="s">
        <v>1380</v>
      </c>
      <c r="M36" s="110"/>
    </row>
    <row r="37" spans="1:13" ht="15.75">
      <c r="A37" s="4397"/>
      <c r="B37" s="1864"/>
      <c r="C37" s="109"/>
      <c r="D37" s="1867"/>
      <c r="E37" s="1997"/>
      <c r="F37" s="1867"/>
      <c r="G37" s="1997"/>
      <c r="H37" s="1867"/>
      <c r="I37" s="1997"/>
      <c r="J37" s="1867"/>
      <c r="K37" s="1997"/>
      <c r="L37" s="1867"/>
      <c r="M37" s="1936"/>
    </row>
    <row r="38" spans="1:13" ht="15.75">
      <c r="A38" s="4397"/>
      <c r="B38" s="1864"/>
      <c r="C38" s="109"/>
      <c r="D38" s="108" t="s">
        <v>1381</v>
      </c>
      <c r="E38" s="1935"/>
      <c r="F38" s="108" t="s">
        <v>1186</v>
      </c>
      <c r="G38" s="1935"/>
      <c r="H38" s="108"/>
      <c r="I38" s="1935"/>
      <c r="J38" s="108"/>
      <c r="K38" s="1935"/>
      <c r="L38" s="108"/>
      <c r="M38" s="1936"/>
    </row>
    <row r="39" spans="1:13" ht="15.75">
      <c r="A39" s="4397"/>
      <c r="B39" s="1864"/>
      <c r="C39" s="109"/>
      <c r="D39" s="1867"/>
      <c r="E39" s="1997"/>
      <c r="F39" s="4720">
        <v>3.3E-3</v>
      </c>
      <c r="G39" s="4721"/>
      <c r="H39" s="3354"/>
      <c r="I39" s="3354"/>
      <c r="J39" s="108"/>
      <c r="K39" s="1935"/>
      <c r="L39" s="108"/>
      <c r="M39" s="1936"/>
    </row>
    <row r="40" spans="1:13" ht="15.75">
      <c r="A40" s="4397"/>
      <c r="B40" s="3337" t="s">
        <v>1187</v>
      </c>
      <c r="C40" s="107"/>
      <c r="D40" s="107"/>
      <c r="E40" s="107"/>
      <c r="F40" s="107"/>
      <c r="G40" s="107"/>
      <c r="H40" s="107"/>
      <c r="I40" s="107"/>
      <c r="J40" s="107"/>
      <c r="K40" s="107"/>
      <c r="L40" s="4"/>
      <c r="M40" s="101"/>
    </row>
    <row r="41" spans="1:13" ht="15.75">
      <c r="A41" s="4397"/>
      <c r="B41" s="3338"/>
      <c r="C41" s="4"/>
      <c r="D41" s="106" t="s">
        <v>482</v>
      </c>
      <c r="E41" s="105" t="s">
        <v>60</v>
      </c>
      <c r="F41" s="3360" t="s">
        <v>1188</v>
      </c>
      <c r="G41" s="3743"/>
      <c r="H41" s="3743"/>
      <c r="I41" s="3743"/>
      <c r="J41" s="3743"/>
      <c r="K41" s="674"/>
      <c r="L41" s="4"/>
      <c r="M41" s="101"/>
    </row>
    <row r="42" spans="1:13" ht="15.75">
      <c r="A42" s="4397"/>
      <c r="B42" s="3338"/>
      <c r="C42" s="4"/>
      <c r="D42" s="1998"/>
      <c r="E42" s="1891" t="s">
        <v>1167</v>
      </c>
      <c r="F42" s="3360"/>
      <c r="G42" s="3743"/>
      <c r="H42" s="3743"/>
      <c r="I42" s="3743"/>
      <c r="J42" s="3743"/>
      <c r="K42" s="103"/>
      <c r="L42" s="4"/>
      <c r="M42" s="101"/>
    </row>
    <row r="43" spans="1:13" ht="15.75">
      <c r="A43" s="4397"/>
      <c r="B43" s="3339"/>
      <c r="C43" s="102"/>
      <c r="D43" s="102"/>
      <c r="E43" s="102"/>
      <c r="F43" s="102"/>
      <c r="G43" s="102"/>
      <c r="H43" s="102"/>
      <c r="I43" s="102"/>
      <c r="J43" s="102"/>
      <c r="K43" s="102"/>
      <c r="L43" s="4"/>
      <c r="M43" s="101"/>
    </row>
    <row r="44" spans="1:13" ht="121.5" customHeight="1">
      <c r="A44" s="4397"/>
      <c r="B44" s="100" t="s">
        <v>1189</v>
      </c>
      <c r="C44" s="3329" t="s">
        <v>2110</v>
      </c>
      <c r="D44" s="3330"/>
      <c r="E44" s="3330"/>
      <c r="F44" s="3330"/>
      <c r="G44" s="3330"/>
      <c r="H44" s="3330"/>
      <c r="I44" s="3330"/>
      <c r="J44" s="3330"/>
      <c r="K44" s="3330"/>
      <c r="L44" s="3330"/>
      <c r="M44" s="3331"/>
    </row>
    <row r="45" spans="1:13" ht="48" customHeight="1">
      <c r="A45" s="4397"/>
      <c r="B45" s="100" t="s">
        <v>1191</v>
      </c>
      <c r="C45" s="4390" t="s">
        <v>2111</v>
      </c>
      <c r="D45" s="4391"/>
      <c r="E45" s="4391"/>
      <c r="F45" s="4391"/>
      <c r="G45" s="4391"/>
      <c r="H45" s="4391"/>
      <c r="I45" s="4391"/>
      <c r="J45" s="4391"/>
      <c r="K45" s="4391"/>
      <c r="L45" s="4391"/>
      <c r="M45" s="4392"/>
    </row>
    <row r="46" spans="1:13" ht="15.75">
      <c r="A46" s="4397"/>
      <c r="B46" s="100" t="s">
        <v>1193</v>
      </c>
      <c r="C46" s="4718" t="s">
        <v>1985</v>
      </c>
      <c r="D46" s="3414"/>
      <c r="E46" s="3414"/>
      <c r="F46" s="3414"/>
      <c r="G46" s="3414"/>
      <c r="H46" s="3414"/>
      <c r="I46" s="3414"/>
      <c r="J46" s="3414"/>
      <c r="K46" s="3414"/>
      <c r="L46" s="3414"/>
      <c r="M46" s="3415"/>
    </row>
    <row r="47" spans="1:13" ht="26.25" customHeight="1">
      <c r="A47" s="4398"/>
      <c r="B47" s="100" t="s">
        <v>1195</v>
      </c>
      <c r="C47" s="4718">
        <v>2017</v>
      </c>
      <c r="D47" s="3414"/>
      <c r="E47" s="3414"/>
      <c r="F47" s="3414"/>
      <c r="G47" s="3414"/>
      <c r="H47" s="3414"/>
      <c r="I47" s="3414"/>
      <c r="J47" s="3414"/>
      <c r="K47" s="3414"/>
      <c r="L47" s="3414"/>
      <c r="M47" s="3415"/>
    </row>
    <row r="48" spans="1:13" ht="15.75" customHeight="1">
      <c r="A48" s="3323" t="s">
        <v>1197</v>
      </c>
      <c r="B48" s="98" t="s">
        <v>1198</v>
      </c>
      <c r="C48" s="4610" t="s">
        <v>993</v>
      </c>
      <c r="D48" s="4611"/>
      <c r="E48" s="4611"/>
      <c r="F48" s="4611"/>
      <c r="G48" s="4611"/>
      <c r="H48" s="4611"/>
      <c r="I48" s="4611"/>
      <c r="J48" s="4611"/>
      <c r="K48" s="4611"/>
      <c r="L48" s="4611"/>
      <c r="M48" s="4611"/>
    </row>
    <row r="49" spans="1:13" ht="15.75" customHeight="1">
      <c r="A49" s="3324"/>
      <c r="B49" s="98" t="s">
        <v>1199</v>
      </c>
      <c r="C49" s="3715" t="s">
        <v>1200</v>
      </c>
      <c r="D49" s="3370"/>
      <c r="E49" s="3370"/>
      <c r="F49" s="3370"/>
      <c r="G49" s="3370"/>
      <c r="H49" s="3370"/>
      <c r="I49" s="3370"/>
      <c r="J49" s="3370"/>
      <c r="K49" s="3370"/>
      <c r="L49" s="3370"/>
      <c r="M49" s="3371"/>
    </row>
    <row r="50" spans="1:13" ht="15.75" customHeight="1">
      <c r="A50" s="3324"/>
      <c r="B50" s="98" t="s">
        <v>1201</v>
      </c>
      <c r="C50" s="4610" t="s">
        <v>72</v>
      </c>
      <c r="D50" s="4611"/>
      <c r="E50" s="4611"/>
      <c r="F50" s="4611"/>
      <c r="G50" s="4611"/>
      <c r="H50" s="4611"/>
      <c r="I50" s="4611"/>
      <c r="J50" s="4611"/>
      <c r="K50" s="4611"/>
      <c r="L50" s="4611"/>
      <c r="M50" s="4611"/>
    </row>
    <row r="51" spans="1:13" ht="15.75" customHeight="1">
      <c r="A51" s="3324"/>
      <c r="B51" s="99" t="s">
        <v>1202</v>
      </c>
      <c r="C51" s="3715" t="s">
        <v>1203</v>
      </c>
      <c r="D51" s="3370"/>
      <c r="E51" s="3370"/>
      <c r="F51" s="3370"/>
      <c r="G51" s="3370"/>
      <c r="H51" s="3370"/>
      <c r="I51" s="3370"/>
      <c r="J51" s="3370"/>
      <c r="K51" s="3370"/>
      <c r="L51" s="3370"/>
      <c r="M51" s="3371"/>
    </row>
    <row r="52" spans="1:13" ht="15.75" customHeight="1">
      <c r="A52" s="3324"/>
      <c r="B52" s="98" t="s">
        <v>1204</v>
      </c>
      <c r="C52" s="4284" t="s">
        <v>995</v>
      </c>
      <c r="D52" s="3102"/>
      <c r="E52" s="3102"/>
      <c r="F52" s="3102"/>
      <c r="G52" s="3102"/>
      <c r="H52" s="3102"/>
      <c r="I52" s="3102"/>
      <c r="J52" s="3102"/>
      <c r="K52" s="3102"/>
      <c r="L52" s="3102"/>
      <c r="M52" s="4719"/>
    </row>
    <row r="53" spans="1:13" ht="16.5" thickBot="1">
      <c r="A53" s="3325"/>
      <c r="B53" s="98" t="s">
        <v>1205</v>
      </c>
      <c r="C53" s="3715">
        <v>3887777</v>
      </c>
      <c r="D53" s="3370"/>
      <c r="E53" s="3370"/>
      <c r="F53" s="3370"/>
      <c r="G53" s="3370"/>
      <c r="H53" s="3370"/>
      <c r="I53" s="3370"/>
      <c r="J53" s="3370"/>
      <c r="K53" s="3370"/>
      <c r="L53" s="3370"/>
      <c r="M53" s="3371"/>
    </row>
    <row r="54" spans="1:13" ht="15.75" customHeight="1">
      <c r="A54" s="3323" t="s">
        <v>1206</v>
      </c>
      <c r="B54" s="97" t="s">
        <v>1207</v>
      </c>
      <c r="C54" s="3715" t="s">
        <v>1409</v>
      </c>
      <c r="D54" s="3370"/>
      <c r="E54" s="3370"/>
      <c r="F54" s="3370"/>
      <c r="G54" s="3370"/>
      <c r="H54" s="3370"/>
      <c r="I54" s="3370"/>
      <c r="J54" s="3370"/>
      <c r="K54" s="3370"/>
      <c r="L54" s="3370"/>
      <c r="M54" s="3371"/>
    </row>
    <row r="55" spans="1:13" ht="15.75" customHeight="1">
      <c r="A55" s="3324"/>
      <c r="B55" s="97" t="s">
        <v>1209</v>
      </c>
      <c r="C55" s="3715" t="s">
        <v>1987</v>
      </c>
      <c r="D55" s="3370"/>
      <c r="E55" s="3370"/>
      <c r="F55" s="3370"/>
      <c r="G55" s="3370"/>
      <c r="H55" s="3370"/>
      <c r="I55" s="3370"/>
      <c r="J55" s="3370"/>
      <c r="K55" s="3370"/>
      <c r="L55" s="3370"/>
      <c r="M55" s="3371"/>
    </row>
    <row r="56" spans="1:13" ht="16.5" customHeight="1" thickBot="1">
      <c r="A56" s="3324"/>
      <c r="B56" s="96" t="s">
        <v>28</v>
      </c>
      <c r="C56" s="3715" t="s">
        <v>1988</v>
      </c>
      <c r="D56" s="3370"/>
      <c r="E56" s="3370"/>
      <c r="F56" s="3370"/>
      <c r="G56" s="3370"/>
      <c r="H56" s="3370"/>
      <c r="I56" s="3370"/>
      <c r="J56" s="3370"/>
      <c r="K56" s="3370"/>
      <c r="L56" s="3370"/>
      <c r="M56" s="3371"/>
    </row>
    <row r="57" spans="1:13" ht="32.25" thickBot="1">
      <c r="A57" s="77" t="s">
        <v>1211</v>
      </c>
      <c r="B57" s="78"/>
      <c r="C57" s="4715"/>
      <c r="D57" s="4716"/>
      <c r="E57" s="4716"/>
      <c r="F57" s="4716"/>
      <c r="G57" s="4716"/>
      <c r="H57" s="4716"/>
      <c r="I57" s="4716"/>
      <c r="J57" s="4716"/>
      <c r="K57" s="4716"/>
      <c r="L57" s="4716"/>
      <c r="M57" s="4717"/>
    </row>
  </sheetData>
  <mergeCells count="39">
    <mergeCell ref="B1:D1"/>
    <mergeCell ref="A2:A11"/>
    <mergeCell ref="C2:M2"/>
    <mergeCell ref="C3:M3"/>
    <mergeCell ref="B8:B10"/>
    <mergeCell ref="C9:E9"/>
    <mergeCell ref="F9:G9"/>
    <mergeCell ref="I9:J9"/>
    <mergeCell ref="C10:D10"/>
    <mergeCell ref="F10:G10"/>
    <mergeCell ref="C46:M46"/>
    <mergeCell ref="I10:J10"/>
    <mergeCell ref="C11:M11"/>
    <mergeCell ref="A12:A47"/>
    <mergeCell ref="C13:M13"/>
    <mergeCell ref="B14:B20"/>
    <mergeCell ref="B21:B24"/>
    <mergeCell ref="J26:L26"/>
    <mergeCell ref="B28:B30"/>
    <mergeCell ref="F39:G39"/>
    <mergeCell ref="H39:I39"/>
    <mergeCell ref="B40:B43"/>
    <mergeCell ref="F41:F42"/>
    <mergeCell ref="G41:J42"/>
    <mergeCell ref="C44:M44"/>
    <mergeCell ref="C45:M45"/>
    <mergeCell ref="C47:M47"/>
    <mergeCell ref="A48:A53"/>
    <mergeCell ref="C48:M48"/>
    <mergeCell ref="C49:M49"/>
    <mergeCell ref="C50:M50"/>
    <mergeCell ref="C51:M51"/>
    <mergeCell ref="C52:M52"/>
    <mergeCell ref="C53:M53"/>
    <mergeCell ref="A54:A56"/>
    <mergeCell ref="C54:M54"/>
    <mergeCell ref="C55:M55"/>
    <mergeCell ref="C56:M56"/>
    <mergeCell ref="C57:M57"/>
  </mergeCells>
  <dataValidations count="3">
    <dataValidation allowBlank="1" showInputMessage="1" showErrorMessage="1" prompt="Incluir una ficha por cada indicador, ya sea de producto o de resultado" sqref="B1" xr:uid="{00000000-0002-0000-4E00-000000000000}"/>
    <dataValidation allowBlank="1" showInputMessage="1" showErrorMessage="1" prompt="Selecciones de la lista desplegable" sqref="B12" xr:uid="{00000000-0002-0000-4E00-000001000000}"/>
    <dataValidation allowBlank="1" showInputMessage="1" showErrorMessage="1" prompt="Seleccione de la lista desplegable" sqref="B4 B7 H7" xr:uid="{00000000-0002-0000-4E00-000002000000}"/>
  </dataValidations>
  <hyperlinks>
    <hyperlink ref="C52" r:id="rId1" display="camilo.acero@gobiernobogota.gov.co"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sheetPr>
  <dimension ref="A1:M62"/>
  <sheetViews>
    <sheetView zoomScale="80" zoomScaleNormal="80" workbookViewId="0">
      <selection activeCell="C3" sqref="C3"/>
    </sheetView>
  </sheetViews>
  <sheetFormatPr baseColWidth="10" defaultColWidth="11.42578125" defaultRowHeight="15"/>
  <cols>
    <col min="1" max="1" width="24.5703125" style="302" customWidth="1"/>
    <col min="2" max="2" width="34.140625" style="302" customWidth="1"/>
    <col min="3" max="12" width="11.42578125" style="302"/>
    <col min="13" max="13" width="27.5703125" style="302" customWidth="1"/>
    <col min="14" max="16384" width="11.42578125" style="302"/>
  </cols>
  <sheetData>
    <row r="1" spans="1:13" ht="15.75" thickBot="1">
      <c r="A1" s="1876" t="s">
        <v>1259</v>
      </c>
      <c r="B1" s="1877"/>
      <c r="C1" s="1877"/>
      <c r="D1" s="1877"/>
      <c r="E1" s="1877"/>
      <c r="F1" s="1877"/>
      <c r="G1" s="1877"/>
      <c r="H1" s="1877"/>
      <c r="I1" s="1877"/>
      <c r="J1" s="1877"/>
      <c r="K1" s="1877"/>
      <c r="L1" s="1877"/>
      <c r="M1" s="204"/>
    </row>
    <row r="2" spans="1:13" ht="42.6" customHeight="1">
      <c r="A2" s="3170" t="s">
        <v>1134</v>
      </c>
      <c r="B2" s="303" t="s">
        <v>1135</v>
      </c>
      <c r="C2" s="3197" t="s">
        <v>1260</v>
      </c>
      <c r="D2" s="3198"/>
      <c r="E2" s="3198"/>
      <c r="F2" s="3198"/>
      <c r="G2" s="3198"/>
      <c r="H2" s="3198"/>
      <c r="I2" s="3198"/>
      <c r="J2" s="3198"/>
      <c r="K2" s="3198"/>
      <c r="L2" s="3198"/>
      <c r="M2" s="3199"/>
    </row>
    <row r="3" spans="1:13" ht="56.25" customHeight="1">
      <c r="A3" s="3171"/>
      <c r="B3" s="304" t="s">
        <v>1213</v>
      </c>
      <c r="C3" s="3172" t="s">
        <v>786</v>
      </c>
      <c r="D3" s="3173"/>
      <c r="E3" s="3173"/>
      <c r="F3" s="3173"/>
      <c r="G3" s="3173"/>
      <c r="H3" s="3173"/>
      <c r="I3" s="3173"/>
      <c r="J3" s="3173"/>
      <c r="K3" s="3173"/>
      <c r="L3" s="3173"/>
      <c r="M3" s="3174"/>
    </row>
    <row r="4" spans="1:13">
      <c r="A4" s="3171"/>
      <c r="B4" s="2119" t="s">
        <v>1139</v>
      </c>
      <c r="C4" s="1837" t="s">
        <v>422</v>
      </c>
      <c r="D4" s="1837" t="s">
        <v>422</v>
      </c>
      <c r="E4" s="1837"/>
      <c r="F4" s="1837"/>
      <c r="G4" s="1837"/>
      <c r="H4" s="1837"/>
      <c r="I4" s="1837"/>
      <c r="J4" s="1837"/>
      <c r="K4" s="1837"/>
      <c r="L4" s="1837"/>
      <c r="M4" s="1838"/>
    </row>
    <row r="5" spans="1:13">
      <c r="A5" s="3171"/>
      <c r="B5" s="1883" t="s">
        <v>1140</v>
      </c>
      <c r="C5" s="1834" t="s">
        <v>1141</v>
      </c>
      <c r="D5" s="1837"/>
      <c r="E5" s="1837"/>
      <c r="F5" s="1837"/>
      <c r="G5" s="1837"/>
      <c r="H5" s="1837"/>
      <c r="I5" s="1837"/>
      <c r="J5" s="1837"/>
      <c r="K5" s="1837"/>
      <c r="L5" s="1837"/>
      <c r="M5" s="1838"/>
    </row>
    <row r="6" spans="1:13">
      <c r="A6" s="3171"/>
      <c r="B6" s="2119" t="s">
        <v>1142</v>
      </c>
      <c r="C6" s="1834" t="s">
        <v>1141</v>
      </c>
      <c r="D6" s="1837"/>
      <c r="E6" s="1837"/>
      <c r="F6" s="1837"/>
      <c r="G6" s="1837"/>
      <c r="H6" s="1837"/>
      <c r="I6" s="1837"/>
      <c r="J6" s="1837"/>
      <c r="K6" s="1837"/>
      <c r="L6" s="1837"/>
      <c r="M6" s="1838"/>
    </row>
    <row r="7" spans="1:13">
      <c r="A7" s="3171"/>
      <c r="B7" s="304" t="s">
        <v>1143</v>
      </c>
      <c r="C7" s="1247" t="s">
        <v>100</v>
      </c>
      <c r="D7" s="1247"/>
      <c r="E7" s="1247"/>
      <c r="F7" s="275"/>
      <c r="G7" s="276"/>
      <c r="H7" s="305" t="s">
        <v>28</v>
      </c>
      <c r="I7" s="1248" t="s">
        <v>101</v>
      </c>
      <c r="J7" s="1247"/>
      <c r="K7" s="1247"/>
      <c r="L7" s="1247"/>
      <c r="M7" s="2512"/>
    </row>
    <row r="8" spans="1:13">
      <c r="A8" s="3171"/>
      <c r="B8" s="3235" t="s">
        <v>1144</v>
      </c>
      <c r="C8" s="1901"/>
      <c r="D8" s="1902"/>
      <c r="E8" s="1902"/>
      <c r="F8" s="1902"/>
      <c r="G8" s="1902"/>
      <c r="H8" s="1902"/>
      <c r="I8" s="1902"/>
      <c r="J8" s="1902"/>
      <c r="K8" s="1902"/>
      <c r="L8" s="279"/>
      <c r="M8" s="280"/>
    </row>
    <row r="9" spans="1:13" ht="65.25" customHeight="1">
      <c r="A9" s="3171"/>
      <c r="B9" s="3236"/>
      <c r="C9" s="3191" t="s">
        <v>1261</v>
      </c>
      <c r="D9" s="3191"/>
      <c r="E9" s="1845"/>
      <c r="F9" s="3242"/>
      <c r="G9" s="3242"/>
      <c r="H9" s="1845"/>
      <c r="I9" s="3242"/>
      <c r="J9" s="3242"/>
      <c r="K9" s="1845"/>
      <c r="L9" s="214"/>
      <c r="M9" s="215"/>
    </row>
    <row r="10" spans="1:13" ht="15.75" thickBot="1">
      <c r="A10" s="3171"/>
      <c r="B10" s="3237"/>
      <c r="C10" s="3242" t="s">
        <v>1147</v>
      </c>
      <c r="D10" s="3242"/>
      <c r="E10" s="1835"/>
      <c r="F10" s="3242" t="s">
        <v>1147</v>
      </c>
      <c r="G10" s="3242"/>
      <c r="H10" s="1835"/>
      <c r="I10" s="3242" t="s">
        <v>1147</v>
      </c>
      <c r="J10" s="3242"/>
      <c r="K10" s="1835"/>
      <c r="L10" s="214"/>
      <c r="M10" s="215"/>
    </row>
    <row r="11" spans="1:13" ht="70.5" customHeight="1" thickBot="1">
      <c r="A11" s="3171"/>
      <c r="B11" s="291" t="s">
        <v>1217</v>
      </c>
      <c r="C11" s="3214" t="s">
        <v>1262</v>
      </c>
      <c r="D11" s="3215"/>
      <c r="E11" s="3215"/>
      <c r="F11" s="3215"/>
      <c r="G11" s="3215"/>
      <c r="H11" s="3215"/>
      <c r="I11" s="3215"/>
      <c r="J11" s="3215"/>
      <c r="K11" s="3215"/>
      <c r="L11" s="3215"/>
      <c r="M11" s="3217"/>
    </row>
    <row r="12" spans="1:13" ht="72.599999999999994" customHeight="1" thickBot="1">
      <c r="A12" s="3171"/>
      <c r="B12" s="306" t="s">
        <v>1219</v>
      </c>
      <c r="C12" s="3243" t="s">
        <v>1263</v>
      </c>
      <c r="D12" s="3244"/>
      <c r="E12" s="3244"/>
      <c r="F12" s="3244"/>
      <c r="G12" s="3244"/>
      <c r="H12" s="3244"/>
      <c r="I12" s="3244"/>
      <c r="J12" s="3244"/>
      <c r="K12" s="3244"/>
      <c r="L12" s="3244"/>
      <c r="M12" s="3245"/>
    </row>
    <row r="13" spans="1:13" ht="69.75" customHeight="1" thickBot="1">
      <c r="A13" s="3171"/>
      <c r="B13" s="304" t="s">
        <v>1221</v>
      </c>
      <c r="C13" s="3246" t="s">
        <v>1264</v>
      </c>
      <c r="D13" s="3247"/>
      <c r="E13" s="3248"/>
      <c r="F13" s="3247"/>
      <c r="G13" s="3247"/>
      <c r="H13" s="3247"/>
      <c r="I13" s="3247"/>
      <c r="J13" s="3247"/>
      <c r="K13" s="3247"/>
      <c r="L13" s="3247"/>
      <c r="M13" s="3249"/>
    </row>
    <row r="14" spans="1:13" ht="15.75" customHeight="1">
      <c r="A14" s="3171"/>
      <c r="B14" s="3250" t="s">
        <v>1223</v>
      </c>
      <c r="C14" s="3252" t="s">
        <v>796</v>
      </c>
      <c r="D14" s="3228"/>
      <c r="E14" s="3254" t="s">
        <v>1224</v>
      </c>
      <c r="F14" s="3228" t="s">
        <v>808</v>
      </c>
      <c r="G14" s="3228"/>
      <c r="H14" s="3228"/>
      <c r="I14" s="3228"/>
      <c r="J14" s="3228"/>
      <c r="K14" s="3228"/>
      <c r="L14" s="3228"/>
      <c r="M14" s="3229"/>
    </row>
    <row r="15" spans="1:13" ht="35.25" customHeight="1">
      <c r="A15" s="3241"/>
      <c r="B15" s="3251"/>
      <c r="C15" s="3253"/>
      <c r="D15" s="3230"/>
      <c r="E15" s="3254"/>
      <c r="F15" s="3230"/>
      <c r="G15" s="3230"/>
      <c r="H15" s="3230"/>
      <c r="I15" s="3230"/>
      <c r="J15" s="3230"/>
      <c r="K15" s="3230"/>
      <c r="L15" s="3230"/>
      <c r="M15" s="3231"/>
    </row>
    <row r="16" spans="1:13" ht="16.5">
      <c r="A16" s="3144" t="s">
        <v>1150</v>
      </c>
      <c r="B16" s="295" t="s">
        <v>12</v>
      </c>
      <c r="C16" s="3232" t="s">
        <v>99</v>
      </c>
      <c r="D16" s="3233"/>
      <c r="E16" s="3233"/>
      <c r="F16" s="3233"/>
      <c r="G16" s="3233"/>
      <c r="H16" s="3233"/>
      <c r="I16" s="3233"/>
      <c r="J16" s="3233"/>
      <c r="K16" s="3233"/>
      <c r="L16" s="3233"/>
      <c r="M16" s="3234"/>
    </row>
    <row r="17" spans="1:13" ht="40.5" customHeight="1">
      <c r="A17" s="3145"/>
      <c r="B17" s="304" t="s">
        <v>1151</v>
      </c>
      <c r="C17" s="3197" t="s">
        <v>1265</v>
      </c>
      <c r="D17" s="3198"/>
      <c r="E17" s="3198"/>
      <c r="F17" s="3198"/>
      <c r="G17" s="3198"/>
      <c r="H17" s="3198"/>
      <c r="I17" s="3198"/>
      <c r="J17" s="3198"/>
      <c r="K17" s="3198"/>
      <c r="L17" s="3198"/>
      <c r="M17" s="3199"/>
    </row>
    <row r="18" spans="1:13">
      <c r="A18" s="3145"/>
      <c r="B18" s="3235" t="s">
        <v>1153</v>
      </c>
      <c r="C18" s="221"/>
      <c r="D18" s="222"/>
      <c r="E18" s="222"/>
      <c r="F18" s="222"/>
      <c r="G18" s="222"/>
      <c r="H18" s="222"/>
      <c r="I18" s="222"/>
      <c r="J18" s="222"/>
      <c r="K18" s="222"/>
      <c r="L18" s="222"/>
      <c r="M18" s="223"/>
    </row>
    <row r="19" spans="1:13" ht="6.75" customHeight="1">
      <c r="A19" s="3145"/>
      <c r="B19" s="3236"/>
      <c r="C19" s="224"/>
      <c r="D19" s="225"/>
      <c r="E19" s="226"/>
      <c r="F19" s="225"/>
      <c r="G19" s="226"/>
      <c r="H19" s="225"/>
      <c r="I19" s="226"/>
      <c r="J19" s="225"/>
      <c r="K19" s="226"/>
      <c r="L19" s="226"/>
      <c r="M19" s="227"/>
    </row>
    <row r="20" spans="1:13" ht="29.25" customHeight="1">
      <c r="A20" s="3145"/>
      <c r="B20" s="3236"/>
      <c r="C20" s="228" t="s">
        <v>1154</v>
      </c>
      <c r="D20" s="229"/>
      <c r="E20" s="228" t="s">
        <v>1155</v>
      </c>
      <c r="F20" s="229"/>
      <c r="G20" s="228" t="s">
        <v>1156</v>
      </c>
      <c r="H20" s="229"/>
      <c r="I20" s="228" t="s">
        <v>1157</v>
      </c>
      <c r="J20" s="229" t="s">
        <v>1167</v>
      </c>
      <c r="K20" s="228" t="s">
        <v>1158</v>
      </c>
      <c r="L20" s="230"/>
      <c r="M20" s="231"/>
    </row>
    <row r="21" spans="1:13" ht="26.25" customHeight="1">
      <c r="A21" s="3145"/>
      <c r="B21" s="3236"/>
      <c r="C21" s="228" t="s">
        <v>1159</v>
      </c>
      <c r="D21" s="1846"/>
      <c r="E21" s="228" t="s">
        <v>1160</v>
      </c>
      <c r="F21" s="311"/>
      <c r="G21" s="228" t="s">
        <v>1161</v>
      </c>
      <c r="H21" s="311"/>
      <c r="I21" s="228" t="s">
        <v>1162</v>
      </c>
      <c r="J21" s="311"/>
      <c r="K21" s="228" t="s">
        <v>1163</v>
      </c>
      <c r="L21" s="230"/>
      <c r="M21" s="231"/>
    </row>
    <row r="22" spans="1:13" ht="28.5">
      <c r="A22" s="3145"/>
      <c r="B22" s="3236"/>
      <c r="C22" s="228" t="s">
        <v>1164</v>
      </c>
      <c r="D22" s="1846"/>
      <c r="E22" s="228" t="s">
        <v>1165</v>
      </c>
      <c r="F22" s="1846"/>
      <c r="G22" s="228"/>
      <c r="H22" s="232"/>
      <c r="I22" s="228"/>
      <c r="J22" s="232"/>
      <c r="K22" s="228"/>
      <c r="L22" s="233"/>
      <c r="M22" s="234"/>
    </row>
    <row r="23" spans="1:13">
      <c r="A23" s="3145"/>
      <c r="B23" s="3236"/>
      <c r="C23" s="228" t="s">
        <v>1166</v>
      </c>
      <c r="D23" s="2492"/>
      <c r="E23" s="228" t="s">
        <v>1168</v>
      </c>
      <c r="F23" s="1925"/>
      <c r="G23" s="1925"/>
      <c r="H23" s="1925"/>
      <c r="I23" s="1925"/>
      <c r="J23" s="1925"/>
      <c r="K23" s="1925"/>
      <c r="L23" s="1925"/>
      <c r="M23" s="235"/>
    </row>
    <row r="24" spans="1:13">
      <c r="A24" s="3145"/>
      <c r="B24" s="3237"/>
      <c r="C24" s="236"/>
      <c r="D24" s="236"/>
      <c r="E24" s="236"/>
      <c r="F24" s="236"/>
      <c r="G24" s="236"/>
      <c r="H24" s="236"/>
      <c r="I24" s="236"/>
      <c r="J24" s="236"/>
      <c r="K24" s="236"/>
      <c r="L24" s="236"/>
      <c r="M24" s="237"/>
    </row>
    <row r="25" spans="1:13">
      <c r="A25" s="3145"/>
      <c r="B25" s="3235" t="s">
        <v>1170</v>
      </c>
      <c r="C25" s="238"/>
      <c r="D25" s="238"/>
      <c r="E25" s="238"/>
      <c r="F25" s="238"/>
      <c r="G25" s="238"/>
      <c r="H25" s="238"/>
      <c r="I25" s="238"/>
      <c r="J25" s="238"/>
      <c r="K25" s="238"/>
      <c r="L25" s="214"/>
      <c r="M25" s="215"/>
    </row>
    <row r="26" spans="1:13">
      <c r="A26" s="3145"/>
      <c r="B26" s="3236"/>
      <c r="C26" s="228" t="s">
        <v>1171</v>
      </c>
      <c r="D26" s="311"/>
      <c r="E26" s="239"/>
      <c r="F26" s="228" t="s">
        <v>1172</v>
      </c>
      <c r="G26" s="1846"/>
      <c r="H26" s="239"/>
      <c r="I26" s="228" t="s">
        <v>1173</v>
      </c>
      <c r="J26" s="1846" t="s">
        <v>1167</v>
      </c>
      <c r="K26" s="239"/>
      <c r="L26" s="214"/>
      <c r="M26" s="215"/>
    </row>
    <row r="27" spans="1:13">
      <c r="A27" s="3145"/>
      <c r="B27" s="3236"/>
      <c r="C27" s="228" t="s">
        <v>1174</v>
      </c>
      <c r="D27" s="240"/>
      <c r="E27" s="241"/>
      <c r="F27" s="228" t="s">
        <v>1175</v>
      </c>
      <c r="G27" s="311"/>
      <c r="H27" s="214"/>
      <c r="I27" s="242"/>
      <c r="J27" s="214"/>
      <c r="K27" s="1845"/>
      <c r="L27" s="214"/>
      <c r="M27" s="215"/>
    </row>
    <row r="28" spans="1:13">
      <c r="A28" s="3145"/>
      <c r="B28" s="3236"/>
      <c r="C28" s="232"/>
      <c r="D28" s="232"/>
      <c r="E28" s="232"/>
      <c r="F28" s="232"/>
      <c r="G28" s="232"/>
      <c r="H28" s="232"/>
      <c r="I28" s="232"/>
      <c r="J28" s="232"/>
      <c r="K28" s="232"/>
      <c r="L28" s="214"/>
      <c r="M28" s="215"/>
    </row>
    <row r="29" spans="1:13">
      <c r="A29" s="3145"/>
      <c r="B29" s="2513" t="s">
        <v>1176</v>
      </c>
      <c r="C29" s="239"/>
      <c r="D29" s="239"/>
      <c r="E29" s="239"/>
      <c r="F29" s="239"/>
      <c r="G29" s="239"/>
      <c r="H29" s="239"/>
      <c r="I29" s="239"/>
      <c r="J29" s="239"/>
      <c r="K29" s="239"/>
      <c r="L29" s="239"/>
      <c r="M29" s="243"/>
    </row>
    <row r="30" spans="1:13">
      <c r="A30" s="3145"/>
      <c r="B30" s="2513"/>
      <c r="C30" s="244" t="s">
        <v>1177</v>
      </c>
      <c r="D30" s="245" t="s">
        <v>61</v>
      </c>
      <c r="E30" s="239"/>
      <c r="F30" s="246" t="s">
        <v>1178</v>
      </c>
      <c r="G30" s="311" t="s">
        <v>61</v>
      </c>
      <c r="H30" s="239"/>
      <c r="I30" s="246" t="s">
        <v>1179</v>
      </c>
      <c r="J30" s="1873" t="s">
        <v>61</v>
      </c>
      <c r="K30" s="1874"/>
      <c r="L30" s="1875"/>
      <c r="M30" s="243"/>
    </row>
    <row r="31" spans="1:13">
      <c r="A31" s="3145"/>
      <c r="B31" s="2119"/>
      <c r="C31" s="236"/>
      <c r="D31" s="236"/>
      <c r="E31" s="236"/>
      <c r="F31" s="236"/>
      <c r="G31" s="236"/>
      <c r="H31" s="236"/>
      <c r="I31" s="236"/>
      <c r="J31" s="236"/>
      <c r="K31" s="236"/>
      <c r="L31" s="236"/>
      <c r="M31" s="237"/>
    </row>
    <row r="32" spans="1:13">
      <c r="A32" s="3145"/>
      <c r="B32" s="3235" t="s">
        <v>1181</v>
      </c>
      <c r="C32" s="247"/>
      <c r="D32" s="247"/>
      <c r="E32" s="247"/>
      <c r="F32" s="247"/>
      <c r="G32" s="247"/>
      <c r="H32" s="247"/>
      <c r="I32" s="247"/>
      <c r="J32" s="247"/>
      <c r="K32" s="247"/>
      <c r="L32" s="214"/>
      <c r="M32" s="215"/>
    </row>
    <row r="33" spans="1:13">
      <c r="A33" s="3145"/>
      <c r="B33" s="3236"/>
      <c r="C33" s="239" t="s">
        <v>1182</v>
      </c>
      <c r="D33" s="248">
        <v>2019</v>
      </c>
      <c r="E33" s="249"/>
      <c r="F33" s="239" t="s">
        <v>1183</v>
      </c>
      <c r="G33" s="250" t="s">
        <v>1184</v>
      </c>
      <c r="H33" s="249"/>
      <c r="I33" s="246"/>
      <c r="J33" s="249"/>
      <c r="K33" s="249"/>
      <c r="L33" s="214"/>
      <c r="M33" s="215"/>
    </row>
    <row r="34" spans="1:13">
      <c r="A34" s="3145"/>
      <c r="B34" s="3237"/>
      <c r="C34" s="236"/>
      <c r="D34" s="251"/>
      <c r="E34" s="252"/>
      <c r="F34" s="236"/>
      <c r="G34" s="252"/>
      <c r="H34" s="252"/>
      <c r="I34" s="253"/>
      <c r="J34" s="252"/>
      <c r="K34" s="252"/>
      <c r="L34" s="214"/>
      <c r="M34" s="215"/>
    </row>
    <row r="35" spans="1:13">
      <c r="A35" s="3145"/>
      <c r="B35" s="3235" t="s">
        <v>1185</v>
      </c>
      <c r="C35" s="254"/>
      <c r="D35" s="254"/>
      <c r="E35" s="254"/>
      <c r="F35" s="254"/>
      <c r="G35" s="254"/>
      <c r="H35" s="254"/>
      <c r="I35" s="254"/>
      <c r="J35" s="254"/>
      <c r="K35" s="254"/>
      <c r="L35" s="254"/>
      <c r="M35" s="255"/>
    </row>
    <row r="36" spans="1:13">
      <c r="A36" s="3145"/>
      <c r="B36" s="3236"/>
      <c r="C36" s="256"/>
      <c r="D36" s="257">
        <v>2019</v>
      </c>
      <c r="E36" s="257"/>
      <c r="F36" s="257">
        <v>2020</v>
      </c>
      <c r="G36" s="257"/>
      <c r="H36" s="258">
        <v>2021</v>
      </c>
      <c r="I36" s="258"/>
      <c r="J36" s="258">
        <v>2022</v>
      </c>
      <c r="K36" s="257"/>
      <c r="L36" s="257">
        <v>2023</v>
      </c>
      <c r="M36" s="255"/>
    </row>
    <row r="37" spans="1:13">
      <c r="A37" s="3145"/>
      <c r="B37" s="3236"/>
      <c r="C37" s="256"/>
      <c r="D37" s="1842">
        <v>2000</v>
      </c>
      <c r="E37" s="2548"/>
      <c r="F37" s="2549">
        <v>2000</v>
      </c>
      <c r="G37" s="2548"/>
      <c r="H37" s="2549">
        <v>2000</v>
      </c>
      <c r="I37" s="2548"/>
      <c r="J37" s="2549">
        <v>2000</v>
      </c>
      <c r="K37" s="2549"/>
      <c r="L37" s="2549">
        <v>2000</v>
      </c>
      <c r="M37" s="1859"/>
    </row>
    <row r="38" spans="1:13">
      <c r="A38" s="3145"/>
      <c r="B38" s="3236"/>
      <c r="C38" s="256"/>
      <c r="D38" s="257">
        <v>2024</v>
      </c>
      <c r="E38" s="257"/>
      <c r="F38" s="257">
        <v>2025</v>
      </c>
      <c r="G38" s="257"/>
      <c r="H38" s="258">
        <v>2026</v>
      </c>
      <c r="I38" s="258"/>
      <c r="J38" s="258">
        <v>2027</v>
      </c>
      <c r="K38" s="257"/>
      <c r="L38" s="257">
        <v>2028</v>
      </c>
      <c r="M38" s="227"/>
    </row>
    <row r="39" spans="1:13">
      <c r="A39" s="3145"/>
      <c r="B39" s="3236"/>
      <c r="C39" s="256"/>
      <c r="D39" s="1842">
        <v>2000</v>
      </c>
      <c r="E39" s="2548"/>
      <c r="F39" s="2549">
        <v>2000</v>
      </c>
      <c r="G39" s="2548"/>
      <c r="H39" s="2549">
        <v>2000</v>
      </c>
      <c r="I39" s="2548"/>
      <c r="J39" s="2549">
        <v>2000</v>
      </c>
      <c r="K39" s="2548"/>
      <c r="L39" s="2549">
        <v>2000</v>
      </c>
      <c r="M39" s="2550"/>
    </row>
    <row r="40" spans="1:13">
      <c r="A40" s="3145"/>
      <c r="B40" s="3236"/>
      <c r="C40" s="256"/>
      <c r="D40" s="257">
        <v>2029</v>
      </c>
      <c r="E40" s="257"/>
      <c r="F40" s="257">
        <v>2030</v>
      </c>
      <c r="G40" s="257"/>
      <c r="H40" s="258">
        <v>2031</v>
      </c>
      <c r="I40" s="258"/>
      <c r="J40" s="258">
        <v>2032</v>
      </c>
      <c r="K40" s="257"/>
      <c r="L40" s="257">
        <v>2033</v>
      </c>
      <c r="M40" s="227"/>
    </row>
    <row r="41" spans="1:13">
      <c r="A41" s="3145"/>
      <c r="B41" s="3236"/>
      <c r="C41" s="256"/>
      <c r="D41" s="2549">
        <v>2000</v>
      </c>
      <c r="E41" s="2548"/>
      <c r="F41" s="2549">
        <v>2000</v>
      </c>
      <c r="G41" s="2548"/>
      <c r="H41" s="2549">
        <v>2000</v>
      </c>
      <c r="I41" s="2548"/>
      <c r="J41" s="2549">
        <v>2000</v>
      </c>
      <c r="K41" s="2548"/>
      <c r="L41" s="2549">
        <v>2000</v>
      </c>
      <c r="M41" s="1859"/>
    </row>
    <row r="42" spans="1:13">
      <c r="A42" s="3145"/>
      <c r="B42" s="3236"/>
      <c r="C42" s="256"/>
      <c r="D42" s="2493">
        <v>2034</v>
      </c>
      <c r="E42" s="261"/>
      <c r="F42" s="263" t="s">
        <v>1186</v>
      </c>
      <c r="G42" s="261"/>
      <c r="H42" s="263"/>
      <c r="I42" s="261"/>
      <c r="J42" s="263"/>
      <c r="K42" s="261"/>
      <c r="L42" s="263"/>
      <c r="M42" s="1859"/>
    </row>
    <row r="43" spans="1:13">
      <c r="A43" s="3145"/>
      <c r="B43" s="3236"/>
      <c r="C43" s="256"/>
      <c r="D43" s="2549">
        <v>2000</v>
      </c>
      <c r="E43" s="2548"/>
      <c r="F43" s="3238" t="s">
        <v>1266</v>
      </c>
      <c r="G43" s="3239"/>
      <c r="H43" s="3183"/>
      <c r="I43" s="3183"/>
      <c r="J43" s="263"/>
      <c r="K43" s="261"/>
      <c r="L43" s="263"/>
      <c r="M43" s="1859"/>
    </row>
    <row r="44" spans="1:13">
      <c r="A44" s="3145"/>
      <c r="B44" s="3236"/>
      <c r="C44" s="256"/>
      <c r="D44" s="263"/>
      <c r="E44" s="261"/>
      <c r="F44" s="263"/>
      <c r="G44" s="261"/>
      <c r="H44" s="263"/>
      <c r="I44" s="261"/>
      <c r="J44" s="263"/>
      <c r="K44" s="261"/>
      <c r="L44" s="263"/>
      <c r="M44" s="1859"/>
    </row>
    <row r="45" spans="1:13">
      <c r="A45" s="3145"/>
      <c r="B45" s="3235" t="s">
        <v>1187</v>
      </c>
      <c r="C45" s="238"/>
      <c r="D45" s="238"/>
      <c r="E45" s="238"/>
      <c r="F45" s="238"/>
      <c r="G45" s="238"/>
      <c r="H45" s="238"/>
      <c r="I45" s="238"/>
      <c r="J45" s="238"/>
      <c r="K45" s="238"/>
      <c r="L45" s="214"/>
      <c r="M45" s="215"/>
    </row>
    <row r="46" spans="1:13">
      <c r="A46" s="3145"/>
      <c r="B46" s="3236"/>
      <c r="C46" s="214"/>
      <c r="D46" s="264" t="s">
        <v>482</v>
      </c>
      <c r="E46" s="265" t="s">
        <v>60</v>
      </c>
      <c r="F46" s="3155" t="s">
        <v>1188</v>
      </c>
      <c r="G46" s="3240" t="s">
        <v>1267</v>
      </c>
      <c r="H46" s="3240"/>
      <c r="I46" s="3240"/>
      <c r="J46" s="3240"/>
      <c r="K46" s="3240"/>
      <c r="L46" s="214"/>
      <c r="M46" s="215"/>
    </row>
    <row r="47" spans="1:13">
      <c r="A47" s="3145"/>
      <c r="B47" s="3236"/>
      <c r="C47" s="214"/>
      <c r="D47" s="1858" t="s">
        <v>1226</v>
      </c>
      <c r="E47" s="1846"/>
      <c r="F47" s="3155"/>
      <c r="G47" s="3240"/>
      <c r="H47" s="3240"/>
      <c r="I47" s="3240"/>
      <c r="J47" s="3240"/>
      <c r="K47" s="3240"/>
      <c r="L47" s="214"/>
      <c r="M47" s="215"/>
    </row>
    <row r="48" spans="1:13">
      <c r="A48" s="3145"/>
      <c r="B48" s="3237"/>
      <c r="C48" s="267"/>
      <c r="D48" s="267"/>
      <c r="E48" s="267"/>
      <c r="F48" s="267"/>
      <c r="G48" s="267"/>
      <c r="H48" s="267"/>
      <c r="I48" s="267"/>
      <c r="J48" s="267"/>
      <c r="K48" s="267"/>
      <c r="L48" s="214"/>
      <c r="M48" s="215"/>
    </row>
    <row r="49" spans="1:13" ht="82.5" customHeight="1">
      <c r="A49" s="3145"/>
      <c r="B49" s="304" t="s">
        <v>1189</v>
      </c>
      <c r="C49" s="3146" t="s">
        <v>1268</v>
      </c>
      <c r="D49" s="3147"/>
      <c r="E49" s="3147"/>
      <c r="F49" s="3147"/>
      <c r="G49" s="3147"/>
      <c r="H49" s="3147"/>
      <c r="I49" s="3147"/>
      <c r="J49" s="3147"/>
      <c r="K49" s="3147"/>
      <c r="L49" s="3147"/>
      <c r="M49" s="3148"/>
    </row>
    <row r="50" spans="1:13">
      <c r="A50" s="3145"/>
      <c r="B50" s="306" t="s">
        <v>1191</v>
      </c>
      <c r="C50" s="3146" t="s">
        <v>1269</v>
      </c>
      <c r="D50" s="3147"/>
      <c r="E50" s="3147"/>
      <c r="F50" s="3147"/>
      <c r="G50" s="3147"/>
      <c r="H50" s="3147"/>
      <c r="I50" s="3147"/>
      <c r="J50" s="3147"/>
      <c r="K50" s="3147"/>
      <c r="L50" s="3147"/>
      <c r="M50" s="3148"/>
    </row>
    <row r="51" spans="1:13">
      <c r="A51" s="3145"/>
      <c r="B51" s="306" t="s">
        <v>1193</v>
      </c>
      <c r="C51" s="3146" t="s">
        <v>1194</v>
      </c>
      <c r="D51" s="3147"/>
      <c r="E51" s="3147"/>
      <c r="F51" s="3147"/>
      <c r="G51" s="3147"/>
      <c r="H51" s="3147"/>
      <c r="I51" s="3147"/>
      <c r="J51" s="3147"/>
      <c r="K51" s="3147"/>
      <c r="L51" s="3147"/>
      <c r="M51" s="3148"/>
    </row>
    <row r="52" spans="1:13">
      <c r="A52" s="3145"/>
      <c r="B52" s="306" t="s">
        <v>1195</v>
      </c>
      <c r="C52" s="1829">
        <v>2020</v>
      </c>
      <c r="D52" s="2509"/>
      <c r="E52" s="2509"/>
      <c r="F52" s="2509"/>
      <c r="G52" s="2509"/>
      <c r="H52" s="2509"/>
      <c r="I52" s="2509"/>
      <c r="J52" s="2509"/>
      <c r="K52" s="2509"/>
      <c r="L52" s="2509"/>
      <c r="M52" s="2510"/>
    </row>
    <row r="53" spans="1:13">
      <c r="A53" s="3135" t="s">
        <v>1197</v>
      </c>
      <c r="B53" s="269" t="s">
        <v>1198</v>
      </c>
      <c r="C53" s="3227" t="s">
        <v>1270</v>
      </c>
      <c r="D53" s="3175"/>
      <c r="E53" s="3175"/>
      <c r="F53" s="3175"/>
      <c r="G53" s="3175"/>
      <c r="H53" s="3175"/>
      <c r="I53" s="3175"/>
      <c r="J53" s="3175"/>
      <c r="K53" s="3175"/>
      <c r="L53" s="3175"/>
      <c r="M53" s="3176"/>
    </row>
    <row r="54" spans="1:13">
      <c r="A54" s="3136"/>
      <c r="B54" s="269" t="s">
        <v>1199</v>
      </c>
      <c r="C54" s="3175" t="s">
        <v>1271</v>
      </c>
      <c r="D54" s="3175"/>
      <c r="E54" s="3175"/>
      <c r="F54" s="3175"/>
      <c r="G54" s="3175"/>
      <c r="H54" s="3175"/>
      <c r="I54" s="3175"/>
      <c r="J54" s="3175"/>
      <c r="K54" s="3175"/>
      <c r="L54" s="3175"/>
      <c r="M54" s="3176"/>
    </row>
    <row r="55" spans="1:13">
      <c r="A55" s="3136"/>
      <c r="B55" s="269" t="s">
        <v>1201</v>
      </c>
      <c r="C55" s="3175" t="s">
        <v>1261</v>
      </c>
      <c r="D55" s="3175"/>
      <c r="E55" s="3175"/>
      <c r="F55" s="3175"/>
      <c r="G55" s="3175"/>
      <c r="H55" s="3175"/>
      <c r="I55" s="3175"/>
      <c r="J55" s="3175"/>
      <c r="K55" s="3175"/>
      <c r="L55" s="3175"/>
      <c r="M55" s="3176"/>
    </row>
    <row r="56" spans="1:13">
      <c r="A56" s="3136"/>
      <c r="B56" s="270" t="s">
        <v>1202</v>
      </c>
      <c r="C56" s="3175" t="s">
        <v>1272</v>
      </c>
      <c r="D56" s="3175"/>
      <c r="E56" s="3175"/>
      <c r="F56" s="3175"/>
      <c r="G56" s="3175"/>
      <c r="H56" s="3175"/>
      <c r="I56" s="3175"/>
      <c r="J56" s="3175"/>
      <c r="K56" s="3175"/>
      <c r="L56" s="3175"/>
      <c r="M56" s="3176"/>
    </row>
    <row r="57" spans="1:13">
      <c r="A57" s="3136"/>
      <c r="B57" s="269" t="s">
        <v>1204</v>
      </c>
      <c r="C57" s="3226" t="s">
        <v>810</v>
      </c>
      <c r="D57" s="3173"/>
      <c r="E57" s="3173"/>
      <c r="F57" s="3173"/>
      <c r="G57" s="3173"/>
      <c r="H57" s="3173"/>
      <c r="I57" s="3173"/>
      <c r="J57" s="3173"/>
      <c r="K57" s="3173"/>
      <c r="L57" s="3173"/>
      <c r="M57" s="3174"/>
    </row>
    <row r="58" spans="1:13" ht="15.75" thickBot="1">
      <c r="A58" s="3143"/>
      <c r="B58" s="269" t="s">
        <v>1205</v>
      </c>
      <c r="C58" s="3175" t="s">
        <v>1273</v>
      </c>
      <c r="D58" s="3175"/>
      <c r="E58" s="3175"/>
      <c r="F58" s="3175"/>
      <c r="G58" s="3175"/>
      <c r="H58" s="3175"/>
      <c r="I58" s="3175"/>
      <c r="J58" s="3175"/>
      <c r="K58" s="3175"/>
      <c r="L58" s="3175"/>
      <c r="M58" s="3176"/>
    </row>
    <row r="59" spans="1:13">
      <c r="A59" s="3135" t="s">
        <v>1206</v>
      </c>
      <c r="B59" s="287" t="s">
        <v>1207</v>
      </c>
      <c r="C59" s="3173" t="s">
        <v>1274</v>
      </c>
      <c r="D59" s="3173"/>
      <c r="E59" s="3173"/>
      <c r="F59" s="3173"/>
      <c r="G59" s="3173"/>
      <c r="H59" s="3173"/>
      <c r="I59" s="3173"/>
      <c r="J59" s="3173"/>
      <c r="K59" s="3173"/>
      <c r="L59" s="3173"/>
      <c r="M59" s="3174"/>
    </row>
    <row r="60" spans="1:13">
      <c r="A60" s="3136"/>
      <c r="B60" s="287" t="s">
        <v>1209</v>
      </c>
      <c r="C60" s="3175" t="s">
        <v>1275</v>
      </c>
      <c r="D60" s="3175"/>
      <c r="E60" s="3175"/>
      <c r="F60" s="3175"/>
      <c r="G60" s="3175"/>
      <c r="H60" s="3175"/>
      <c r="I60" s="3175"/>
      <c r="J60" s="3175"/>
      <c r="K60" s="3175"/>
      <c r="L60" s="3175"/>
      <c r="M60" s="3176"/>
    </row>
    <row r="61" spans="1:13" ht="15.75" thickBot="1">
      <c r="A61" s="3136"/>
      <c r="B61" s="287" t="s">
        <v>28</v>
      </c>
      <c r="C61" s="3175" t="s">
        <v>1261</v>
      </c>
      <c r="D61" s="3175"/>
      <c r="E61" s="3175"/>
      <c r="F61" s="3175"/>
      <c r="G61" s="3175"/>
      <c r="H61" s="3175"/>
      <c r="I61" s="3175"/>
      <c r="J61" s="3175"/>
      <c r="K61" s="3175"/>
      <c r="L61" s="3175"/>
      <c r="M61" s="3176"/>
    </row>
    <row r="62" spans="1:13" ht="15.75" thickBot="1">
      <c r="A62" s="273" t="s">
        <v>1211</v>
      </c>
      <c r="B62" s="2494"/>
      <c r="C62" s="3225"/>
      <c r="D62" s="3200"/>
      <c r="E62" s="3200"/>
      <c r="F62" s="3200"/>
      <c r="G62" s="3200"/>
      <c r="H62" s="3200"/>
      <c r="I62" s="3200"/>
      <c r="J62" s="3200"/>
      <c r="K62" s="3200"/>
      <c r="L62" s="3200"/>
      <c r="M62" s="3201"/>
    </row>
  </sheetData>
  <mergeCells count="44">
    <mergeCell ref="A2:A15"/>
    <mergeCell ref="C2:M2"/>
    <mergeCell ref="C3:M3"/>
    <mergeCell ref="B8:B10"/>
    <mergeCell ref="C9:D9"/>
    <mergeCell ref="F9:G9"/>
    <mergeCell ref="I9:J9"/>
    <mergeCell ref="C10:D10"/>
    <mergeCell ref="F10:G10"/>
    <mergeCell ref="I10:J10"/>
    <mergeCell ref="C11:M11"/>
    <mergeCell ref="C12:M12"/>
    <mergeCell ref="C13:M13"/>
    <mergeCell ref="B14:B15"/>
    <mergeCell ref="C14:D15"/>
    <mergeCell ref="E14:E15"/>
    <mergeCell ref="F14:M15"/>
    <mergeCell ref="A16:A52"/>
    <mergeCell ref="C16:M16"/>
    <mergeCell ref="C17:M17"/>
    <mergeCell ref="B18:B24"/>
    <mergeCell ref="B25:B28"/>
    <mergeCell ref="B32:B34"/>
    <mergeCell ref="B35:B44"/>
    <mergeCell ref="F43:G43"/>
    <mergeCell ref="H43:I43"/>
    <mergeCell ref="B45:B48"/>
    <mergeCell ref="F46:F47"/>
    <mergeCell ref="G46:K47"/>
    <mergeCell ref="C49:M49"/>
    <mergeCell ref="C50:M50"/>
    <mergeCell ref="C51:M51"/>
    <mergeCell ref="C62:M62"/>
    <mergeCell ref="C57:M57"/>
    <mergeCell ref="C58:M58"/>
    <mergeCell ref="A59:A61"/>
    <mergeCell ref="C59:M59"/>
    <mergeCell ref="C60:M60"/>
    <mergeCell ref="C61:M61"/>
    <mergeCell ref="A53:A58"/>
    <mergeCell ref="C53:M53"/>
    <mergeCell ref="C54:M54"/>
    <mergeCell ref="C55:M55"/>
    <mergeCell ref="C56:M56"/>
  </mergeCells>
  <dataValidations count="7">
    <dataValidation allowBlank="1" showInputMessage="1" showErrorMessage="1" prompt="Determine si el indicador responde a un enfoque (Derechos Humanos, Género, Diferencial, Poblacional, Ambiental y Territorial). Si responde a más de enfoque separelos por ;" sqref="B16" xr:uid="{00000000-0002-0000-0700-000000000000}"/>
    <dataValidation allowBlank="1" showInputMessage="1" showErrorMessage="1" prompt="Identifique la meta ODS a que le apunta el indicador de producto. Seleccione de la lista desplegable." sqref="E14" xr:uid="{00000000-0002-0000-0700-000001000000}"/>
    <dataValidation allowBlank="1" showInputMessage="1" showErrorMessage="1" prompt="Identifique el ODS a que le apunta el indicador de producto. Seleccione de la lista desplegable._x000a_" sqref="B14:B15" xr:uid="{00000000-0002-0000-0700-000002000000}"/>
    <dataValidation allowBlank="1" showInputMessage="1" showErrorMessage="1" prompt="Incluir una ficha por cada indicador, ya sea de producto o de resultado" sqref="A1" xr:uid="{00000000-0002-0000-0700-000003000000}"/>
    <dataValidation allowBlank="1" showInputMessage="1" showErrorMessage="1" prompt="Seleccione de la lista desplegable" sqref="B4 B7 H7" xr:uid="{00000000-0002-0000-0700-000004000000}"/>
    <dataValidation type="list" allowBlank="1" showInputMessage="1" showErrorMessage="1" sqref="I7" xr:uid="{00000000-0002-0000-0700-000005000000}">
      <formula1>INDIRECT(C7)</formula1>
    </dataValidation>
    <dataValidation allowBlank="1" sqref="C16" xr:uid="{00000000-0002-0000-0700-000006000000}"/>
  </dataValidations>
  <hyperlinks>
    <hyperlink ref="C57" r:id="rId1" xr:uid="{00000000-0004-0000-0700-000000000000}"/>
  </hyperlinks>
  <pageMargins left="0.7" right="0.7" top="0.75" bottom="0.75" header="0.3" footer="0.3"/>
  <pageSetup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3"/>
  </sheetPr>
  <dimension ref="A1:M64"/>
  <sheetViews>
    <sheetView workbookViewId="0">
      <selection activeCell="C3" sqref="C3:M3"/>
    </sheetView>
  </sheetViews>
  <sheetFormatPr baseColWidth="10" defaultColWidth="14.42578125" defaultRowHeight="15"/>
  <cols>
    <col min="1" max="1" width="10.7109375" customWidth="1"/>
    <col min="2" max="2" width="20" customWidth="1"/>
    <col min="3" max="13" width="10.7109375" customWidth="1"/>
  </cols>
  <sheetData>
    <row r="1" spans="1:13" ht="14.25" customHeight="1" thickBot="1">
      <c r="A1" s="779"/>
      <c r="B1" s="4749" t="s">
        <v>2112</v>
      </c>
      <c r="C1" s="4750"/>
      <c r="D1" s="4750"/>
      <c r="E1" s="4750"/>
      <c r="F1" s="780"/>
      <c r="G1" s="780"/>
      <c r="H1" s="780"/>
      <c r="I1" s="780"/>
      <c r="J1" s="780"/>
      <c r="K1" s="780"/>
      <c r="L1" s="780"/>
      <c r="M1" s="781"/>
    </row>
    <row r="2" spans="1:13" ht="32.25" customHeight="1">
      <c r="A2" s="4751" t="s">
        <v>1134</v>
      </c>
      <c r="B2" s="782" t="s">
        <v>1135</v>
      </c>
      <c r="C2" s="4615" t="s">
        <v>530</v>
      </c>
      <c r="D2" s="4131"/>
      <c r="E2" s="4131"/>
      <c r="F2" s="4131"/>
      <c r="G2" s="4131"/>
      <c r="H2" s="4131"/>
      <c r="I2" s="4131"/>
      <c r="J2" s="4131"/>
      <c r="K2" s="4131"/>
      <c r="L2" s="4131"/>
      <c r="M2" s="4134"/>
    </row>
    <row r="3" spans="1:13" ht="76.5" customHeight="1">
      <c r="A3" s="4146"/>
      <c r="B3" s="783" t="s">
        <v>1213</v>
      </c>
      <c r="C3" s="4615" t="s">
        <v>1032</v>
      </c>
      <c r="D3" s="4131"/>
      <c r="E3" s="4131"/>
      <c r="F3" s="4131"/>
      <c r="G3" s="4131"/>
      <c r="H3" s="4131"/>
      <c r="I3" s="4131"/>
      <c r="J3" s="4131"/>
      <c r="K3" s="4131"/>
      <c r="L3" s="4131"/>
      <c r="M3" s="4134"/>
    </row>
    <row r="4" spans="1:13" ht="14.25" customHeight="1">
      <c r="A4" s="4146"/>
      <c r="B4" s="784" t="s">
        <v>1139</v>
      </c>
      <c r="C4" s="2023" t="s">
        <v>422</v>
      </c>
      <c r="D4" s="2023"/>
      <c r="E4" s="785"/>
      <c r="F4" s="785"/>
      <c r="G4" s="785"/>
      <c r="H4" s="785"/>
      <c r="I4" s="785"/>
      <c r="J4" s="785"/>
      <c r="K4" s="785"/>
      <c r="L4" s="785"/>
      <c r="M4" s="786"/>
    </row>
    <row r="5" spans="1:13" ht="14.25" customHeight="1">
      <c r="A5" s="4146"/>
      <c r="B5" s="787" t="s">
        <v>1140</v>
      </c>
      <c r="C5" s="1519" t="s">
        <v>1141</v>
      </c>
      <c r="D5" s="2023"/>
      <c r="E5" s="788"/>
      <c r="F5" s="788"/>
      <c r="G5" s="788"/>
      <c r="H5" s="788"/>
      <c r="I5" s="788"/>
      <c r="J5" s="788"/>
      <c r="K5" s="788"/>
      <c r="L5" s="788"/>
      <c r="M5" s="789"/>
    </row>
    <row r="6" spans="1:13" ht="14.25" customHeight="1">
      <c r="A6" s="4146"/>
      <c r="B6" s="784" t="s">
        <v>1142</v>
      </c>
      <c r="C6" s="1519" t="s">
        <v>1141</v>
      </c>
      <c r="D6" s="2023"/>
      <c r="E6" s="788"/>
      <c r="F6" s="788"/>
      <c r="G6" s="788"/>
      <c r="H6" s="788"/>
      <c r="I6" s="788"/>
      <c r="J6" s="788"/>
      <c r="K6" s="788"/>
      <c r="L6" s="788"/>
      <c r="M6" s="789"/>
    </row>
    <row r="7" spans="1:13" ht="14.25" customHeight="1">
      <c r="A7" s="4146"/>
      <c r="B7" s="783" t="s">
        <v>1143</v>
      </c>
      <c r="C7" s="790" t="s">
        <v>125</v>
      </c>
      <c r="E7" s="790"/>
      <c r="F7" s="790"/>
      <c r="G7" s="791"/>
      <c r="H7" s="792" t="s">
        <v>28</v>
      </c>
      <c r="I7" s="790" t="s">
        <v>126</v>
      </c>
      <c r="K7" s="790"/>
      <c r="L7" s="793"/>
      <c r="M7" s="794"/>
    </row>
    <row r="8" spans="1:13" ht="14.25" customHeight="1">
      <c r="A8" s="4146"/>
      <c r="B8" s="4740" t="s">
        <v>1144</v>
      </c>
      <c r="C8" s="795"/>
      <c r="D8" s="796"/>
      <c r="E8" s="796"/>
      <c r="F8" s="796"/>
      <c r="G8" s="796"/>
      <c r="H8" s="796"/>
      <c r="I8" s="796"/>
      <c r="J8" s="796"/>
      <c r="K8" s="796"/>
      <c r="L8" s="797"/>
      <c r="M8" s="798"/>
    </row>
    <row r="9" spans="1:13" ht="14.25" customHeight="1">
      <c r="A9" s="4146"/>
      <c r="B9" s="4136"/>
      <c r="C9" s="4752"/>
      <c r="D9" s="4141"/>
      <c r="E9" s="2024"/>
      <c r="F9" s="4752"/>
      <c r="G9" s="4141"/>
      <c r="H9" s="2024"/>
      <c r="I9" s="4752"/>
      <c r="J9" s="4141"/>
      <c r="K9" s="2024"/>
      <c r="L9" s="799"/>
      <c r="M9" s="800"/>
    </row>
    <row r="10" spans="1:13" ht="14.25" customHeight="1">
      <c r="A10" s="4146"/>
      <c r="B10" s="4137"/>
      <c r="C10" s="4742" t="s">
        <v>1147</v>
      </c>
      <c r="D10" s="4743"/>
      <c r="E10" s="2024"/>
      <c r="F10" s="4742" t="s">
        <v>1147</v>
      </c>
      <c r="G10" s="4743"/>
      <c r="H10" s="2024"/>
      <c r="I10" s="4742" t="s">
        <v>1147</v>
      </c>
      <c r="J10" s="4743"/>
      <c r="K10" s="2024"/>
      <c r="L10" s="799"/>
      <c r="M10" s="800"/>
    </row>
    <row r="11" spans="1:13" ht="90.75" customHeight="1">
      <c r="A11" s="4146"/>
      <c r="B11" s="801" t="s">
        <v>1219</v>
      </c>
      <c r="C11" s="4744" t="s">
        <v>2113</v>
      </c>
      <c r="D11" s="4131"/>
      <c r="E11" s="4131"/>
      <c r="F11" s="4131"/>
      <c r="G11" s="4131"/>
      <c r="H11" s="4131"/>
      <c r="I11" s="4131"/>
      <c r="J11" s="4131"/>
      <c r="K11" s="4131"/>
      <c r="L11" s="4131"/>
      <c r="M11" s="4132"/>
    </row>
    <row r="12" spans="1:13" ht="202.5" customHeight="1">
      <c r="A12" s="4146"/>
      <c r="B12" s="783" t="s">
        <v>1221</v>
      </c>
      <c r="C12" s="4745" t="s">
        <v>2114</v>
      </c>
      <c r="D12" s="4131"/>
      <c r="E12" s="4131"/>
      <c r="F12" s="4131"/>
      <c r="G12" s="4131"/>
      <c r="H12" s="4131"/>
      <c r="I12" s="4131"/>
      <c r="J12" s="4131"/>
      <c r="K12" s="4131"/>
      <c r="L12" s="4131"/>
      <c r="M12" s="4134"/>
    </row>
    <row r="13" spans="1:13" ht="102.75" customHeight="1">
      <c r="A13" s="4150"/>
      <c r="B13" s="802" t="s">
        <v>1495</v>
      </c>
      <c r="C13" s="4746" t="s">
        <v>2115</v>
      </c>
      <c r="D13" s="4729"/>
      <c r="E13" s="4729"/>
      <c r="F13" s="4729"/>
      <c r="G13" s="4729"/>
      <c r="H13" s="4729"/>
      <c r="I13" s="4729"/>
      <c r="J13" s="4729"/>
      <c r="K13" s="4729"/>
      <c r="L13" s="4729"/>
      <c r="M13" s="4730"/>
    </row>
    <row r="14" spans="1:13" ht="50.25" customHeight="1">
      <c r="A14" s="717"/>
      <c r="B14" s="985" t="s">
        <v>1995</v>
      </c>
      <c r="C14" s="3919" t="s">
        <v>1403</v>
      </c>
      <c r="D14" s="3694"/>
      <c r="E14" s="3920"/>
      <c r="F14" s="985" t="s">
        <v>1224</v>
      </c>
      <c r="G14" s="3919" t="s">
        <v>789</v>
      </c>
      <c r="H14" s="3694"/>
      <c r="I14" s="3694"/>
      <c r="J14" s="3694"/>
      <c r="K14" s="3694"/>
      <c r="L14" s="3694"/>
      <c r="M14" s="3920"/>
    </row>
    <row r="15" spans="1:13" ht="24.75" customHeight="1">
      <c r="A15" s="4739" t="s">
        <v>1150</v>
      </c>
      <c r="B15" s="784" t="s">
        <v>1256</v>
      </c>
      <c r="C15" s="803"/>
      <c r="D15" s="804" t="s">
        <v>1996</v>
      </c>
      <c r="E15" s="804"/>
      <c r="F15" s="804"/>
      <c r="G15" s="804"/>
      <c r="H15" s="804"/>
      <c r="I15" s="804"/>
      <c r="J15" s="804"/>
      <c r="K15" s="804"/>
      <c r="L15" s="799"/>
      <c r="M15" s="805"/>
    </row>
    <row r="16" spans="1:13" ht="14.25" customHeight="1">
      <c r="A16" s="4146"/>
      <c r="B16" s="783" t="s">
        <v>1151</v>
      </c>
      <c r="C16" s="2022" t="s">
        <v>2116</v>
      </c>
      <c r="D16" s="1814"/>
      <c r="E16" s="1814"/>
      <c r="F16" s="1814"/>
      <c r="G16" s="1814"/>
      <c r="H16" s="1814"/>
      <c r="I16" s="1814"/>
      <c r="J16" s="1814"/>
      <c r="K16" s="1814"/>
      <c r="L16" s="1814"/>
      <c r="M16" s="806"/>
    </row>
    <row r="17" spans="1:13" ht="14.25" customHeight="1">
      <c r="A17" s="4146"/>
      <c r="B17" s="4740" t="s">
        <v>1153</v>
      </c>
      <c r="C17" s="807"/>
      <c r="D17" s="808"/>
      <c r="E17" s="808"/>
      <c r="F17" s="808"/>
      <c r="G17" s="808"/>
      <c r="H17" s="808"/>
      <c r="I17" s="808"/>
      <c r="J17" s="808"/>
      <c r="K17" s="808"/>
      <c r="L17" s="808"/>
      <c r="M17" s="809"/>
    </row>
    <row r="18" spans="1:13" ht="14.25" customHeight="1">
      <c r="A18" s="4146"/>
      <c r="B18" s="4136"/>
      <c r="C18" s="810"/>
      <c r="D18" s="811"/>
      <c r="E18" s="812"/>
      <c r="F18" s="811"/>
      <c r="G18" s="812"/>
      <c r="H18" s="811"/>
      <c r="I18" s="812"/>
      <c r="J18" s="811"/>
      <c r="K18" s="812"/>
      <c r="L18" s="812"/>
      <c r="M18" s="813"/>
    </row>
    <row r="19" spans="1:13" ht="14.25" customHeight="1">
      <c r="A19" s="4146"/>
      <c r="B19" s="4136"/>
      <c r="C19" s="814" t="s">
        <v>1154</v>
      </c>
      <c r="D19" s="815"/>
      <c r="E19" s="814" t="s">
        <v>1155</v>
      </c>
      <c r="F19" s="815"/>
      <c r="G19" s="814" t="s">
        <v>1156</v>
      </c>
      <c r="H19" s="815"/>
      <c r="I19" s="814" t="s">
        <v>1157</v>
      </c>
      <c r="J19" s="815"/>
      <c r="K19" s="814" t="s">
        <v>1158</v>
      </c>
      <c r="L19" s="816"/>
      <c r="M19" s="813"/>
    </row>
    <row r="20" spans="1:13" ht="14.25" customHeight="1">
      <c r="A20" s="4146"/>
      <c r="B20" s="4136"/>
      <c r="C20" s="814" t="s">
        <v>1159</v>
      </c>
      <c r="D20" s="817"/>
      <c r="E20" s="814" t="s">
        <v>1160</v>
      </c>
      <c r="F20" s="818"/>
      <c r="G20" s="814" t="s">
        <v>1161</v>
      </c>
      <c r="H20" s="818"/>
      <c r="I20" s="814" t="s">
        <v>1162</v>
      </c>
      <c r="J20" s="818"/>
      <c r="K20" s="814" t="s">
        <v>1163</v>
      </c>
      <c r="L20" s="817"/>
      <c r="M20" s="809"/>
    </row>
    <row r="21" spans="1:13" ht="14.25" customHeight="1">
      <c r="A21" s="4146"/>
      <c r="B21" s="4136"/>
      <c r="C21" s="814" t="s">
        <v>1164</v>
      </c>
      <c r="D21" s="817" t="s">
        <v>1226</v>
      </c>
      <c r="E21" s="814" t="s">
        <v>1165</v>
      </c>
      <c r="F21" s="817"/>
      <c r="G21" s="814"/>
      <c r="H21" s="811"/>
      <c r="I21" s="814"/>
      <c r="J21" s="811"/>
      <c r="K21" s="814"/>
      <c r="L21" s="819"/>
      <c r="M21" s="820"/>
    </row>
    <row r="22" spans="1:13" ht="14.25" customHeight="1">
      <c r="A22" s="4146"/>
      <c r="B22" s="4136"/>
      <c r="C22" s="814" t="s">
        <v>1166</v>
      </c>
      <c r="D22" s="818"/>
      <c r="E22" s="814" t="s">
        <v>1168</v>
      </c>
      <c r="F22" s="2026"/>
      <c r="G22" s="2026"/>
      <c r="H22" s="2026"/>
      <c r="I22" s="2026"/>
      <c r="J22" s="2026"/>
      <c r="K22" s="2026"/>
      <c r="L22" s="2026"/>
      <c r="M22" s="821"/>
    </row>
    <row r="23" spans="1:13" ht="14.25" customHeight="1">
      <c r="A23" s="4146"/>
      <c r="B23" s="4137"/>
      <c r="C23" s="822"/>
      <c r="D23" s="822"/>
      <c r="E23" s="822"/>
      <c r="F23" s="822"/>
      <c r="G23" s="822"/>
      <c r="H23" s="822"/>
      <c r="I23" s="822"/>
      <c r="J23" s="822"/>
      <c r="K23" s="822"/>
      <c r="L23" s="822"/>
      <c r="M23" s="800"/>
    </row>
    <row r="24" spans="1:13" ht="14.25" customHeight="1">
      <c r="A24" s="4146"/>
      <c r="B24" s="4740" t="s">
        <v>1170</v>
      </c>
      <c r="C24" s="808"/>
      <c r="D24" s="808"/>
      <c r="E24" s="808"/>
      <c r="F24" s="808"/>
      <c r="G24" s="808"/>
      <c r="H24" s="808"/>
      <c r="I24" s="808"/>
      <c r="J24" s="808"/>
      <c r="K24" s="808"/>
      <c r="L24" s="799"/>
      <c r="M24" s="800"/>
    </row>
    <row r="25" spans="1:13" ht="14.25" customHeight="1">
      <c r="A25" s="4146"/>
      <c r="B25" s="4136"/>
      <c r="C25" s="814" t="s">
        <v>1171</v>
      </c>
      <c r="D25" s="818"/>
      <c r="E25" s="804"/>
      <c r="F25" s="814" t="s">
        <v>1172</v>
      </c>
      <c r="G25" s="817"/>
      <c r="H25" s="804"/>
      <c r="I25" s="814" t="s">
        <v>1173</v>
      </c>
      <c r="J25" s="817" t="s">
        <v>1226</v>
      </c>
      <c r="K25" s="804"/>
      <c r="L25" s="799"/>
      <c r="M25" s="800"/>
    </row>
    <row r="26" spans="1:13" ht="14.25" customHeight="1">
      <c r="A26" s="4146"/>
      <c r="B26" s="4136"/>
      <c r="C26" s="814" t="s">
        <v>1174</v>
      </c>
      <c r="D26" s="823"/>
      <c r="E26" s="824"/>
      <c r="F26" s="814" t="s">
        <v>1175</v>
      </c>
      <c r="G26" s="818"/>
      <c r="H26" s="126"/>
      <c r="I26" s="825"/>
      <c r="J26" s="126"/>
      <c r="K26" s="826"/>
      <c r="L26" s="799"/>
      <c r="M26" s="800"/>
    </row>
    <row r="27" spans="1:13" ht="14.25" customHeight="1">
      <c r="A27" s="4146"/>
      <c r="B27" s="4136"/>
      <c r="C27" s="811"/>
      <c r="D27" s="811"/>
      <c r="E27" s="811"/>
      <c r="F27" s="811"/>
      <c r="G27" s="811"/>
      <c r="H27" s="811"/>
      <c r="I27" s="811"/>
      <c r="J27" s="811"/>
      <c r="K27" s="811"/>
      <c r="L27" s="799"/>
      <c r="M27" s="827"/>
    </row>
    <row r="28" spans="1:13" ht="14.25" customHeight="1">
      <c r="A28" s="4146"/>
      <c r="B28" s="828" t="s">
        <v>1176</v>
      </c>
      <c r="C28" s="804"/>
      <c r="D28" s="804"/>
      <c r="E28" s="804"/>
      <c r="F28" s="804"/>
      <c r="G28" s="804"/>
      <c r="H28" s="804"/>
      <c r="I28" s="804"/>
      <c r="J28" s="804"/>
      <c r="K28" s="804"/>
      <c r="L28" s="804"/>
      <c r="M28" s="827"/>
    </row>
    <row r="29" spans="1:13" ht="44.25" customHeight="1">
      <c r="A29" s="4146"/>
      <c r="B29" s="828"/>
      <c r="C29" s="829" t="s">
        <v>1177</v>
      </c>
      <c r="D29" s="830">
        <v>1</v>
      </c>
      <c r="E29" s="804"/>
      <c r="F29" s="831" t="s">
        <v>1178</v>
      </c>
      <c r="G29" s="830">
        <v>2018</v>
      </c>
      <c r="H29" s="804"/>
      <c r="I29" s="831" t="s">
        <v>1179</v>
      </c>
      <c r="J29" s="4747" t="s">
        <v>127</v>
      </c>
      <c r="K29" s="4131"/>
      <c r="L29" s="4132"/>
      <c r="M29" s="821"/>
    </row>
    <row r="30" spans="1:13" ht="14.25" customHeight="1">
      <c r="A30" s="4146"/>
      <c r="B30" s="784"/>
      <c r="C30" s="822"/>
      <c r="D30" s="822"/>
      <c r="E30" s="822"/>
      <c r="F30" s="822"/>
      <c r="G30" s="822"/>
      <c r="H30" s="822"/>
      <c r="I30" s="822"/>
      <c r="J30" s="822"/>
      <c r="K30" s="822"/>
      <c r="L30" s="822"/>
      <c r="M30" s="800"/>
    </row>
    <row r="31" spans="1:13" ht="14.25" customHeight="1">
      <c r="A31" s="4146"/>
      <c r="B31" s="4740" t="s">
        <v>1181</v>
      </c>
      <c r="C31" s="832"/>
      <c r="D31" s="832"/>
      <c r="E31" s="832"/>
      <c r="F31" s="832"/>
      <c r="G31" s="832"/>
      <c r="H31" s="832"/>
      <c r="I31" s="832"/>
      <c r="J31" s="832"/>
      <c r="K31" s="832"/>
      <c r="L31" s="799"/>
      <c r="M31" s="800"/>
    </row>
    <row r="32" spans="1:13" ht="14.25" customHeight="1">
      <c r="A32" s="4146"/>
      <c r="B32" s="4136"/>
      <c r="C32" s="804" t="s">
        <v>1182</v>
      </c>
      <c r="D32" s="818">
        <v>2019</v>
      </c>
      <c r="E32" s="833"/>
      <c r="F32" s="804" t="s">
        <v>1183</v>
      </c>
      <c r="G32" s="834" t="s">
        <v>1306</v>
      </c>
      <c r="H32" s="833"/>
      <c r="I32" s="831"/>
      <c r="J32" s="833" t="s">
        <v>2117</v>
      </c>
      <c r="K32" s="833"/>
      <c r="L32" s="799"/>
      <c r="M32" s="800"/>
    </row>
    <row r="33" spans="1:13" ht="14.25" customHeight="1">
      <c r="A33" s="4146"/>
      <c r="B33" s="4137"/>
      <c r="C33" s="822"/>
      <c r="D33" s="835"/>
      <c r="E33" s="836"/>
      <c r="F33" s="822"/>
      <c r="G33" s="836"/>
      <c r="H33" s="836"/>
      <c r="I33" s="837"/>
      <c r="J33" s="836"/>
      <c r="K33" s="836"/>
      <c r="L33" s="799"/>
      <c r="M33" s="838"/>
    </row>
    <row r="34" spans="1:13" ht="14.25" customHeight="1">
      <c r="A34" s="4146"/>
      <c r="B34" s="4740" t="s">
        <v>1185</v>
      </c>
      <c r="C34" s="839"/>
      <c r="D34" s="839"/>
      <c r="E34" s="839"/>
      <c r="F34" s="839"/>
      <c r="G34" s="839"/>
      <c r="H34" s="839"/>
      <c r="I34" s="839"/>
      <c r="J34" s="839"/>
      <c r="K34" s="839"/>
      <c r="L34" s="839"/>
      <c r="M34" s="838"/>
    </row>
    <row r="35" spans="1:13" ht="14.25" customHeight="1">
      <c r="A35" s="4146"/>
      <c r="B35" s="4136"/>
      <c r="C35" s="814"/>
      <c r="D35" s="804">
        <v>2019</v>
      </c>
      <c r="E35" s="804"/>
      <c r="F35" s="804">
        <v>2020</v>
      </c>
      <c r="G35" s="804"/>
      <c r="H35" s="2024">
        <v>2021</v>
      </c>
      <c r="I35" s="2024"/>
      <c r="J35" s="2024"/>
      <c r="K35" s="804"/>
      <c r="L35" s="804"/>
      <c r="M35" s="840"/>
    </row>
    <row r="36" spans="1:13" ht="14.25" customHeight="1">
      <c r="A36" s="4146"/>
      <c r="B36" s="4136"/>
      <c r="C36" s="814"/>
      <c r="D36" s="2025"/>
      <c r="E36" s="841">
        <v>1</v>
      </c>
      <c r="F36" s="2025"/>
      <c r="G36" s="841">
        <v>1</v>
      </c>
      <c r="H36" s="2025"/>
      <c r="I36" s="841">
        <v>1</v>
      </c>
      <c r="J36" s="2025"/>
      <c r="K36" s="841"/>
      <c r="L36" s="2025"/>
      <c r="M36" s="809"/>
    </row>
    <row r="37" spans="1:13" ht="14.25" customHeight="1">
      <c r="A37" s="4146"/>
      <c r="B37" s="4136"/>
      <c r="C37" s="814"/>
      <c r="D37" s="804"/>
      <c r="E37" s="804"/>
      <c r="F37" s="804"/>
      <c r="G37" s="804"/>
      <c r="H37" s="2024"/>
      <c r="I37" s="2024"/>
      <c r="J37" s="2024"/>
      <c r="K37" s="804"/>
      <c r="L37" s="804"/>
      <c r="M37" s="840"/>
    </row>
    <row r="38" spans="1:13" ht="14.25" customHeight="1">
      <c r="A38" s="4146"/>
      <c r="B38" s="4136"/>
      <c r="C38" s="814"/>
      <c r="D38" s="2025"/>
      <c r="E38" s="841"/>
      <c r="F38" s="2025"/>
      <c r="G38" s="841"/>
      <c r="H38" s="2025"/>
      <c r="I38" s="841"/>
      <c r="J38" s="2025"/>
      <c r="K38" s="841"/>
      <c r="L38" s="2025"/>
      <c r="M38" s="809"/>
    </row>
    <row r="39" spans="1:13" ht="14.25" customHeight="1">
      <c r="A39" s="4146"/>
      <c r="B39" s="4136"/>
      <c r="C39" s="814"/>
      <c r="D39" s="804"/>
      <c r="E39" s="804"/>
      <c r="F39" s="804"/>
      <c r="G39" s="804"/>
      <c r="H39" s="2024"/>
      <c r="I39" s="2024"/>
      <c r="J39" s="2024"/>
      <c r="K39" s="804"/>
      <c r="L39" s="804"/>
      <c r="M39" s="840"/>
    </row>
    <row r="40" spans="1:13" ht="14.25" customHeight="1">
      <c r="A40" s="4146"/>
      <c r="B40" s="4136"/>
      <c r="C40" s="814"/>
      <c r="D40" s="2025"/>
      <c r="E40" s="841"/>
      <c r="F40" s="2025"/>
      <c r="G40" s="841"/>
      <c r="H40" s="2025"/>
      <c r="I40" s="841"/>
      <c r="J40" s="2025"/>
      <c r="K40" s="841"/>
      <c r="L40" s="2025"/>
      <c r="M40" s="840"/>
    </row>
    <row r="41" spans="1:13" ht="14.25" customHeight="1">
      <c r="A41" s="4146"/>
      <c r="B41" s="4136"/>
      <c r="C41" s="814"/>
      <c r="D41" s="842" t="s">
        <v>1186</v>
      </c>
      <c r="E41" s="843"/>
      <c r="G41" s="843"/>
      <c r="H41" s="842"/>
      <c r="I41" s="843"/>
      <c r="J41" s="842"/>
      <c r="K41" s="843"/>
      <c r="L41" s="842"/>
      <c r="M41" s="840"/>
    </row>
    <row r="42" spans="1:13" ht="14.25" customHeight="1">
      <c r="A42" s="4146"/>
      <c r="B42" s="4136"/>
      <c r="C42" s="814"/>
      <c r="D42" s="2025"/>
      <c r="E42" s="841">
        <v>3</v>
      </c>
      <c r="F42" s="4748"/>
      <c r="G42" s="4132"/>
      <c r="H42" s="4748"/>
      <c r="I42" s="4132"/>
      <c r="J42" s="842"/>
      <c r="K42" s="843"/>
      <c r="L42" s="842"/>
      <c r="M42" s="840"/>
    </row>
    <row r="43" spans="1:13" ht="14.25" customHeight="1">
      <c r="A43" s="4146"/>
      <c r="B43" s="4136"/>
      <c r="C43" s="814"/>
      <c r="D43" s="842"/>
      <c r="E43" s="843"/>
      <c r="F43" s="842"/>
      <c r="G43" s="843"/>
      <c r="H43" s="842"/>
      <c r="I43" s="843"/>
      <c r="J43" s="842"/>
      <c r="K43" s="843"/>
      <c r="L43" s="842"/>
      <c r="M43" s="800"/>
    </row>
    <row r="44" spans="1:13" ht="14.25" customHeight="1">
      <c r="A44" s="4146"/>
      <c r="B44" s="4740" t="s">
        <v>1187</v>
      </c>
      <c r="C44" s="844"/>
      <c r="D44" s="844"/>
      <c r="E44" s="844"/>
      <c r="F44" s="844"/>
      <c r="G44" s="844"/>
      <c r="H44" s="844"/>
      <c r="I44" s="844"/>
      <c r="J44" s="844"/>
      <c r="K44" s="844"/>
      <c r="L44" s="799"/>
      <c r="M44" s="800"/>
    </row>
    <row r="45" spans="1:13" ht="14.25" customHeight="1">
      <c r="A45" s="4146"/>
      <c r="B45" s="4136"/>
      <c r="C45" s="799"/>
      <c r="D45" s="845" t="s">
        <v>482</v>
      </c>
      <c r="E45" s="846" t="s">
        <v>60</v>
      </c>
      <c r="F45" s="4741" t="s">
        <v>1188</v>
      </c>
      <c r="G45" s="4728"/>
      <c r="H45" s="4729"/>
      <c r="I45" s="4729"/>
      <c r="J45" s="4730"/>
      <c r="K45" s="847"/>
      <c r="L45" s="799"/>
      <c r="M45" s="800"/>
    </row>
    <row r="46" spans="1:13" ht="14.25" customHeight="1">
      <c r="A46" s="4146"/>
      <c r="B46" s="4136"/>
      <c r="C46" s="799"/>
      <c r="D46" s="848"/>
      <c r="E46" s="817" t="s">
        <v>1226</v>
      </c>
      <c r="F46" s="4159"/>
      <c r="G46" s="4731"/>
      <c r="H46" s="4141"/>
      <c r="I46" s="4141"/>
      <c r="J46" s="4732"/>
      <c r="K46" s="849"/>
      <c r="L46" s="799"/>
      <c r="M46" s="800"/>
    </row>
    <row r="47" spans="1:13" ht="29.1" customHeight="1">
      <c r="A47" s="4146"/>
      <c r="B47" s="4137"/>
      <c r="C47" s="850"/>
      <c r="D47" s="850"/>
      <c r="E47" s="850"/>
      <c r="F47" s="850"/>
      <c r="G47" s="850"/>
      <c r="H47" s="850"/>
      <c r="I47" s="850"/>
      <c r="J47" s="850"/>
      <c r="K47" s="850"/>
      <c r="L47" s="799"/>
      <c r="M47" s="851"/>
    </row>
    <row r="48" spans="1:13" ht="181.5" customHeight="1">
      <c r="A48" s="4146"/>
      <c r="B48" s="783" t="s">
        <v>1189</v>
      </c>
      <c r="C48" s="4733" t="s">
        <v>2118</v>
      </c>
      <c r="D48" s="4734"/>
      <c r="E48" s="4734"/>
      <c r="F48" s="4734"/>
      <c r="G48" s="4734"/>
      <c r="H48" s="4734"/>
      <c r="I48" s="4734"/>
      <c r="J48" s="4734"/>
      <c r="K48" s="4734"/>
      <c r="L48" s="4734"/>
      <c r="M48" s="4735"/>
    </row>
    <row r="49" spans="1:13" ht="29.25" customHeight="1">
      <c r="A49" s="4146"/>
      <c r="B49" s="783" t="s">
        <v>1191</v>
      </c>
      <c r="C49" s="4736" t="s">
        <v>2119</v>
      </c>
      <c r="D49" s="4737"/>
      <c r="E49" s="4737"/>
      <c r="F49" s="4737"/>
      <c r="G49" s="4737"/>
      <c r="H49" s="4737"/>
      <c r="I49" s="4737"/>
      <c r="J49" s="4737"/>
      <c r="K49" s="4737"/>
      <c r="L49" s="4737"/>
      <c r="M49" s="4738"/>
    </row>
    <row r="50" spans="1:13" ht="15" customHeight="1">
      <c r="A50" s="4146"/>
      <c r="B50" s="783" t="s">
        <v>1193</v>
      </c>
      <c r="C50" s="1236" t="s">
        <v>1194</v>
      </c>
      <c r="D50" s="1814"/>
      <c r="E50" s="1814"/>
      <c r="F50" s="1814"/>
      <c r="G50" s="1814"/>
      <c r="H50" s="1814"/>
      <c r="I50" s="1814"/>
      <c r="J50" s="1814"/>
      <c r="K50" s="1814"/>
      <c r="L50" s="1814"/>
      <c r="M50" s="1815"/>
    </row>
    <row r="51" spans="1:13" ht="15.75" customHeight="1">
      <c r="A51" s="4146"/>
      <c r="B51" s="783" t="s">
        <v>1195</v>
      </c>
      <c r="C51" s="1236">
        <v>2018</v>
      </c>
      <c r="D51" s="1814"/>
      <c r="E51" s="1814"/>
      <c r="F51" s="1814"/>
      <c r="G51" s="1814"/>
      <c r="H51" s="1814"/>
      <c r="I51" s="1814"/>
      <c r="J51" s="1814"/>
      <c r="K51" s="1814"/>
      <c r="L51" s="1814"/>
      <c r="M51" s="1815"/>
    </row>
    <row r="52" spans="1:13" ht="15.75" customHeight="1">
      <c r="A52" s="4727" t="s">
        <v>1197</v>
      </c>
      <c r="B52" s="854" t="s">
        <v>1198</v>
      </c>
      <c r="C52" s="4615" t="s">
        <v>1321</v>
      </c>
      <c r="D52" s="4616"/>
      <c r="E52" s="4616"/>
      <c r="F52" s="4616"/>
      <c r="G52" s="4616"/>
      <c r="H52" s="4616"/>
      <c r="I52" s="4616"/>
      <c r="J52" s="4616"/>
      <c r="K52" s="4616"/>
      <c r="L52" s="4616"/>
      <c r="M52" s="4633"/>
    </row>
    <row r="53" spans="1:13" ht="15.75" customHeight="1">
      <c r="A53" s="4136"/>
      <c r="B53" s="854" t="s">
        <v>1199</v>
      </c>
      <c r="C53" s="4615" t="s">
        <v>2056</v>
      </c>
      <c r="D53" s="4616"/>
      <c r="E53" s="4616"/>
      <c r="F53" s="4616"/>
      <c r="G53" s="4616"/>
      <c r="H53" s="4616"/>
      <c r="I53" s="4616"/>
      <c r="J53" s="4616"/>
      <c r="K53" s="4616"/>
      <c r="L53" s="4616"/>
      <c r="M53" s="4633"/>
    </row>
    <row r="54" spans="1:13" ht="15.75" customHeight="1">
      <c r="A54" s="4136"/>
      <c r="B54" s="854" t="s">
        <v>1201</v>
      </c>
      <c r="C54" s="4615" t="s">
        <v>126</v>
      </c>
      <c r="D54" s="4616"/>
      <c r="E54" s="4616"/>
      <c r="F54" s="4616"/>
      <c r="G54" s="4616"/>
      <c r="H54" s="4616"/>
      <c r="I54" s="4616"/>
      <c r="J54" s="4616"/>
      <c r="K54" s="4616"/>
      <c r="L54" s="4616"/>
      <c r="M54" s="4633"/>
    </row>
    <row r="55" spans="1:13" ht="15.75" customHeight="1">
      <c r="A55" s="4136"/>
      <c r="B55" s="855" t="s">
        <v>1202</v>
      </c>
      <c r="C55" s="4615" t="s">
        <v>127</v>
      </c>
      <c r="D55" s="4616"/>
      <c r="E55" s="4616"/>
      <c r="F55" s="4616"/>
      <c r="G55" s="4616"/>
      <c r="H55" s="4616"/>
      <c r="I55" s="4616"/>
      <c r="J55" s="4616"/>
      <c r="K55" s="4616"/>
      <c r="L55" s="4616"/>
      <c r="M55" s="4633"/>
    </row>
    <row r="56" spans="1:13" ht="25.5" customHeight="1">
      <c r="A56" s="4136"/>
      <c r="B56" s="854" t="s">
        <v>1204</v>
      </c>
      <c r="C56" s="4634" t="s">
        <v>823</v>
      </c>
      <c r="D56" s="4635"/>
      <c r="E56" s="4635"/>
      <c r="F56" s="4635"/>
      <c r="G56" s="4635"/>
      <c r="H56" s="4635"/>
      <c r="I56" s="4635"/>
      <c r="J56" s="4635"/>
      <c r="K56" s="4635"/>
      <c r="L56" s="4635"/>
      <c r="M56" s="4636"/>
    </row>
    <row r="57" spans="1:13" ht="15.75" customHeight="1" thickBot="1">
      <c r="A57" s="4163"/>
      <c r="B57" s="854" t="s">
        <v>1205</v>
      </c>
      <c r="C57" s="4615" t="s">
        <v>2057</v>
      </c>
      <c r="D57" s="4616"/>
      <c r="E57" s="4616"/>
      <c r="F57" s="4616"/>
      <c r="G57" s="4616"/>
      <c r="H57" s="853"/>
      <c r="I57" s="853"/>
      <c r="J57" s="853"/>
      <c r="K57" s="853"/>
      <c r="L57" s="853"/>
      <c r="M57" s="852"/>
    </row>
    <row r="58" spans="1:13" ht="15.75" customHeight="1">
      <c r="A58" s="4727" t="s">
        <v>1206</v>
      </c>
      <c r="B58" s="856" t="s">
        <v>1207</v>
      </c>
      <c r="C58" s="4615" t="s">
        <v>1389</v>
      </c>
      <c r="D58" s="4616"/>
      <c r="E58" s="4616"/>
      <c r="F58" s="4616"/>
      <c r="G58" s="4616"/>
      <c r="H58" s="853"/>
      <c r="I58" s="853"/>
      <c r="J58" s="853"/>
      <c r="K58" s="853"/>
      <c r="L58" s="853"/>
      <c r="M58" s="852"/>
    </row>
    <row r="59" spans="1:13" ht="16.5" customHeight="1">
      <c r="A59" s="4136"/>
      <c r="B59" s="856" t="s">
        <v>1209</v>
      </c>
      <c r="C59" s="4615" t="s">
        <v>1326</v>
      </c>
      <c r="D59" s="4616"/>
      <c r="E59" s="4616"/>
      <c r="F59" s="4616"/>
      <c r="G59" s="4616"/>
      <c r="H59" s="4616"/>
      <c r="I59" s="853"/>
      <c r="J59" s="853"/>
      <c r="K59" s="853"/>
      <c r="L59" s="853"/>
      <c r="M59" s="852"/>
    </row>
    <row r="60" spans="1:13" ht="14.25" customHeight="1" thickBot="1">
      <c r="A60" s="4136"/>
      <c r="B60" s="857" t="s">
        <v>28</v>
      </c>
      <c r="C60" s="4615" t="s">
        <v>126</v>
      </c>
      <c r="D60" s="4616"/>
      <c r="E60" s="4616"/>
      <c r="F60" s="4616"/>
      <c r="G60" s="4616"/>
      <c r="H60" s="4616"/>
      <c r="I60" s="853"/>
      <c r="J60" s="853"/>
      <c r="K60" s="853"/>
      <c r="L60" s="853"/>
      <c r="M60" s="858"/>
    </row>
    <row r="61" spans="1:13" ht="14.25" customHeight="1" thickBot="1">
      <c r="A61" s="859" t="s">
        <v>1211</v>
      </c>
      <c r="B61" s="860"/>
      <c r="C61" s="861"/>
      <c r="D61" s="862"/>
      <c r="E61" s="862"/>
      <c r="F61" s="862"/>
      <c r="G61" s="862"/>
      <c r="H61" s="862"/>
      <c r="I61" s="862"/>
      <c r="J61" s="862"/>
      <c r="K61" s="862"/>
      <c r="L61" s="862"/>
      <c r="M61" s="1235"/>
    </row>
    <row r="62" spans="1:13" ht="14.25" customHeight="1"/>
    <row r="63" spans="1:13" ht="14.25" customHeight="1"/>
    <row r="64" spans="1:13" ht="14.25" customHeight="1"/>
  </sheetData>
  <mergeCells count="40">
    <mergeCell ref="B1:E1"/>
    <mergeCell ref="A2:A13"/>
    <mergeCell ref="C2:M2"/>
    <mergeCell ref="C3:M3"/>
    <mergeCell ref="B8:B10"/>
    <mergeCell ref="C9:D9"/>
    <mergeCell ref="F9:G9"/>
    <mergeCell ref="I9:J9"/>
    <mergeCell ref="C10:D10"/>
    <mergeCell ref="F10:G10"/>
    <mergeCell ref="B44:B47"/>
    <mergeCell ref="F45:F46"/>
    <mergeCell ref="I10:J10"/>
    <mergeCell ref="C11:M11"/>
    <mergeCell ref="C12:M12"/>
    <mergeCell ref="C13:M13"/>
    <mergeCell ref="C14:E14"/>
    <mergeCell ref="G14:M14"/>
    <mergeCell ref="B24:B27"/>
    <mergeCell ref="J29:L29"/>
    <mergeCell ref="B31:B33"/>
    <mergeCell ref="B34:B43"/>
    <mergeCell ref="F42:G42"/>
    <mergeCell ref="H42:I42"/>
    <mergeCell ref="A58:A60"/>
    <mergeCell ref="C58:G58"/>
    <mergeCell ref="C59:H59"/>
    <mergeCell ref="C60:H60"/>
    <mergeCell ref="G45:J46"/>
    <mergeCell ref="C48:M48"/>
    <mergeCell ref="C49:M49"/>
    <mergeCell ref="A52:A57"/>
    <mergeCell ref="C52:M52"/>
    <mergeCell ref="C53:M53"/>
    <mergeCell ref="C54:M54"/>
    <mergeCell ref="C55:M55"/>
    <mergeCell ref="C56:M56"/>
    <mergeCell ref="C57:G57"/>
    <mergeCell ref="A15:A51"/>
    <mergeCell ref="B17:B23"/>
  </mergeCells>
  <hyperlinks>
    <hyperlink ref="C56" r:id="rId1"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3"/>
  </sheetPr>
  <dimension ref="A1:M64"/>
  <sheetViews>
    <sheetView workbookViewId="0">
      <selection activeCell="N43" sqref="N43"/>
    </sheetView>
  </sheetViews>
  <sheetFormatPr baseColWidth="10" defaultColWidth="14.42578125" defaultRowHeight="15"/>
  <cols>
    <col min="1" max="1" width="12.42578125" style="1505" customWidth="1"/>
    <col min="2" max="2" width="21.85546875" style="1505" customWidth="1"/>
    <col min="3" max="13" width="10.7109375" style="1505" customWidth="1"/>
    <col min="14" max="16384" width="14.42578125" style="1505"/>
  </cols>
  <sheetData>
    <row r="1" spans="1:13" ht="14.25" customHeight="1" thickBot="1">
      <c r="A1" s="863"/>
      <c r="B1" s="4660" t="s">
        <v>2120</v>
      </c>
      <c r="C1" s="4661"/>
      <c r="D1" s="4661"/>
      <c r="E1" s="4661"/>
      <c r="F1" s="864"/>
      <c r="G1" s="864"/>
      <c r="H1" s="864"/>
      <c r="I1" s="864"/>
      <c r="J1" s="864"/>
      <c r="K1" s="864"/>
      <c r="L1" s="864"/>
      <c r="M1" s="865"/>
    </row>
    <row r="2" spans="1:13" ht="36" customHeight="1">
      <c r="A2" s="4760" t="s">
        <v>1134</v>
      </c>
      <c r="B2" s="866" t="s">
        <v>1135</v>
      </c>
      <c r="C2" s="4648" t="s">
        <v>533</v>
      </c>
      <c r="D2" s="4649"/>
      <c r="E2" s="4649"/>
      <c r="F2" s="4649"/>
      <c r="G2" s="4649"/>
      <c r="H2" s="4649"/>
      <c r="I2" s="4649"/>
      <c r="J2" s="4649"/>
      <c r="K2" s="4649"/>
      <c r="L2" s="4649"/>
      <c r="M2" s="4650"/>
    </row>
    <row r="3" spans="1:13" ht="68.25" customHeight="1">
      <c r="A3" s="4761"/>
      <c r="B3" s="867" t="s">
        <v>1213</v>
      </c>
      <c r="C3" s="4648" t="s">
        <v>2121</v>
      </c>
      <c r="D3" s="4649"/>
      <c r="E3" s="4649"/>
      <c r="F3" s="4649"/>
      <c r="G3" s="4649"/>
      <c r="H3" s="4649"/>
      <c r="I3" s="4649"/>
      <c r="J3" s="4649"/>
      <c r="K3" s="4649"/>
      <c r="L3" s="4649"/>
      <c r="M3" s="4650"/>
    </row>
    <row r="4" spans="1:13" ht="14.25" customHeight="1">
      <c r="A4" s="4761"/>
      <c r="B4" s="868" t="s">
        <v>1139</v>
      </c>
      <c r="C4" s="869" t="s">
        <v>509</v>
      </c>
      <c r="D4" s="869"/>
      <c r="E4" s="869"/>
      <c r="F4" s="869"/>
      <c r="G4" s="869"/>
      <c r="H4" s="869"/>
      <c r="I4" s="869"/>
      <c r="J4" s="869"/>
      <c r="K4" s="869"/>
      <c r="L4" s="869"/>
      <c r="M4" s="870"/>
    </row>
    <row r="5" spans="1:13" ht="14.25" customHeight="1">
      <c r="A5" s="4761"/>
      <c r="B5" s="871" t="s">
        <v>1140</v>
      </c>
      <c r="C5" s="4648" t="s">
        <v>2043</v>
      </c>
      <c r="D5" s="4649"/>
      <c r="E5" s="4649"/>
      <c r="F5" s="4649"/>
      <c r="G5" s="4649"/>
      <c r="H5" s="4649"/>
      <c r="I5" s="4649"/>
      <c r="J5" s="4649"/>
      <c r="K5" s="4649"/>
      <c r="L5" s="4649"/>
      <c r="M5" s="4650"/>
    </row>
    <row r="6" spans="1:13" ht="14.25" customHeight="1">
      <c r="A6" s="4761"/>
      <c r="B6" s="868" t="s">
        <v>1142</v>
      </c>
      <c r="C6" s="4648" t="s">
        <v>2044</v>
      </c>
      <c r="D6" s="4649"/>
      <c r="E6" s="4649"/>
      <c r="F6" s="4649"/>
      <c r="G6" s="4649"/>
      <c r="H6" s="4649"/>
      <c r="I6" s="4649"/>
      <c r="J6" s="4649"/>
      <c r="K6" s="4649"/>
      <c r="L6" s="4649"/>
      <c r="M6" s="4650"/>
    </row>
    <row r="7" spans="1:13" ht="14.25" customHeight="1">
      <c r="A7" s="4761"/>
      <c r="B7" s="867" t="s">
        <v>1143</v>
      </c>
      <c r="C7" s="1520"/>
      <c r="D7" s="4705" t="s">
        <v>2045</v>
      </c>
      <c r="E7" s="4649"/>
      <c r="F7" s="4649"/>
      <c r="G7" s="4655"/>
      <c r="H7" s="872" t="s">
        <v>28</v>
      </c>
      <c r="I7" s="1521"/>
      <c r="J7" s="4705" t="s">
        <v>2103</v>
      </c>
      <c r="K7" s="4649"/>
      <c r="L7" s="4649"/>
      <c r="M7" s="4650"/>
    </row>
    <row r="8" spans="1:13" ht="14.25" customHeight="1">
      <c r="A8" s="4761"/>
      <c r="B8" s="4651" t="s">
        <v>1144</v>
      </c>
      <c r="C8" s="2033"/>
      <c r="D8" s="873"/>
      <c r="E8" s="873"/>
      <c r="F8" s="873"/>
      <c r="G8" s="873"/>
      <c r="H8" s="873"/>
      <c r="I8" s="873"/>
      <c r="J8" s="873"/>
      <c r="K8" s="873"/>
      <c r="L8" s="874"/>
      <c r="M8" s="875"/>
    </row>
    <row r="9" spans="1:13" ht="14.25" customHeight="1">
      <c r="A9" s="4761"/>
      <c r="B9" s="4614"/>
      <c r="C9" s="4687"/>
      <c r="D9" s="4688"/>
      <c r="E9" s="2036"/>
      <c r="F9" s="4689"/>
      <c r="G9" s="4626"/>
      <c r="H9" s="2036"/>
      <c r="I9" s="4689"/>
      <c r="J9" s="4626"/>
      <c r="K9" s="2036"/>
      <c r="L9" s="876"/>
      <c r="M9" s="877"/>
    </row>
    <row r="10" spans="1:13" ht="14.25" customHeight="1">
      <c r="A10" s="4761"/>
      <c r="B10" s="4652"/>
      <c r="C10" s="4689" t="s">
        <v>1147</v>
      </c>
      <c r="D10" s="4626"/>
      <c r="E10" s="2028"/>
      <c r="F10" s="4689" t="s">
        <v>1147</v>
      </c>
      <c r="G10" s="4626"/>
      <c r="H10" s="2028"/>
      <c r="I10" s="4689" t="s">
        <v>1147</v>
      </c>
      <c r="J10" s="4626"/>
      <c r="K10" s="2028"/>
      <c r="L10" s="876"/>
      <c r="M10" s="877"/>
    </row>
    <row r="11" spans="1:13" ht="69" customHeight="1">
      <c r="A11" s="4761"/>
      <c r="B11" s="867" t="s">
        <v>1219</v>
      </c>
      <c r="C11" s="4766" t="s">
        <v>2122</v>
      </c>
      <c r="D11" s="4669"/>
      <c r="E11" s="4669"/>
      <c r="F11" s="4669"/>
      <c r="G11" s="4669"/>
      <c r="H11" s="4669"/>
      <c r="I11" s="4669"/>
      <c r="J11" s="4669"/>
      <c r="K11" s="4669"/>
      <c r="L11" s="4669"/>
      <c r="M11" s="4710"/>
    </row>
    <row r="12" spans="1:13" ht="83.25" customHeight="1" thickBot="1">
      <c r="A12" s="4761"/>
      <c r="B12" s="867" t="s">
        <v>1221</v>
      </c>
      <c r="C12" s="4681" t="s">
        <v>2114</v>
      </c>
      <c r="D12" s="4629"/>
      <c r="E12" s="4629"/>
      <c r="F12" s="4629"/>
      <c r="G12" s="4629"/>
      <c r="H12" s="4629"/>
      <c r="I12" s="4629"/>
      <c r="J12" s="4629"/>
      <c r="K12" s="4629"/>
      <c r="L12" s="4629"/>
      <c r="M12" s="4630"/>
    </row>
    <row r="13" spans="1:13" ht="66.75" customHeight="1">
      <c r="A13" s="4761"/>
      <c r="B13" s="2027" t="s">
        <v>1495</v>
      </c>
      <c r="C13" s="4763" t="s">
        <v>2123</v>
      </c>
      <c r="D13" s="4661"/>
      <c r="E13" s="4661"/>
      <c r="F13" s="4661"/>
      <c r="G13" s="4661"/>
      <c r="H13" s="4661"/>
      <c r="I13" s="4661"/>
      <c r="J13" s="4661"/>
      <c r="K13" s="4661"/>
      <c r="L13" s="4661"/>
      <c r="M13" s="4764"/>
    </row>
    <row r="14" spans="1:13" ht="60.75" customHeight="1">
      <c r="A14" s="4762"/>
      <c r="B14" s="985" t="s">
        <v>1995</v>
      </c>
      <c r="C14" s="3919" t="s">
        <v>1403</v>
      </c>
      <c r="D14" s="3694"/>
      <c r="E14" s="3920"/>
      <c r="F14" s="985" t="s">
        <v>1224</v>
      </c>
      <c r="G14" s="3919" t="s">
        <v>789</v>
      </c>
      <c r="H14" s="3694"/>
      <c r="I14" s="3694"/>
      <c r="J14" s="3694"/>
      <c r="K14" s="3694"/>
      <c r="L14" s="3694"/>
      <c r="M14" s="3920"/>
    </row>
    <row r="15" spans="1:13" ht="54.75" customHeight="1">
      <c r="A15" s="4646" t="s">
        <v>1150</v>
      </c>
      <c r="B15" s="868" t="s">
        <v>1256</v>
      </c>
      <c r="C15" s="897" t="s">
        <v>111</v>
      </c>
      <c r="E15" s="897"/>
      <c r="F15" s="897"/>
      <c r="G15" s="897"/>
      <c r="H15" s="897"/>
      <c r="I15" s="897"/>
      <c r="J15" s="897"/>
      <c r="K15" s="897"/>
      <c r="L15" s="876"/>
      <c r="M15" s="878"/>
    </row>
    <row r="16" spans="1:13" ht="14.25" customHeight="1">
      <c r="A16" s="4647"/>
      <c r="B16" s="867" t="s">
        <v>1151</v>
      </c>
      <c r="C16" s="879" t="s">
        <v>534</v>
      </c>
      <c r="D16" s="1816"/>
      <c r="E16" s="1816"/>
      <c r="F16" s="1816"/>
      <c r="G16" s="1816"/>
      <c r="H16" s="1816"/>
      <c r="I16" s="1816"/>
      <c r="J16" s="1816"/>
      <c r="K16" s="1816"/>
      <c r="L16" s="1816"/>
      <c r="M16" s="880"/>
    </row>
    <row r="17" spans="1:13" ht="14.25" customHeight="1">
      <c r="A17" s="4647"/>
      <c r="B17" s="4651" t="s">
        <v>1153</v>
      </c>
      <c r="C17" s="881"/>
      <c r="D17" s="882"/>
      <c r="E17" s="882"/>
      <c r="F17" s="882"/>
      <c r="G17" s="882"/>
      <c r="H17" s="882"/>
      <c r="I17" s="882"/>
      <c r="J17" s="882"/>
      <c r="K17" s="882"/>
      <c r="L17" s="882"/>
      <c r="M17" s="883"/>
    </row>
    <row r="18" spans="1:13" ht="14.25" customHeight="1">
      <c r="A18" s="4647"/>
      <c r="B18" s="4614"/>
      <c r="C18" s="884"/>
      <c r="D18" s="885"/>
      <c r="E18" s="886"/>
      <c r="F18" s="885"/>
      <c r="G18" s="886"/>
      <c r="H18" s="885"/>
      <c r="I18" s="886"/>
      <c r="J18" s="885"/>
      <c r="K18" s="886"/>
      <c r="L18" s="886"/>
      <c r="M18" s="887"/>
    </row>
    <row r="19" spans="1:13" ht="14.25" customHeight="1">
      <c r="A19" s="4647"/>
      <c r="B19" s="4614"/>
      <c r="C19" s="888" t="s">
        <v>1154</v>
      </c>
      <c r="D19" s="889"/>
      <c r="E19" s="888" t="s">
        <v>1155</v>
      </c>
      <c r="F19" s="889"/>
      <c r="G19" s="888" t="s">
        <v>1156</v>
      </c>
      <c r="H19" s="889"/>
      <c r="I19" s="888" t="s">
        <v>1157</v>
      </c>
      <c r="J19" s="889"/>
      <c r="K19" s="888" t="s">
        <v>1158</v>
      </c>
      <c r="L19" s="890"/>
      <c r="M19" s="887"/>
    </row>
    <row r="20" spans="1:13" ht="14.25" customHeight="1">
      <c r="A20" s="4647"/>
      <c r="B20" s="4614"/>
      <c r="C20" s="888" t="s">
        <v>1159</v>
      </c>
      <c r="D20" s="891"/>
      <c r="E20" s="888" t="s">
        <v>1160</v>
      </c>
      <c r="F20" s="892"/>
      <c r="G20" s="888" t="s">
        <v>1161</v>
      </c>
      <c r="H20" s="892"/>
      <c r="I20" s="888" t="s">
        <v>1162</v>
      </c>
      <c r="J20" s="1240"/>
      <c r="K20" s="888" t="s">
        <v>1163</v>
      </c>
      <c r="L20" s="890"/>
      <c r="M20" s="883"/>
    </row>
    <row r="21" spans="1:13" ht="14.25" customHeight="1">
      <c r="A21" s="4647"/>
      <c r="B21" s="4614"/>
      <c r="C21" s="888" t="s">
        <v>1164</v>
      </c>
      <c r="D21" s="891"/>
      <c r="E21" s="888" t="s">
        <v>1165</v>
      </c>
      <c r="F21" s="891"/>
      <c r="G21" s="888"/>
      <c r="H21" s="885"/>
      <c r="I21" s="888"/>
      <c r="J21" s="885"/>
      <c r="K21" s="888"/>
      <c r="L21" s="893"/>
      <c r="M21" s="894"/>
    </row>
    <row r="22" spans="1:13" ht="14.25" customHeight="1">
      <c r="A22" s="4647"/>
      <c r="B22" s="4614"/>
      <c r="C22" s="888" t="s">
        <v>1166</v>
      </c>
      <c r="D22" s="892" t="s">
        <v>1167</v>
      </c>
      <c r="E22" s="888" t="s">
        <v>1168</v>
      </c>
      <c r="F22" s="2028" t="s">
        <v>2089</v>
      </c>
      <c r="G22" s="2028"/>
      <c r="H22" s="2028"/>
      <c r="I22" s="2028"/>
      <c r="J22" s="2028"/>
      <c r="K22" s="2028"/>
      <c r="L22" s="2028"/>
      <c r="M22" s="895"/>
    </row>
    <row r="23" spans="1:13" ht="14.25" customHeight="1">
      <c r="A23" s="4647"/>
      <c r="B23" s="4652"/>
      <c r="C23" s="896"/>
      <c r="D23" s="896"/>
      <c r="E23" s="896"/>
      <c r="F23" s="896"/>
      <c r="G23" s="896"/>
      <c r="H23" s="896"/>
      <c r="I23" s="896"/>
      <c r="J23" s="896"/>
      <c r="K23" s="896"/>
      <c r="L23" s="896"/>
      <c r="M23" s="877"/>
    </row>
    <row r="24" spans="1:13" ht="14.25" customHeight="1">
      <c r="A24" s="4647"/>
      <c r="B24" s="4651" t="s">
        <v>1170</v>
      </c>
      <c r="C24" s="882"/>
      <c r="D24" s="882"/>
      <c r="E24" s="882"/>
      <c r="F24" s="882"/>
      <c r="G24" s="882"/>
      <c r="H24" s="882"/>
      <c r="I24" s="882"/>
      <c r="J24" s="882"/>
      <c r="K24" s="882"/>
      <c r="L24" s="876"/>
      <c r="M24" s="877"/>
    </row>
    <row r="25" spans="1:13" ht="14.25" customHeight="1">
      <c r="A25" s="4647"/>
      <c r="B25" s="4614"/>
      <c r="C25" s="888" t="s">
        <v>1171</v>
      </c>
      <c r="D25" s="892"/>
      <c r="E25" s="897"/>
      <c r="F25" s="888" t="s">
        <v>1172</v>
      </c>
      <c r="G25" s="891"/>
      <c r="H25" s="897"/>
      <c r="I25" s="888" t="s">
        <v>1173</v>
      </c>
      <c r="J25" s="891" t="s">
        <v>1226</v>
      </c>
      <c r="K25" s="897"/>
      <c r="L25" s="876"/>
      <c r="M25" s="877"/>
    </row>
    <row r="26" spans="1:13" ht="14.25" customHeight="1">
      <c r="A26" s="4647"/>
      <c r="B26" s="4614"/>
      <c r="C26" s="888" t="s">
        <v>1174</v>
      </c>
      <c r="D26" s="898"/>
      <c r="E26" s="899"/>
      <c r="F26" s="888" t="s">
        <v>1175</v>
      </c>
      <c r="G26" s="892"/>
      <c r="H26" s="900"/>
      <c r="I26" s="901"/>
      <c r="J26" s="900"/>
      <c r="K26" s="902"/>
      <c r="L26" s="876"/>
      <c r="M26" s="877"/>
    </row>
    <row r="27" spans="1:13" ht="14.25" customHeight="1">
      <c r="A27" s="4647"/>
      <c r="B27" s="4614"/>
      <c r="C27" s="885"/>
      <c r="D27" s="885"/>
      <c r="E27" s="885"/>
      <c r="F27" s="885"/>
      <c r="G27" s="885"/>
      <c r="H27" s="885"/>
      <c r="I27" s="885"/>
      <c r="J27" s="885"/>
      <c r="K27" s="885"/>
      <c r="L27" s="876"/>
      <c r="M27" s="903"/>
    </row>
    <row r="28" spans="1:13" ht="28.5" customHeight="1">
      <c r="A28" s="4647"/>
      <c r="B28" s="904" t="s">
        <v>1176</v>
      </c>
      <c r="C28" s="897"/>
      <c r="D28" s="897"/>
      <c r="E28" s="897"/>
      <c r="F28" s="897"/>
      <c r="G28" s="897"/>
      <c r="H28" s="897"/>
      <c r="I28" s="897"/>
      <c r="J28" s="897"/>
      <c r="K28" s="897"/>
      <c r="L28" s="897"/>
      <c r="M28" s="903"/>
    </row>
    <row r="29" spans="1:13" ht="14.25" customHeight="1">
      <c r="A29" s="4647"/>
      <c r="B29" s="904"/>
      <c r="C29" s="905" t="s">
        <v>1177</v>
      </c>
      <c r="D29" s="906" t="s">
        <v>61</v>
      </c>
      <c r="E29" s="897"/>
      <c r="F29" s="907" t="s">
        <v>1178</v>
      </c>
      <c r="G29" s="892" t="s">
        <v>61</v>
      </c>
      <c r="H29" s="897"/>
      <c r="I29" s="907" t="s">
        <v>1179</v>
      </c>
      <c r="J29" s="4654"/>
      <c r="K29" s="4649"/>
      <c r="L29" s="4655"/>
      <c r="M29" s="895"/>
    </row>
    <row r="30" spans="1:13" ht="14.25" customHeight="1">
      <c r="A30" s="4647"/>
      <c r="B30" s="868"/>
      <c r="C30" s="896"/>
      <c r="D30" s="896"/>
      <c r="E30" s="896"/>
      <c r="F30" s="896"/>
      <c r="G30" s="896"/>
      <c r="H30" s="896"/>
      <c r="I30" s="896"/>
      <c r="J30" s="896"/>
      <c r="K30" s="896"/>
      <c r="L30" s="896"/>
      <c r="M30" s="877"/>
    </row>
    <row r="31" spans="1:13" ht="14.25" customHeight="1">
      <c r="A31" s="4647"/>
      <c r="B31" s="4651" t="s">
        <v>1181</v>
      </c>
      <c r="C31" s="908"/>
      <c r="D31" s="908"/>
      <c r="E31" s="908"/>
      <c r="F31" s="908"/>
      <c r="G31" s="908"/>
      <c r="H31" s="908"/>
      <c r="I31" s="908"/>
      <c r="J31" s="908"/>
      <c r="K31" s="908"/>
      <c r="L31" s="876"/>
      <c r="M31" s="877"/>
    </row>
    <row r="32" spans="1:13" ht="14.25" customHeight="1">
      <c r="A32" s="4647"/>
      <c r="B32" s="4614"/>
      <c r="C32" s="897" t="s">
        <v>1182</v>
      </c>
      <c r="D32" s="892">
        <v>2019</v>
      </c>
      <c r="E32" s="909"/>
      <c r="F32" s="897" t="s">
        <v>1183</v>
      </c>
      <c r="G32" s="910" t="s">
        <v>1306</v>
      </c>
      <c r="H32" s="909"/>
      <c r="I32" s="907"/>
      <c r="J32" s="909"/>
      <c r="K32" s="909"/>
      <c r="L32" s="876"/>
      <c r="M32" s="877"/>
    </row>
    <row r="33" spans="1:13" ht="14.25" customHeight="1">
      <c r="A33" s="4647"/>
      <c r="B33" s="4652"/>
      <c r="C33" s="896"/>
      <c r="D33" s="911"/>
      <c r="E33" s="912"/>
      <c r="F33" s="896"/>
      <c r="G33" s="912"/>
      <c r="H33" s="912"/>
      <c r="I33" s="913"/>
      <c r="J33" s="912"/>
      <c r="K33" s="912"/>
      <c r="L33" s="876"/>
      <c r="M33" s="914"/>
    </row>
    <row r="34" spans="1:13" ht="14.25" customHeight="1">
      <c r="A34" s="4647"/>
      <c r="B34" s="4651" t="s">
        <v>1185</v>
      </c>
      <c r="C34" s="915"/>
      <c r="D34" s="915"/>
      <c r="E34" s="915"/>
      <c r="F34" s="915"/>
      <c r="G34" s="915"/>
      <c r="H34" s="915"/>
      <c r="I34" s="915"/>
      <c r="J34" s="915"/>
      <c r="K34" s="915"/>
      <c r="L34" s="915"/>
      <c r="M34" s="914"/>
    </row>
    <row r="35" spans="1:13" ht="14.25" customHeight="1">
      <c r="A35" s="4647"/>
      <c r="B35" s="4614"/>
      <c r="C35" s="888"/>
      <c r="D35" s="897">
        <v>2019</v>
      </c>
      <c r="E35" s="897"/>
      <c r="F35" s="897">
        <v>2020</v>
      </c>
      <c r="G35" s="897"/>
      <c r="H35" s="2036">
        <v>2021</v>
      </c>
      <c r="I35" s="2036"/>
      <c r="J35" s="2036" t="s">
        <v>1307</v>
      </c>
      <c r="K35" s="897"/>
      <c r="L35" s="897" t="s">
        <v>1308</v>
      </c>
      <c r="M35" s="2039"/>
    </row>
    <row r="36" spans="1:13" ht="14.25" customHeight="1">
      <c r="A36" s="4647"/>
      <c r="B36" s="4614"/>
      <c r="C36" s="888"/>
      <c r="D36" s="2029">
        <v>1</v>
      </c>
      <c r="E36" s="1237"/>
      <c r="F36" s="2029">
        <v>1</v>
      </c>
      <c r="G36" s="1237"/>
      <c r="H36" s="2029">
        <v>1</v>
      </c>
      <c r="I36" s="916"/>
      <c r="J36" s="2030"/>
      <c r="K36" s="916"/>
      <c r="L36" s="2030"/>
      <c r="M36" s="883"/>
    </row>
    <row r="37" spans="1:13" ht="14.25" customHeight="1">
      <c r="A37" s="4647"/>
      <c r="B37" s="4614"/>
      <c r="C37" s="888"/>
      <c r="D37" s="897" t="s">
        <v>1309</v>
      </c>
      <c r="E37" s="897"/>
      <c r="F37" s="897" t="s">
        <v>1310</v>
      </c>
      <c r="G37" s="897"/>
      <c r="H37" s="2036" t="s">
        <v>1311</v>
      </c>
      <c r="I37" s="2036"/>
      <c r="J37" s="2036" t="s">
        <v>1312</v>
      </c>
      <c r="K37" s="897"/>
      <c r="L37" s="897" t="s">
        <v>1313</v>
      </c>
      <c r="M37" s="2039"/>
    </row>
    <row r="38" spans="1:13" ht="14.25" customHeight="1">
      <c r="A38" s="4647"/>
      <c r="B38" s="4614"/>
      <c r="C38" s="888"/>
      <c r="D38" s="2030"/>
      <c r="E38" s="916"/>
      <c r="F38" s="2030"/>
      <c r="G38" s="916"/>
      <c r="H38" s="2030"/>
      <c r="I38" s="916"/>
      <c r="J38" s="2030"/>
      <c r="K38" s="916"/>
      <c r="L38" s="2030"/>
      <c r="M38" s="883"/>
    </row>
    <row r="39" spans="1:13" ht="14.25" customHeight="1">
      <c r="A39" s="4647"/>
      <c r="B39" s="4614"/>
      <c r="C39" s="888"/>
      <c r="D39" s="897" t="s">
        <v>1314</v>
      </c>
      <c r="E39" s="897"/>
      <c r="F39" s="897" t="s">
        <v>1315</v>
      </c>
      <c r="G39" s="897"/>
      <c r="H39" s="2036" t="s">
        <v>1316</v>
      </c>
      <c r="I39" s="2036"/>
      <c r="J39" s="2036" t="s">
        <v>1317</v>
      </c>
      <c r="K39" s="897"/>
      <c r="L39" s="897" t="s">
        <v>1318</v>
      </c>
      <c r="M39" s="2039"/>
    </row>
    <row r="40" spans="1:13" ht="14.25" customHeight="1">
      <c r="A40" s="4647"/>
      <c r="B40" s="4614"/>
      <c r="C40" s="888"/>
      <c r="D40" s="2030"/>
      <c r="E40" s="916"/>
      <c r="F40" s="2030"/>
      <c r="G40" s="916"/>
      <c r="H40" s="2030"/>
      <c r="I40" s="916"/>
      <c r="J40" s="2030"/>
      <c r="K40" s="916"/>
      <c r="L40" s="2030"/>
      <c r="M40" s="2039"/>
    </row>
    <row r="41" spans="1:13" ht="14.25" customHeight="1">
      <c r="A41" s="4647"/>
      <c r="B41" s="4614"/>
      <c r="C41" s="888"/>
      <c r="D41" s="917" t="s">
        <v>1318</v>
      </c>
      <c r="E41" s="2038"/>
      <c r="F41" s="917" t="s">
        <v>1186</v>
      </c>
      <c r="G41" s="2038"/>
      <c r="H41" s="917"/>
      <c r="I41" s="2038"/>
      <c r="J41" s="917"/>
      <c r="K41" s="2038"/>
      <c r="L41" s="917"/>
      <c r="M41" s="2039"/>
    </row>
    <row r="42" spans="1:13" ht="14.25" customHeight="1">
      <c r="A42" s="4647"/>
      <c r="B42" s="4614"/>
      <c r="C42" s="888"/>
      <c r="D42" s="2030"/>
      <c r="E42" s="916"/>
      <c r="F42" s="4656">
        <v>3</v>
      </c>
      <c r="G42" s="4765"/>
      <c r="H42" s="4658"/>
      <c r="I42" s="4655"/>
      <c r="J42" s="917"/>
      <c r="K42" s="2038"/>
      <c r="L42" s="917"/>
      <c r="M42" s="2039"/>
    </row>
    <row r="43" spans="1:13" ht="14.25" customHeight="1">
      <c r="A43" s="4647"/>
      <c r="B43" s="4614"/>
      <c r="C43" s="888"/>
      <c r="D43" s="917"/>
      <c r="E43" s="2038"/>
      <c r="F43" s="917"/>
      <c r="G43" s="2038"/>
      <c r="H43" s="917"/>
      <c r="I43" s="2038"/>
      <c r="J43" s="917"/>
      <c r="K43" s="2038"/>
      <c r="L43" s="917"/>
      <c r="M43" s="877"/>
    </row>
    <row r="44" spans="1:13" ht="14.25" customHeight="1">
      <c r="A44" s="4647"/>
      <c r="B44" s="4651" t="s">
        <v>1187</v>
      </c>
      <c r="C44" s="918"/>
      <c r="D44" s="918"/>
      <c r="E44" s="918"/>
      <c r="F44" s="918"/>
      <c r="G44" s="918"/>
      <c r="H44" s="918"/>
      <c r="I44" s="918"/>
      <c r="J44" s="918"/>
      <c r="K44" s="918"/>
      <c r="L44" s="876"/>
      <c r="M44" s="877"/>
    </row>
    <row r="45" spans="1:13" ht="14.25" customHeight="1">
      <c r="A45" s="4647"/>
      <c r="B45" s="4614"/>
      <c r="C45" s="876"/>
      <c r="D45" s="919" t="s">
        <v>482</v>
      </c>
      <c r="E45" s="920" t="s">
        <v>60</v>
      </c>
      <c r="F45" s="4753" t="s">
        <v>1188</v>
      </c>
      <c r="G45" s="4754" t="s">
        <v>1267</v>
      </c>
      <c r="H45" s="4754"/>
      <c r="I45" s="4754"/>
      <c r="J45" s="4754"/>
      <c r="K45" s="4754"/>
      <c r="L45" s="876"/>
      <c r="M45" s="877"/>
    </row>
    <row r="46" spans="1:13" ht="14.25" customHeight="1">
      <c r="A46" s="4647"/>
      <c r="B46" s="4614"/>
      <c r="C46" s="876"/>
      <c r="D46" s="922" t="s">
        <v>1226</v>
      </c>
      <c r="E46" s="891"/>
      <c r="F46" s="4669"/>
      <c r="G46" s="4754"/>
      <c r="H46" s="4754"/>
      <c r="I46" s="4754"/>
      <c r="J46" s="4754"/>
      <c r="K46" s="4754"/>
      <c r="L46" s="876"/>
      <c r="M46" s="877"/>
    </row>
    <row r="47" spans="1:13" ht="34.5" customHeight="1">
      <c r="A47" s="4647"/>
      <c r="B47" s="4652"/>
      <c r="C47" s="924"/>
      <c r="D47" s="924"/>
      <c r="E47" s="924"/>
      <c r="F47" s="924"/>
      <c r="G47" s="924"/>
      <c r="H47" s="924"/>
      <c r="I47" s="924"/>
      <c r="J47" s="924"/>
      <c r="K47" s="924"/>
      <c r="L47" s="876"/>
      <c r="M47" s="1818"/>
    </row>
    <row r="48" spans="1:13" ht="62.25" customHeight="1">
      <c r="A48" s="4647"/>
      <c r="B48" s="867" t="s">
        <v>1189</v>
      </c>
      <c r="C48" s="4712" t="s">
        <v>2124</v>
      </c>
      <c r="D48" s="4758"/>
      <c r="E48" s="4758"/>
      <c r="F48" s="4758"/>
      <c r="G48" s="4758"/>
      <c r="H48" s="4758"/>
      <c r="I48" s="4758"/>
      <c r="J48" s="4758"/>
      <c r="K48" s="4758"/>
      <c r="L48" s="4758"/>
      <c r="M48" s="4759"/>
    </row>
    <row r="49" spans="1:13" ht="14.25" customHeight="1">
      <c r="A49" s="4647"/>
      <c r="B49" s="867" t="s">
        <v>1191</v>
      </c>
      <c r="C49" s="4755" t="s">
        <v>2125</v>
      </c>
      <c r="D49" s="4756"/>
      <c r="E49" s="4756"/>
      <c r="F49" s="4756"/>
      <c r="G49" s="4756"/>
      <c r="H49" s="4756"/>
      <c r="I49" s="4756"/>
      <c r="J49" s="4756"/>
      <c r="K49" s="4756"/>
      <c r="L49" s="4756"/>
      <c r="M49" s="4757"/>
    </row>
    <row r="50" spans="1:13" ht="14.25" customHeight="1">
      <c r="A50" s="4647"/>
      <c r="B50" s="867" t="s">
        <v>1193</v>
      </c>
      <c r="C50" s="1241">
        <v>30</v>
      </c>
      <c r="D50" s="2031"/>
      <c r="E50" s="2031"/>
      <c r="F50" s="2031"/>
      <c r="G50" s="2031"/>
      <c r="H50" s="2031"/>
      <c r="I50" s="2031"/>
      <c r="J50" s="2031"/>
      <c r="K50" s="2031"/>
      <c r="L50" s="2031"/>
      <c r="M50" s="2032"/>
    </row>
    <row r="51" spans="1:13" ht="14.25" customHeight="1">
      <c r="A51" s="4647"/>
      <c r="B51" s="867" t="s">
        <v>1195</v>
      </c>
      <c r="C51" s="1241">
        <v>2020</v>
      </c>
      <c r="D51" s="2031"/>
      <c r="E51" s="2031"/>
      <c r="F51" s="2031"/>
      <c r="G51" s="2031"/>
      <c r="H51" s="2031"/>
      <c r="I51" s="2031"/>
      <c r="J51" s="2031"/>
      <c r="K51" s="2031"/>
      <c r="L51" s="2031"/>
      <c r="M51" s="2032"/>
    </row>
    <row r="52" spans="1:13" ht="14.25" customHeight="1">
      <c r="A52" s="4613" t="s">
        <v>1197</v>
      </c>
      <c r="B52" s="925" t="s">
        <v>1198</v>
      </c>
      <c r="C52" s="4547" t="s">
        <v>2055</v>
      </c>
      <c r="D52" s="4548"/>
      <c r="E52" s="4548"/>
      <c r="F52" s="4548"/>
      <c r="G52" s="4548"/>
      <c r="H52" s="4548"/>
      <c r="I52" s="4548"/>
      <c r="J52" s="1812"/>
      <c r="K52" s="1812"/>
      <c r="L52" s="1812"/>
      <c r="M52" s="1813"/>
    </row>
    <row r="53" spans="1:13" ht="14.25" customHeight="1">
      <c r="A53" s="4614"/>
      <c r="B53" s="925" t="s">
        <v>1199</v>
      </c>
      <c r="C53" s="4547" t="s">
        <v>2056</v>
      </c>
      <c r="D53" s="4548"/>
      <c r="E53" s="4548"/>
      <c r="F53" s="4548"/>
      <c r="G53" s="4548"/>
      <c r="H53" s="4548"/>
      <c r="I53" s="4548"/>
      <c r="J53" s="1812"/>
      <c r="K53" s="1812"/>
      <c r="L53" s="1812"/>
      <c r="M53" s="1813"/>
    </row>
    <row r="54" spans="1:13" ht="14.25" customHeight="1">
      <c r="A54" s="4614"/>
      <c r="B54" s="925" t="s">
        <v>1201</v>
      </c>
      <c r="C54" s="4547" t="s">
        <v>126</v>
      </c>
      <c r="D54" s="4548"/>
      <c r="E54" s="4548"/>
      <c r="F54" s="4548"/>
      <c r="G54" s="4548"/>
      <c r="H54" s="4548"/>
      <c r="I54" s="4548"/>
      <c r="J54" s="1812"/>
      <c r="K54" s="1812"/>
      <c r="L54" s="1812"/>
      <c r="M54" s="1813"/>
    </row>
    <row r="55" spans="1:13" ht="14.25" customHeight="1">
      <c r="A55" s="4614"/>
      <c r="B55" s="927" t="s">
        <v>1202</v>
      </c>
      <c r="C55" s="4547" t="s">
        <v>127</v>
      </c>
      <c r="D55" s="4548"/>
      <c r="E55" s="4548"/>
      <c r="F55" s="4548"/>
      <c r="G55" s="4548"/>
      <c r="H55" s="4548"/>
      <c r="I55" s="4548"/>
      <c r="J55" s="4548"/>
      <c r="K55" s="4548"/>
      <c r="L55" s="4548"/>
      <c r="M55" s="4549"/>
    </row>
    <row r="56" spans="1:13" ht="14.25" customHeight="1">
      <c r="A56" s="4614"/>
      <c r="B56" s="925" t="s">
        <v>1204</v>
      </c>
      <c r="C56" s="4560" t="s">
        <v>823</v>
      </c>
      <c r="D56" s="4561"/>
      <c r="E56" s="4561"/>
      <c r="F56" s="4561"/>
      <c r="G56" s="4561"/>
      <c r="H56" s="4561"/>
      <c r="I56" s="4561"/>
      <c r="J56" s="4561"/>
      <c r="K56" s="4561"/>
      <c r="L56" s="4561"/>
      <c r="M56" s="4562"/>
    </row>
    <row r="57" spans="1:13" ht="14.25" customHeight="1" thickBot="1">
      <c r="A57" s="4632"/>
      <c r="B57" s="925" t="s">
        <v>1205</v>
      </c>
      <c r="C57" s="4547" t="s">
        <v>2057</v>
      </c>
      <c r="D57" s="4548"/>
      <c r="E57" s="4548"/>
      <c r="F57" s="4548"/>
      <c r="G57" s="4548"/>
      <c r="H57" s="4548"/>
      <c r="I57" s="4548"/>
      <c r="J57" s="4548"/>
      <c r="K57" s="4548"/>
      <c r="L57" s="4548"/>
      <c r="M57" s="4549"/>
    </row>
    <row r="58" spans="1:13" ht="14.25" customHeight="1">
      <c r="A58" s="4613" t="s">
        <v>1206</v>
      </c>
      <c r="B58" s="928" t="s">
        <v>1207</v>
      </c>
      <c r="C58" s="4547" t="s">
        <v>1389</v>
      </c>
      <c r="D58" s="4548"/>
      <c r="E58" s="4548"/>
      <c r="F58" s="4548"/>
      <c r="G58" s="4548"/>
      <c r="H58" s="4548"/>
      <c r="I58" s="4548"/>
      <c r="J58" s="4548"/>
      <c r="K58" s="4548"/>
      <c r="L58" s="4548"/>
      <c r="M58" s="4549"/>
    </row>
    <row r="59" spans="1:13" ht="14.25" customHeight="1">
      <c r="A59" s="4614"/>
      <c r="B59" s="928" t="s">
        <v>1209</v>
      </c>
      <c r="C59" s="4547" t="s">
        <v>1326</v>
      </c>
      <c r="D59" s="4548"/>
      <c r="E59" s="4548"/>
      <c r="F59" s="4548"/>
      <c r="G59" s="4548"/>
      <c r="H59" s="4548"/>
      <c r="I59" s="4548"/>
      <c r="J59" s="4548"/>
      <c r="K59" s="4548"/>
      <c r="L59" s="4548"/>
      <c r="M59" s="4549"/>
    </row>
    <row r="60" spans="1:13" ht="14.25" customHeight="1" thickBot="1">
      <c r="A60" s="4614"/>
      <c r="B60" s="929" t="s">
        <v>28</v>
      </c>
      <c r="C60" s="4550" t="s">
        <v>126</v>
      </c>
      <c r="D60" s="4551"/>
      <c r="E60" s="4551"/>
      <c r="F60" s="4551"/>
      <c r="G60" s="4551"/>
      <c r="H60" s="4551"/>
      <c r="I60" s="4551"/>
      <c r="J60" s="4551"/>
      <c r="K60" s="4551"/>
      <c r="L60" s="4551"/>
      <c r="M60" s="4552"/>
    </row>
    <row r="61" spans="1:13" ht="14.25" customHeight="1" thickBot="1">
      <c r="A61" s="930" t="s">
        <v>1211</v>
      </c>
      <c r="B61" s="931"/>
      <c r="C61" s="932"/>
      <c r="D61" s="1819"/>
      <c r="E61" s="1819"/>
      <c r="F61" s="1819"/>
      <c r="G61" s="1819"/>
      <c r="H61" s="1819"/>
      <c r="I61" s="1819"/>
      <c r="J61" s="1819"/>
      <c r="K61" s="1819"/>
      <c r="L61" s="1819"/>
    </row>
    <row r="62" spans="1:13" ht="14.25" customHeight="1"/>
    <row r="63" spans="1:13" ht="14.25" customHeight="1"/>
    <row r="64" spans="1:13" ht="14.25" customHeight="1"/>
  </sheetData>
  <mergeCells count="44">
    <mergeCell ref="F10:G10"/>
    <mergeCell ref="I10:J10"/>
    <mergeCell ref="F42:G42"/>
    <mergeCell ref="H42:I42"/>
    <mergeCell ref="C11:M11"/>
    <mergeCell ref="G14:M14"/>
    <mergeCell ref="J29:L29"/>
    <mergeCell ref="B1:E1"/>
    <mergeCell ref="A2:A14"/>
    <mergeCell ref="C2:M2"/>
    <mergeCell ref="C3:M3"/>
    <mergeCell ref="C5:M5"/>
    <mergeCell ref="C6:M6"/>
    <mergeCell ref="D7:G7"/>
    <mergeCell ref="J7:M7"/>
    <mergeCell ref="B8:B10"/>
    <mergeCell ref="C9:D9"/>
    <mergeCell ref="F9:G9"/>
    <mergeCell ref="I9:J9"/>
    <mergeCell ref="C10:D10"/>
    <mergeCell ref="C12:M12"/>
    <mergeCell ref="C13:M13"/>
    <mergeCell ref="C14:E14"/>
    <mergeCell ref="F45:F46"/>
    <mergeCell ref="G45:K46"/>
    <mergeCell ref="B34:B43"/>
    <mergeCell ref="A58:A60"/>
    <mergeCell ref="C58:M58"/>
    <mergeCell ref="C59:M59"/>
    <mergeCell ref="C60:M60"/>
    <mergeCell ref="C49:M49"/>
    <mergeCell ref="A52:A57"/>
    <mergeCell ref="C52:I52"/>
    <mergeCell ref="C53:I53"/>
    <mergeCell ref="C54:I54"/>
    <mergeCell ref="C55:M55"/>
    <mergeCell ref="C56:M56"/>
    <mergeCell ref="C57:M57"/>
    <mergeCell ref="C48:M48"/>
    <mergeCell ref="A15:A51"/>
    <mergeCell ref="B17:B23"/>
    <mergeCell ref="B24:B27"/>
    <mergeCell ref="B31:B33"/>
    <mergeCell ref="B44:B47"/>
  </mergeCells>
  <dataValidations count="1">
    <dataValidation type="list" allowBlank="1" showErrorMessage="1" sqref="I7" xr:uid="{00000000-0002-0000-5000-000000000000}">
      <formula1>INDIRECT(C7)</formula1>
    </dataValidation>
  </dataValidations>
  <hyperlinks>
    <hyperlink ref="C56" r:id="rId1"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3"/>
  </sheetPr>
  <dimension ref="A1:M65"/>
  <sheetViews>
    <sheetView workbookViewId="0">
      <selection activeCell="C11" sqref="C11"/>
    </sheetView>
  </sheetViews>
  <sheetFormatPr baseColWidth="10" defaultColWidth="14.42578125" defaultRowHeight="15"/>
  <cols>
    <col min="1" max="1" width="10.7109375" style="1505" customWidth="1"/>
    <col min="2" max="2" width="21.42578125" style="1505" customWidth="1"/>
    <col min="3" max="3" width="10.7109375" style="1505" customWidth="1"/>
    <col min="4" max="4" width="15.42578125" style="1505" customWidth="1"/>
    <col min="5" max="13" width="10.7109375" style="1505" customWidth="1"/>
    <col min="14" max="16384" width="14.42578125" style="1505"/>
  </cols>
  <sheetData>
    <row r="1" spans="1:13" ht="14.25" customHeight="1" thickBot="1">
      <c r="A1" s="863"/>
      <c r="B1" s="4660" t="s">
        <v>2126</v>
      </c>
      <c r="C1" s="4661"/>
      <c r="D1" s="4661"/>
      <c r="E1" s="864"/>
      <c r="F1" s="864"/>
      <c r="G1" s="864"/>
      <c r="H1" s="864"/>
      <c r="I1" s="864"/>
      <c r="J1" s="864"/>
      <c r="K1" s="864"/>
      <c r="L1" s="864"/>
      <c r="M1" s="865"/>
    </row>
    <row r="2" spans="1:13" ht="57.75" customHeight="1">
      <c r="A2" s="4662" t="s">
        <v>1134</v>
      </c>
      <c r="B2" s="866" t="s">
        <v>1135</v>
      </c>
      <c r="C2" s="4648" t="s">
        <v>2127</v>
      </c>
      <c r="D2" s="4649"/>
      <c r="E2" s="4649"/>
      <c r="F2" s="4649"/>
      <c r="G2" s="4649"/>
      <c r="H2" s="4649"/>
      <c r="I2" s="4649"/>
      <c r="J2" s="4649"/>
      <c r="K2" s="4649"/>
      <c r="L2" s="4649"/>
      <c r="M2" s="4650"/>
    </row>
    <row r="3" spans="1:13" ht="61.5" customHeight="1">
      <c r="A3" s="4647"/>
      <c r="B3" s="867" t="s">
        <v>1213</v>
      </c>
      <c r="C3" s="4648" t="s">
        <v>1032</v>
      </c>
      <c r="D3" s="4649"/>
      <c r="E3" s="4649"/>
      <c r="F3" s="4649"/>
      <c r="G3" s="4649"/>
      <c r="H3" s="4649"/>
      <c r="I3" s="4649"/>
      <c r="J3" s="4649"/>
      <c r="K3" s="4649"/>
      <c r="L3" s="4649"/>
      <c r="M3" s="4650"/>
    </row>
    <row r="4" spans="1:13" ht="14.25" customHeight="1">
      <c r="A4" s="4647"/>
      <c r="B4" s="868" t="s">
        <v>1139</v>
      </c>
      <c r="C4" s="869" t="s">
        <v>60</v>
      </c>
      <c r="D4" s="869"/>
      <c r="E4" s="869"/>
      <c r="F4" s="869"/>
      <c r="G4" s="869"/>
      <c r="H4" s="869"/>
      <c r="I4" s="869"/>
      <c r="J4" s="869"/>
      <c r="K4" s="869"/>
      <c r="L4" s="869"/>
      <c r="M4" s="870"/>
    </row>
    <row r="5" spans="1:13" ht="14.25" customHeight="1">
      <c r="A5" s="4647"/>
      <c r="B5" s="871" t="s">
        <v>1140</v>
      </c>
      <c r="C5" s="1522" t="s">
        <v>1141</v>
      </c>
      <c r="D5" s="933"/>
      <c r="E5" s="933"/>
      <c r="F5" s="933"/>
      <c r="G5" s="933"/>
      <c r="H5" s="933"/>
      <c r="I5" s="933"/>
      <c r="J5" s="933"/>
      <c r="K5" s="933"/>
      <c r="L5" s="933"/>
      <c r="M5" s="934"/>
    </row>
    <row r="6" spans="1:13" ht="14.25" customHeight="1">
      <c r="A6" s="4647"/>
      <c r="B6" s="868" t="s">
        <v>1142</v>
      </c>
      <c r="C6" s="1522" t="s">
        <v>1141</v>
      </c>
      <c r="D6" s="933"/>
      <c r="E6" s="933"/>
      <c r="F6" s="933"/>
      <c r="G6" s="933"/>
      <c r="H6" s="933"/>
      <c r="I6" s="933"/>
      <c r="J6" s="933"/>
      <c r="K6" s="933"/>
      <c r="L6" s="933"/>
      <c r="M6" s="934"/>
    </row>
    <row r="7" spans="1:13" ht="14.25" customHeight="1">
      <c r="A7" s="4647"/>
      <c r="B7" s="867" t="s">
        <v>1143</v>
      </c>
      <c r="C7" s="1520"/>
      <c r="D7" s="4705" t="s">
        <v>2045</v>
      </c>
      <c r="E7" s="4649"/>
      <c r="F7" s="4649"/>
      <c r="G7" s="4655"/>
      <c r="H7" s="872" t="s">
        <v>28</v>
      </c>
      <c r="I7" s="1521"/>
      <c r="J7" s="4705" t="s">
        <v>2103</v>
      </c>
      <c r="K7" s="4649"/>
      <c r="L7" s="4649"/>
      <c r="M7" s="4650"/>
    </row>
    <row r="8" spans="1:13" ht="47.25" customHeight="1">
      <c r="A8" s="4647"/>
      <c r="B8" s="4651" t="s">
        <v>1144</v>
      </c>
      <c r="C8" s="4776" t="s">
        <v>2128</v>
      </c>
      <c r="D8" s="4649"/>
      <c r="E8" s="935"/>
      <c r="F8" s="4777"/>
      <c r="G8" s="4649"/>
      <c r="H8" s="4777"/>
      <c r="I8" s="4649"/>
      <c r="J8" s="4649"/>
      <c r="K8" s="4649"/>
      <c r="L8" s="874"/>
      <c r="M8" s="875"/>
    </row>
    <row r="9" spans="1:13" ht="14.25" customHeight="1">
      <c r="A9" s="4647"/>
      <c r="B9" s="4614"/>
      <c r="C9" s="4689"/>
      <c r="D9" s="4626"/>
      <c r="E9" s="2036"/>
      <c r="F9" s="4689"/>
      <c r="G9" s="4626"/>
      <c r="H9" s="2036"/>
      <c r="I9" s="4689"/>
      <c r="J9" s="4626"/>
      <c r="K9" s="2036"/>
      <c r="L9" s="876"/>
      <c r="M9" s="877"/>
    </row>
    <row r="10" spans="1:13" ht="14.25" customHeight="1">
      <c r="A10" s="4647"/>
      <c r="B10" s="4652"/>
      <c r="C10" s="4689" t="s">
        <v>1147</v>
      </c>
      <c r="D10" s="4626"/>
      <c r="E10" s="2028"/>
      <c r="F10" s="4689" t="s">
        <v>1147</v>
      </c>
      <c r="G10" s="4626"/>
      <c r="H10" s="2028"/>
      <c r="I10" s="4689" t="s">
        <v>1147</v>
      </c>
      <c r="J10" s="4626"/>
      <c r="K10" s="2028"/>
      <c r="L10" s="876"/>
      <c r="M10" s="877"/>
    </row>
    <row r="11" spans="1:13" ht="103.5" customHeight="1">
      <c r="A11" s="4647"/>
      <c r="B11" s="867" t="s">
        <v>1219</v>
      </c>
      <c r="C11" s="4766" t="s">
        <v>2129</v>
      </c>
      <c r="D11" s="4669"/>
      <c r="E11" s="4669"/>
      <c r="F11" s="4669"/>
      <c r="G11" s="4669"/>
      <c r="H11" s="4669"/>
      <c r="I11" s="4669"/>
      <c r="J11" s="4669"/>
      <c r="K11" s="4669"/>
      <c r="L11" s="4669"/>
      <c r="M11" s="4710"/>
    </row>
    <row r="12" spans="1:13" ht="75.75" customHeight="1">
      <c r="A12" s="4647"/>
      <c r="B12" s="867" t="s">
        <v>1221</v>
      </c>
      <c r="C12" s="4659" t="s">
        <v>2114</v>
      </c>
      <c r="D12" s="4649"/>
      <c r="E12" s="4649"/>
      <c r="F12" s="4649"/>
      <c r="G12" s="4649"/>
      <c r="H12" s="4649"/>
      <c r="I12" s="4649"/>
      <c r="J12" s="4649"/>
      <c r="K12" s="4649"/>
      <c r="L12" s="4649"/>
      <c r="M12" s="4650"/>
    </row>
    <row r="13" spans="1:13" ht="51" customHeight="1">
      <c r="A13" s="4663"/>
      <c r="B13" s="867" t="s">
        <v>1495</v>
      </c>
      <c r="C13" s="4772" t="s">
        <v>2130</v>
      </c>
      <c r="D13" s="4773"/>
      <c r="E13" s="4773"/>
      <c r="F13" s="4773"/>
      <c r="G13" s="4773"/>
      <c r="H13" s="4773"/>
      <c r="I13" s="4773"/>
      <c r="J13" s="4773"/>
      <c r="K13" s="4773"/>
      <c r="L13" s="4773"/>
      <c r="M13" s="4774"/>
    </row>
    <row r="14" spans="1:13" ht="51" customHeight="1">
      <c r="A14" s="990"/>
      <c r="B14" s="949" t="s">
        <v>1995</v>
      </c>
      <c r="C14" s="4775" t="s">
        <v>1403</v>
      </c>
      <c r="D14" s="4775"/>
      <c r="E14" s="986" t="s">
        <v>1224</v>
      </c>
      <c r="F14" s="4775" t="s">
        <v>789</v>
      </c>
      <c r="G14" s="4775"/>
      <c r="H14" s="4775"/>
      <c r="I14" s="4775"/>
      <c r="J14" s="4775"/>
      <c r="K14" s="4775"/>
      <c r="L14" s="4775"/>
      <c r="M14" s="4775"/>
    </row>
    <row r="15" spans="1:13" ht="14.25" customHeight="1">
      <c r="A15" s="4646" t="s">
        <v>1150</v>
      </c>
      <c r="B15" s="867" t="s">
        <v>1256</v>
      </c>
      <c r="C15" s="897" t="s">
        <v>1996</v>
      </c>
      <c r="E15" s="897"/>
      <c r="F15" s="897"/>
      <c r="G15" s="897"/>
      <c r="H15" s="897"/>
      <c r="I15" s="897"/>
      <c r="J15" s="897"/>
      <c r="K15" s="897"/>
      <c r="L15" s="876"/>
      <c r="M15" s="877"/>
    </row>
    <row r="16" spans="1:13" ht="66.75" customHeight="1">
      <c r="A16" s="4647"/>
      <c r="B16" s="867" t="s">
        <v>1151</v>
      </c>
      <c r="C16" s="4648" t="s">
        <v>2131</v>
      </c>
      <c r="D16" s="4649"/>
      <c r="E16" s="4649"/>
      <c r="F16" s="4649"/>
      <c r="G16" s="4649"/>
      <c r="H16" s="4649"/>
      <c r="I16" s="4649"/>
      <c r="J16" s="4649"/>
      <c r="K16" s="4649"/>
      <c r="L16" s="4649"/>
      <c r="M16" s="4650"/>
    </row>
    <row r="17" spans="1:13" ht="14.25" customHeight="1">
      <c r="A17" s="4647"/>
      <c r="B17" s="4651" t="s">
        <v>1153</v>
      </c>
      <c r="C17" s="881"/>
      <c r="D17" s="882"/>
      <c r="E17" s="882"/>
      <c r="F17" s="882"/>
      <c r="G17" s="882"/>
      <c r="H17" s="882"/>
      <c r="I17" s="882"/>
      <c r="J17" s="882"/>
      <c r="K17" s="882"/>
      <c r="L17" s="882"/>
      <c r="M17" s="880"/>
    </row>
    <row r="18" spans="1:13" ht="14.25" customHeight="1">
      <c r="A18" s="4647"/>
      <c r="B18" s="4614"/>
      <c r="C18" s="884"/>
      <c r="D18" s="885"/>
      <c r="E18" s="886"/>
      <c r="F18" s="885"/>
      <c r="G18" s="886"/>
      <c r="H18" s="885"/>
      <c r="I18" s="886"/>
      <c r="J18" s="885"/>
      <c r="K18" s="886"/>
      <c r="L18" s="886"/>
      <c r="M18" s="883"/>
    </row>
    <row r="19" spans="1:13" ht="14.25" customHeight="1">
      <c r="A19" s="4647"/>
      <c r="B19" s="4614"/>
      <c r="C19" s="888" t="s">
        <v>1154</v>
      </c>
      <c r="D19" s="889"/>
      <c r="E19" s="888" t="s">
        <v>1155</v>
      </c>
      <c r="F19" s="889"/>
      <c r="G19" s="888" t="s">
        <v>1156</v>
      </c>
      <c r="H19" s="889"/>
      <c r="I19" s="888" t="s">
        <v>1157</v>
      </c>
      <c r="J19" s="889"/>
      <c r="K19" s="888" t="s">
        <v>1158</v>
      </c>
      <c r="L19" s="890"/>
      <c r="M19" s="887"/>
    </row>
    <row r="20" spans="1:13" ht="14.25" customHeight="1">
      <c r="A20" s="4647"/>
      <c r="B20" s="4614"/>
      <c r="C20" s="888" t="s">
        <v>1159</v>
      </c>
      <c r="D20" s="891"/>
      <c r="E20" s="888" t="s">
        <v>1160</v>
      </c>
      <c r="F20" s="892"/>
      <c r="G20" s="888" t="s">
        <v>1161</v>
      </c>
      <c r="H20" s="892"/>
      <c r="I20" s="888" t="s">
        <v>1162</v>
      </c>
      <c r="J20" s="892"/>
      <c r="K20" s="888" t="s">
        <v>1163</v>
      </c>
      <c r="L20" s="890"/>
      <c r="M20" s="887"/>
    </row>
    <row r="21" spans="1:13" ht="14.25" customHeight="1">
      <c r="A21" s="4647"/>
      <c r="B21" s="4614"/>
      <c r="C21" s="888" t="s">
        <v>1164</v>
      </c>
      <c r="D21" s="891" t="s">
        <v>1226</v>
      </c>
      <c r="E21" s="888" t="s">
        <v>1165</v>
      </c>
      <c r="F21" s="891"/>
      <c r="G21" s="888"/>
      <c r="H21" s="885"/>
      <c r="I21" s="888"/>
      <c r="J21" s="885"/>
      <c r="K21" s="888"/>
      <c r="L21" s="893"/>
      <c r="M21" s="883"/>
    </row>
    <row r="22" spans="1:13" ht="14.25" customHeight="1">
      <c r="A22" s="4647"/>
      <c r="B22" s="4614"/>
      <c r="C22" s="888" t="s">
        <v>1166</v>
      </c>
      <c r="D22" s="892"/>
      <c r="E22" s="888" t="s">
        <v>1168</v>
      </c>
      <c r="F22" s="2028"/>
      <c r="G22" s="2028"/>
      <c r="H22" s="2028"/>
      <c r="I22" s="2028"/>
      <c r="J22" s="2028"/>
      <c r="K22" s="2028"/>
      <c r="L22" s="2028"/>
      <c r="M22" s="894"/>
    </row>
    <row r="23" spans="1:13" ht="14.25" customHeight="1">
      <c r="A23" s="4647"/>
      <c r="B23" s="4652"/>
      <c r="C23" s="896"/>
      <c r="D23" s="896"/>
      <c r="E23" s="896"/>
      <c r="F23" s="896"/>
      <c r="G23" s="896"/>
      <c r="H23" s="896"/>
      <c r="I23" s="896"/>
      <c r="J23" s="896"/>
      <c r="K23" s="896"/>
      <c r="L23" s="896"/>
      <c r="M23" s="895"/>
    </row>
    <row r="24" spans="1:13" ht="14.25" customHeight="1">
      <c r="A24" s="4647"/>
      <c r="B24" s="4651" t="s">
        <v>1170</v>
      </c>
      <c r="C24" s="882"/>
      <c r="D24" s="882"/>
      <c r="E24" s="882"/>
      <c r="F24" s="882"/>
      <c r="G24" s="882"/>
      <c r="H24" s="882"/>
      <c r="I24" s="882"/>
      <c r="J24" s="882"/>
      <c r="K24" s="882"/>
      <c r="L24" s="876"/>
      <c r="M24" s="877"/>
    </row>
    <row r="25" spans="1:13" ht="14.25" customHeight="1">
      <c r="A25" s="4647"/>
      <c r="B25" s="4614"/>
      <c r="C25" s="888" t="s">
        <v>1171</v>
      </c>
      <c r="D25" s="892"/>
      <c r="E25" s="897"/>
      <c r="F25" s="888" t="s">
        <v>1172</v>
      </c>
      <c r="G25" s="891"/>
      <c r="H25" s="897"/>
      <c r="I25" s="888" t="s">
        <v>1173</v>
      </c>
      <c r="J25" s="891" t="s">
        <v>1167</v>
      </c>
      <c r="K25" s="897"/>
      <c r="L25" s="876"/>
      <c r="M25" s="877"/>
    </row>
    <row r="26" spans="1:13" ht="14.25" customHeight="1">
      <c r="A26" s="4647"/>
      <c r="B26" s="4614"/>
      <c r="C26" s="888" t="s">
        <v>1174</v>
      </c>
      <c r="D26" s="898"/>
      <c r="E26" s="899"/>
      <c r="F26" s="888" t="s">
        <v>1175</v>
      </c>
      <c r="G26" s="892"/>
      <c r="H26" s="900"/>
      <c r="I26" s="901"/>
      <c r="J26" s="900"/>
      <c r="K26" s="902"/>
      <c r="L26" s="876"/>
      <c r="M26" s="877"/>
    </row>
    <row r="27" spans="1:13" ht="14.25" customHeight="1">
      <c r="A27" s="4647"/>
      <c r="B27" s="4614"/>
      <c r="C27" s="885"/>
      <c r="D27" s="885"/>
      <c r="E27" s="885"/>
      <c r="F27" s="885"/>
      <c r="G27" s="885"/>
      <c r="H27" s="885"/>
      <c r="I27" s="885"/>
      <c r="J27" s="885"/>
      <c r="K27" s="885"/>
      <c r="L27" s="876"/>
      <c r="M27" s="877"/>
    </row>
    <row r="28" spans="1:13" ht="14.25" customHeight="1">
      <c r="A28" s="4647"/>
      <c r="B28" s="904" t="s">
        <v>1176</v>
      </c>
      <c r="C28" s="897"/>
      <c r="D28" s="897"/>
      <c r="E28" s="897"/>
      <c r="F28" s="897"/>
      <c r="G28" s="897"/>
      <c r="H28" s="897"/>
      <c r="I28" s="897"/>
      <c r="J28" s="897"/>
      <c r="K28" s="897"/>
      <c r="L28" s="897"/>
      <c r="M28" s="903"/>
    </row>
    <row r="29" spans="1:13" ht="35.25" customHeight="1">
      <c r="A29" s="4647"/>
      <c r="B29" s="904"/>
      <c r="C29" s="905" t="s">
        <v>1177</v>
      </c>
      <c r="D29" s="906" t="s">
        <v>61</v>
      </c>
      <c r="E29" s="897"/>
      <c r="F29" s="907" t="s">
        <v>1178</v>
      </c>
      <c r="G29" s="892" t="s">
        <v>61</v>
      </c>
      <c r="H29" s="897"/>
      <c r="I29" s="907" t="s">
        <v>1179</v>
      </c>
      <c r="J29" s="4654"/>
      <c r="K29" s="4649"/>
      <c r="L29" s="4655"/>
      <c r="M29" s="903"/>
    </row>
    <row r="30" spans="1:13" ht="14.25" customHeight="1">
      <c r="A30" s="4647"/>
      <c r="B30" s="868"/>
      <c r="C30" s="896"/>
      <c r="D30" s="896"/>
      <c r="E30" s="896"/>
      <c r="F30" s="896"/>
      <c r="G30" s="896"/>
      <c r="H30" s="896"/>
      <c r="I30" s="896"/>
      <c r="J30" s="896"/>
      <c r="K30" s="896"/>
      <c r="L30" s="896"/>
      <c r="M30" s="895"/>
    </row>
    <row r="31" spans="1:13" ht="14.25" customHeight="1">
      <c r="A31" s="4647"/>
      <c r="B31" s="4651" t="s">
        <v>1181</v>
      </c>
      <c r="C31" s="908"/>
      <c r="D31" s="908"/>
      <c r="E31" s="908"/>
      <c r="F31" s="908"/>
      <c r="G31" s="908"/>
      <c r="H31" s="908"/>
      <c r="I31" s="908"/>
      <c r="J31" s="908"/>
      <c r="K31" s="908"/>
      <c r="L31" s="876"/>
      <c r="M31" s="877"/>
    </row>
    <row r="32" spans="1:13" ht="14.25" customHeight="1">
      <c r="A32" s="4647"/>
      <c r="B32" s="4614"/>
      <c r="C32" s="897" t="s">
        <v>1182</v>
      </c>
      <c r="D32" s="892">
        <v>2019</v>
      </c>
      <c r="E32" s="909"/>
      <c r="F32" s="897" t="s">
        <v>1183</v>
      </c>
      <c r="G32" s="910" t="s">
        <v>1238</v>
      </c>
      <c r="H32" s="909"/>
      <c r="I32" s="907"/>
      <c r="J32" s="909"/>
      <c r="K32" s="909"/>
      <c r="L32" s="876"/>
      <c r="M32" s="877"/>
    </row>
    <row r="33" spans="1:13" ht="14.25" customHeight="1">
      <c r="A33" s="4647"/>
      <c r="B33" s="4652"/>
      <c r="C33" s="896"/>
      <c r="D33" s="911"/>
      <c r="E33" s="912"/>
      <c r="F33" s="896"/>
      <c r="G33" s="912"/>
      <c r="H33" s="912"/>
      <c r="I33" s="913"/>
      <c r="J33" s="912"/>
      <c r="K33" s="912"/>
      <c r="L33" s="876"/>
      <c r="M33" s="877"/>
    </row>
    <row r="34" spans="1:13" ht="14.25" customHeight="1">
      <c r="A34" s="4647"/>
      <c r="B34" s="4651" t="s">
        <v>1185</v>
      </c>
      <c r="C34" s="915"/>
      <c r="D34" s="915"/>
      <c r="E34" s="915"/>
      <c r="F34" s="915"/>
      <c r="G34" s="915"/>
      <c r="H34" s="915"/>
      <c r="I34" s="915"/>
      <c r="J34" s="915"/>
      <c r="K34" s="915"/>
      <c r="L34" s="915"/>
      <c r="M34" s="914"/>
    </row>
    <row r="35" spans="1:13" ht="14.25" customHeight="1">
      <c r="A35" s="4647"/>
      <c r="B35" s="4614"/>
      <c r="C35" s="888"/>
      <c r="D35" s="897">
        <v>2019</v>
      </c>
      <c r="E35" s="897"/>
      <c r="F35" s="897">
        <v>2020</v>
      </c>
      <c r="G35" s="897"/>
      <c r="H35" s="2036" t="s">
        <v>1522</v>
      </c>
      <c r="I35" s="2036"/>
      <c r="J35" s="2036" t="s">
        <v>1307</v>
      </c>
      <c r="K35" s="897"/>
      <c r="L35" s="897" t="s">
        <v>1308</v>
      </c>
      <c r="M35" s="914"/>
    </row>
    <row r="36" spans="1:13" ht="14.25" customHeight="1">
      <c r="A36" s="4647"/>
      <c r="B36" s="4614"/>
      <c r="C36" s="888"/>
      <c r="D36" s="2030"/>
      <c r="E36" s="916">
        <v>1</v>
      </c>
      <c r="F36" s="2030"/>
      <c r="G36" s="916">
        <v>1</v>
      </c>
      <c r="H36" s="2030"/>
      <c r="I36" s="916"/>
      <c r="J36" s="2030"/>
      <c r="K36" s="916"/>
      <c r="L36" s="2030"/>
      <c r="M36" s="2039"/>
    </row>
    <row r="37" spans="1:13" ht="14.25" customHeight="1">
      <c r="A37" s="4647"/>
      <c r="B37" s="4614"/>
      <c r="C37" s="888"/>
      <c r="D37" s="897" t="s">
        <v>1309</v>
      </c>
      <c r="E37" s="897"/>
      <c r="F37" s="897" t="s">
        <v>1310</v>
      </c>
      <c r="G37" s="897"/>
      <c r="H37" s="2036" t="s">
        <v>1311</v>
      </c>
      <c r="I37" s="2036"/>
      <c r="J37" s="2036" t="s">
        <v>1312</v>
      </c>
      <c r="K37" s="897"/>
      <c r="L37" s="897" t="s">
        <v>1313</v>
      </c>
      <c r="M37" s="883"/>
    </row>
    <row r="38" spans="1:13" ht="14.25" customHeight="1">
      <c r="A38" s="4647"/>
      <c r="B38" s="4614"/>
      <c r="C38" s="888"/>
      <c r="D38" s="2030"/>
      <c r="E38" s="916"/>
      <c r="F38" s="2030"/>
      <c r="G38" s="916"/>
      <c r="H38" s="2030"/>
      <c r="I38" s="916"/>
      <c r="J38" s="2030"/>
      <c r="K38" s="916"/>
      <c r="L38" s="2030"/>
      <c r="M38" s="2039"/>
    </row>
    <row r="39" spans="1:13" ht="14.25" customHeight="1">
      <c r="A39" s="4647"/>
      <c r="B39" s="4614"/>
      <c r="C39" s="888"/>
      <c r="D39" s="897" t="s">
        <v>1314</v>
      </c>
      <c r="E39" s="897"/>
      <c r="F39" s="897" t="s">
        <v>1315</v>
      </c>
      <c r="G39" s="897"/>
      <c r="H39" s="2036" t="s">
        <v>1316</v>
      </c>
      <c r="I39" s="2036"/>
      <c r="J39" s="2036" t="s">
        <v>1317</v>
      </c>
      <c r="K39" s="897"/>
      <c r="L39" s="897" t="s">
        <v>1318</v>
      </c>
      <c r="M39" s="883"/>
    </row>
    <row r="40" spans="1:13" ht="14.25" customHeight="1">
      <c r="A40" s="4647"/>
      <c r="B40" s="4614"/>
      <c r="C40" s="888"/>
      <c r="D40" s="2030"/>
      <c r="E40" s="916"/>
      <c r="F40" s="2030"/>
      <c r="G40" s="916"/>
      <c r="H40" s="2030"/>
      <c r="I40" s="916"/>
      <c r="J40" s="2030"/>
      <c r="K40" s="916"/>
      <c r="L40" s="2030"/>
      <c r="M40" s="2039"/>
    </row>
    <row r="41" spans="1:13" ht="14.25" customHeight="1">
      <c r="A41" s="4647"/>
      <c r="B41" s="4614"/>
      <c r="C41" s="888"/>
      <c r="D41" s="917" t="s">
        <v>1318</v>
      </c>
      <c r="E41" s="2038"/>
      <c r="F41" s="917" t="s">
        <v>1186</v>
      </c>
      <c r="G41" s="2038"/>
      <c r="H41" s="917"/>
      <c r="I41" s="2038"/>
      <c r="J41" s="917"/>
      <c r="K41" s="2038"/>
      <c r="L41" s="917"/>
      <c r="M41" s="2039"/>
    </row>
    <row r="42" spans="1:13" ht="14.25" customHeight="1">
      <c r="A42" s="4647"/>
      <c r="B42" s="4614"/>
      <c r="C42" s="888"/>
      <c r="D42" s="2030"/>
      <c r="E42" s="916"/>
      <c r="F42" s="4654">
        <v>2</v>
      </c>
      <c r="G42" s="4655"/>
      <c r="H42" s="4658"/>
      <c r="I42" s="4655"/>
      <c r="J42" s="917"/>
      <c r="K42" s="2038"/>
      <c r="L42" s="917"/>
      <c r="M42" s="2039"/>
    </row>
    <row r="43" spans="1:13" ht="14.25" customHeight="1">
      <c r="A43" s="4647"/>
      <c r="B43" s="4614"/>
      <c r="C43" s="888"/>
      <c r="D43" s="917"/>
      <c r="E43" s="2038"/>
      <c r="F43" s="917"/>
      <c r="G43" s="2038"/>
      <c r="H43" s="917"/>
      <c r="I43" s="2038"/>
      <c r="J43" s="917"/>
      <c r="K43" s="2038"/>
      <c r="L43" s="917"/>
      <c r="M43" s="2039"/>
    </row>
    <row r="44" spans="1:13" ht="14.25" customHeight="1">
      <c r="A44" s="4647"/>
      <c r="B44" s="4651" t="s">
        <v>1187</v>
      </c>
      <c r="C44" s="918"/>
      <c r="D44" s="918"/>
      <c r="E44" s="918"/>
      <c r="F44" s="918"/>
      <c r="G44" s="918"/>
      <c r="H44" s="918"/>
      <c r="I44" s="918"/>
      <c r="J44" s="918"/>
      <c r="K44" s="918"/>
      <c r="L44" s="876"/>
      <c r="M44" s="877"/>
    </row>
    <row r="45" spans="1:13" ht="14.25" customHeight="1">
      <c r="A45" s="4647"/>
      <c r="B45" s="4614"/>
      <c r="C45" s="876"/>
      <c r="D45" s="919" t="s">
        <v>482</v>
      </c>
      <c r="E45" s="920" t="s">
        <v>60</v>
      </c>
      <c r="F45" s="4620" t="s">
        <v>1188</v>
      </c>
      <c r="G45" s="4622"/>
      <c r="H45" s="4623"/>
      <c r="I45" s="4623"/>
      <c r="J45" s="4624"/>
      <c r="K45" s="921"/>
      <c r="L45" s="876"/>
      <c r="M45" s="877"/>
    </row>
    <row r="46" spans="1:13" ht="14.25" customHeight="1">
      <c r="A46" s="4647"/>
      <c r="B46" s="4614"/>
      <c r="C46" s="876"/>
      <c r="D46" s="922"/>
      <c r="E46" s="891" t="s">
        <v>1226</v>
      </c>
      <c r="F46" s="4621"/>
      <c r="G46" s="4625"/>
      <c r="H46" s="4626"/>
      <c r="I46" s="4626"/>
      <c r="J46" s="4627"/>
      <c r="K46" s="923"/>
      <c r="L46" s="876"/>
      <c r="M46" s="877"/>
    </row>
    <row r="47" spans="1:13" ht="14.25" customHeight="1">
      <c r="A47" s="4647"/>
      <c r="B47" s="4652"/>
      <c r="C47" s="924"/>
      <c r="D47" s="924"/>
      <c r="E47" s="924"/>
      <c r="F47" s="924"/>
      <c r="G47" s="924"/>
      <c r="H47" s="924"/>
      <c r="I47" s="924"/>
      <c r="J47" s="924"/>
      <c r="K47" s="924"/>
      <c r="L47" s="876"/>
      <c r="M47" s="877"/>
    </row>
    <row r="48" spans="1:13" ht="119.25" customHeight="1">
      <c r="A48" s="4647"/>
      <c r="B48" s="867" t="s">
        <v>1189</v>
      </c>
      <c r="C48" s="4769" t="s">
        <v>2132</v>
      </c>
      <c r="D48" s="4629"/>
      <c r="E48" s="4629"/>
      <c r="F48" s="4629"/>
      <c r="G48" s="4629"/>
      <c r="H48" s="4629"/>
      <c r="I48" s="4629"/>
      <c r="J48" s="4629"/>
      <c r="K48" s="4629"/>
      <c r="L48" s="4629"/>
      <c r="M48" s="4630"/>
    </row>
    <row r="49" spans="1:13" ht="24.75" customHeight="1">
      <c r="A49" s="4647"/>
      <c r="B49" s="867" t="s">
        <v>1191</v>
      </c>
      <c r="C49" s="4631" t="s">
        <v>2133</v>
      </c>
      <c r="D49" s="4698"/>
      <c r="E49" s="4698"/>
      <c r="F49" s="4698"/>
      <c r="G49" s="4698"/>
      <c r="H49" s="4698"/>
      <c r="I49" s="4698"/>
      <c r="J49" s="4698"/>
      <c r="K49" s="4698"/>
      <c r="L49" s="4698"/>
      <c r="M49" s="4699"/>
    </row>
    <row r="50" spans="1:13" ht="14.25" customHeight="1">
      <c r="A50" s="4647"/>
      <c r="B50" s="867" t="s">
        <v>1193</v>
      </c>
      <c r="C50" s="4770">
        <v>30</v>
      </c>
      <c r="D50" s="4700"/>
      <c r="E50" s="4700"/>
      <c r="F50" s="4700"/>
      <c r="G50" s="4700"/>
      <c r="H50" s="4700"/>
      <c r="I50" s="4700"/>
      <c r="J50" s="4700"/>
      <c r="K50" s="4700"/>
      <c r="L50" s="4700"/>
      <c r="M50" s="4701"/>
    </row>
    <row r="51" spans="1:13" ht="14.25" customHeight="1">
      <c r="A51" s="4647"/>
      <c r="B51" s="867" t="s">
        <v>1195</v>
      </c>
      <c r="C51" s="4771" t="s">
        <v>61</v>
      </c>
      <c r="D51" s="4698"/>
      <c r="E51" s="4698"/>
      <c r="F51" s="4698"/>
      <c r="G51" s="4698"/>
      <c r="H51" s="4698"/>
      <c r="I51" s="4698"/>
      <c r="J51" s="4698"/>
      <c r="K51" s="4698"/>
      <c r="L51" s="4698"/>
      <c r="M51" s="4699"/>
    </row>
    <row r="52" spans="1:13" ht="15.75" customHeight="1">
      <c r="A52" s="4613" t="s">
        <v>1197</v>
      </c>
      <c r="B52" s="925" t="s">
        <v>1198</v>
      </c>
      <c r="C52" s="4547" t="s">
        <v>2055</v>
      </c>
      <c r="D52" s="4548"/>
      <c r="E52" s="4548"/>
      <c r="F52" s="4548"/>
      <c r="G52" s="4548"/>
      <c r="H52" s="4548"/>
      <c r="I52" s="4548"/>
      <c r="J52" s="1812"/>
      <c r="K52" s="1812"/>
      <c r="L52" s="1812"/>
      <c r="M52" s="1813"/>
    </row>
    <row r="53" spans="1:13" ht="14.25" customHeight="1">
      <c r="A53" s="4614"/>
      <c r="B53" s="925" t="s">
        <v>1199</v>
      </c>
      <c r="C53" s="4547" t="s">
        <v>2056</v>
      </c>
      <c r="D53" s="4548"/>
      <c r="E53" s="4548"/>
      <c r="F53" s="4548"/>
      <c r="G53" s="4548"/>
      <c r="H53" s="4548"/>
      <c r="I53" s="4548"/>
      <c r="J53" s="1812"/>
      <c r="K53" s="1812"/>
      <c r="L53" s="1812"/>
      <c r="M53" s="1813"/>
    </row>
    <row r="54" spans="1:13" ht="15.75" customHeight="1">
      <c r="A54" s="4614"/>
      <c r="B54" s="925" t="s">
        <v>1201</v>
      </c>
      <c r="C54" s="4547" t="s">
        <v>126</v>
      </c>
      <c r="D54" s="4548"/>
      <c r="E54" s="4548"/>
      <c r="F54" s="4548"/>
      <c r="G54" s="4548"/>
      <c r="H54" s="4548"/>
      <c r="I54" s="4548"/>
      <c r="J54" s="1812"/>
      <c r="K54" s="1812"/>
      <c r="L54" s="1812"/>
      <c r="M54" s="1813"/>
    </row>
    <row r="55" spans="1:13" ht="15.75" customHeight="1">
      <c r="A55" s="4614"/>
      <c r="B55" s="927" t="s">
        <v>1202</v>
      </c>
      <c r="C55" s="4547" t="s">
        <v>127</v>
      </c>
      <c r="D55" s="4548"/>
      <c r="E55" s="4548"/>
      <c r="F55" s="4548"/>
      <c r="G55" s="4548"/>
      <c r="H55" s="4548"/>
      <c r="I55" s="4548"/>
      <c r="J55" s="4548"/>
      <c r="K55" s="4548"/>
      <c r="L55" s="4548"/>
      <c r="M55" s="4549"/>
    </row>
    <row r="56" spans="1:13" ht="15.75" customHeight="1">
      <c r="A56" s="4614"/>
      <c r="B56" s="925" t="s">
        <v>1204</v>
      </c>
      <c r="C56" s="4560" t="s">
        <v>823</v>
      </c>
      <c r="D56" s="4561"/>
      <c r="E56" s="4561"/>
      <c r="F56" s="4561"/>
      <c r="G56" s="4561"/>
      <c r="H56" s="4561"/>
      <c r="I56" s="4561"/>
      <c r="J56" s="4561"/>
      <c r="K56" s="4561"/>
      <c r="L56" s="4561"/>
      <c r="M56" s="4562"/>
    </row>
    <row r="57" spans="1:13" ht="16.5" customHeight="1" thickBot="1">
      <c r="A57" s="4632"/>
      <c r="B57" s="925" t="s">
        <v>1205</v>
      </c>
      <c r="C57" s="4547" t="s">
        <v>2057</v>
      </c>
      <c r="D57" s="4548"/>
      <c r="E57" s="4548"/>
      <c r="F57" s="4548"/>
      <c r="G57" s="4548"/>
      <c r="H57" s="4548"/>
      <c r="I57" s="4548"/>
      <c r="J57" s="4548"/>
      <c r="K57" s="4548"/>
      <c r="L57" s="4548"/>
      <c r="M57" s="4549"/>
    </row>
    <row r="58" spans="1:13" ht="14.25" customHeight="1">
      <c r="A58" s="4613" t="s">
        <v>1206</v>
      </c>
      <c r="B58" s="928" t="s">
        <v>1207</v>
      </c>
      <c r="C58" s="4547" t="s">
        <v>1389</v>
      </c>
      <c r="D58" s="4548"/>
      <c r="E58" s="4548"/>
      <c r="F58" s="4548"/>
      <c r="G58" s="4548"/>
      <c r="H58" s="4548"/>
      <c r="I58" s="4548"/>
      <c r="J58" s="4548"/>
      <c r="K58" s="4548"/>
      <c r="L58" s="4548"/>
      <c r="M58" s="4549"/>
    </row>
    <row r="59" spans="1:13" ht="14.25" customHeight="1">
      <c r="A59" s="4614"/>
      <c r="B59" s="928" t="s">
        <v>1209</v>
      </c>
      <c r="C59" s="4547" t="s">
        <v>1326</v>
      </c>
      <c r="D59" s="4548"/>
      <c r="E59" s="4548"/>
      <c r="F59" s="4548"/>
      <c r="G59" s="4548"/>
      <c r="H59" s="4548"/>
      <c r="I59" s="4548"/>
      <c r="J59" s="4548"/>
      <c r="K59" s="4548"/>
      <c r="L59" s="4548"/>
      <c r="M59" s="4549"/>
    </row>
    <row r="60" spans="1:13" ht="14.25" customHeight="1" thickBot="1">
      <c r="A60" s="4614"/>
      <c r="B60" s="929" t="s">
        <v>28</v>
      </c>
      <c r="C60" s="4550" t="s">
        <v>126</v>
      </c>
      <c r="D60" s="4551"/>
      <c r="E60" s="4551"/>
      <c r="F60" s="4551"/>
      <c r="G60" s="4551"/>
      <c r="H60" s="4551"/>
      <c r="I60" s="4551"/>
      <c r="J60" s="4551"/>
      <c r="K60" s="4551"/>
      <c r="L60" s="4551"/>
      <c r="M60" s="4552"/>
    </row>
    <row r="61" spans="1:13" ht="35.25" customHeight="1" thickBot="1">
      <c r="A61" s="930" t="s">
        <v>1211</v>
      </c>
      <c r="B61" s="931"/>
      <c r="C61" s="4617"/>
      <c r="D61" s="4767"/>
      <c r="E61" s="4767"/>
      <c r="F61" s="4767"/>
      <c r="G61" s="4767"/>
      <c r="H61" s="4767"/>
      <c r="I61" s="4767"/>
      <c r="J61" s="4767"/>
      <c r="K61" s="4767"/>
      <c r="L61" s="4767"/>
      <c r="M61" s="4768"/>
    </row>
    <row r="62" spans="1:13" ht="14.25" customHeight="1"/>
    <row r="63" spans="1:13" ht="14.25" customHeight="1"/>
    <row r="64" spans="1:13" ht="14.25" customHeight="1"/>
    <row r="65" ht="14.25" customHeight="1"/>
  </sheetData>
  <mergeCells count="49">
    <mergeCell ref="B1:D1"/>
    <mergeCell ref="A2:A13"/>
    <mergeCell ref="C2:M2"/>
    <mergeCell ref="C3:M3"/>
    <mergeCell ref="D7:G7"/>
    <mergeCell ref="J7:M7"/>
    <mergeCell ref="B8:B10"/>
    <mergeCell ref="C8:D8"/>
    <mergeCell ref="F8:G8"/>
    <mergeCell ref="H8:K8"/>
    <mergeCell ref="C9:D9"/>
    <mergeCell ref="F9:G9"/>
    <mergeCell ref="I9:J9"/>
    <mergeCell ref="C10:D10"/>
    <mergeCell ref="F10:G10"/>
    <mergeCell ref="I10:J10"/>
    <mergeCell ref="A15:A51"/>
    <mergeCell ref="C16:M16"/>
    <mergeCell ref="B17:B23"/>
    <mergeCell ref="B24:B27"/>
    <mergeCell ref="J29:L29"/>
    <mergeCell ref="B31:B33"/>
    <mergeCell ref="B34:B43"/>
    <mergeCell ref="F42:G42"/>
    <mergeCell ref="H42:I42"/>
    <mergeCell ref="B44:B47"/>
    <mergeCell ref="F45:F46"/>
    <mergeCell ref="G45:J46"/>
    <mergeCell ref="C11:M11"/>
    <mergeCell ref="C12:M12"/>
    <mergeCell ref="C13:M13"/>
    <mergeCell ref="C14:D14"/>
    <mergeCell ref="F14:M14"/>
    <mergeCell ref="C61:M61"/>
    <mergeCell ref="C48:M48"/>
    <mergeCell ref="C49:M49"/>
    <mergeCell ref="C50:M50"/>
    <mergeCell ref="C51:M51"/>
    <mergeCell ref="C52:I52"/>
    <mergeCell ref="C53:I53"/>
    <mergeCell ref="C54:I54"/>
    <mergeCell ref="C55:M55"/>
    <mergeCell ref="C56:M56"/>
    <mergeCell ref="C57:M57"/>
    <mergeCell ref="A58:A60"/>
    <mergeCell ref="C58:M58"/>
    <mergeCell ref="C59:M59"/>
    <mergeCell ref="C60:M60"/>
    <mergeCell ref="A52:A57"/>
  </mergeCells>
  <dataValidations count="1">
    <dataValidation type="list" allowBlank="1" showErrorMessage="1" sqref="I7" xr:uid="{00000000-0002-0000-5100-000000000000}">
      <formula1>INDIRECT(C7)</formula1>
    </dataValidation>
  </dataValidations>
  <hyperlinks>
    <hyperlink ref="C56" r:id="rId1"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3" tint="0.79998168889431442"/>
  </sheetPr>
  <dimension ref="A1:M57"/>
  <sheetViews>
    <sheetView topLeftCell="A44" workbookViewId="0">
      <selection activeCell="C44" sqref="C44:M44"/>
    </sheetView>
  </sheetViews>
  <sheetFormatPr baseColWidth="10" defaultColWidth="11.42578125" defaultRowHeight="15"/>
  <cols>
    <col min="2" max="2" width="26" customWidth="1"/>
  </cols>
  <sheetData>
    <row r="1" spans="1:13" ht="16.5" thickBot="1">
      <c r="A1" s="153"/>
      <c r="B1" s="1940" t="s">
        <v>2067</v>
      </c>
      <c r="C1" s="152"/>
      <c r="D1" s="152"/>
      <c r="E1" s="152"/>
      <c r="F1" s="152"/>
      <c r="G1" s="152"/>
      <c r="H1" s="152"/>
      <c r="I1" s="152"/>
      <c r="J1" s="152"/>
      <c r="K1" s="152"/>
      <c r="L1" s="152"/>
      <c r="M1" s="151"/>
    </row>
    <row r="2" spans="1:13" ht="15.75">
      <c r="A2" s="4401" t="s">
        <v>1134</v>
      </c>
      <c r="B2" s="150" t="s">
        <v>1135</v>
      </c>
      <c r="C2" s="3329" t="s">
        <v>560</v>
      </c>
      <c r="D2" s="4781"/>
      <c r="E2" s="4781"/>
      <c r="F2" s="4781"/>
      <c r="G2" s="4781"/>
      <c r="H2" s="4781"/>
      <c r="I2" s="4781"/>
      <c r="J2" s="4781"/>
      <c r="K2" s="4781"/>
      <c r="L2" s="4781"/>
      <c r="M2" s="4782"/>
    </row>
    <row r="3" spans="1:13" ht="61.5" customHeight="1">
      <c r="A3" s="4402"/>
      <c r="B3" s="100" t="s">
        <v>1137</v>
      </c>
      <c r="C3" s="4724" t="s">
        <v>2134</v>
      </c>
      <c r="D3" s="4783"/>
      <c r="E3" s="4783"/>
      <c r="F3" s="4783"/>
      <c r="G3" s="4783"/>
      <c r="H3" s="4783"/>
      <c r="I3" s="4783"/>
      <c r="J3" s="4783"/>
      <c r="K3" s="4783"/>
      <c r="L3" s="4783"/>
      <c r="M3" s="4784"/>
    </row>
    <row r="4" spans="1:13" ht="15.75">
      <c r="A4" s="4402"/>
      <c r="B4" s="1865" t="s">
        <v>1139</v>
      </c>
      <c r="C4" s="1870" t="s">
        <v>422</v>
      </c>
      <c r="D4" s="1870"/>
      <c r="E4" s="2002"/>
      <c r="F4" s="2002"/>
      <c r="G4" s="2002"/>
      <c r="H4" s="2002"/>
      <c r="I4" s="2002"/>
      <c r="J4" s="2002"/>
      <c r="K4" s="2002"/>
      <c r="L4" s="2002"/>
      <c r="M4" s="2003"/>
    </row>
    <row r="5" spans="1:13" ht="31.5">
      <c r="A5" s="4402"/>
      <c r="B5" s="2061" t="s">
        <v>1140</v>
      </c>
      <c r="C5" s="1991" t="s">
        <v>1141</v>
      </c>
      <c r="D5" s="1870"/>
      <c r="E5" s="660"/>
      <c r="F5" s="660"/>
      <c r="G5" s="660"/>
      <c r="H5" s="660"/>
      <c r="I5" s="660"/>
      <c r="J5" s="660"/>
      <c r="K5" s="660"/>
      <c r="L5" s="660"/>
      <c r="M5" s="661"/>
    </row>
    <row r="6" spans="1:13" ht="15.75">
      <c r="A6" s="4402"/>
      <c r="B6" s="1865" t="s">
        <v>1142</v>
      </c>
      <c r="C6" s="1991" t="s">
        <v>1141</v>
      </c>
      <c r="D6" s="1870"/>
      <c r="E6" s="660"/>
      <c r="F6" s="660"/>
      <c r="G6" s="660"/>
      <c r="H6" s="660"/>
      <c r="I6" s="660"/>
      <c r="J6" s="660"/>
      <c r="K6" s="660"/>
      <c r="L6" s="660"/>
      <c r="M6" s="661"/>
    </row>
    <row r="7" spans="1:13" ht="15.75">
      <c r="A7" s="4402"/>
      <c r="B7" s="100" t="s">
        <v>1143</v>
      </c>
      <c r="C7" s="449" t="s">
        <v>71</v>
      </c>
      <c r="E7" s="148"/>
      <c r="F7" s="148"/>
      <c r="G7" s="149"/>
      <c r="H7" s="1897" t="s">
        <v>28</v>
      </c>
      <c r="I7" s="1515"/>
      <c r="J7" s="449" t="s">
        <v>72</v>
      </c>
      <c r="K7" s="148"/>
      <c r="L7" s="148"/>
      <c r="M7" s="147"/>
    </row>
    <row r="8" spans="1:13" ht="15.75">
      <c r="A8" s="4402"/>
      <c r="B8" s="3337" t="s">
        <v>1144</v>
      </c>
      <c r="C8" s="146"/>
      <c r="D8" s="145"/>
      <c r="E8" s="145"/>
      <c r="F8" s="145"/>
      <c r="G8" s="145"/>
      <c r="H8" s="145"/>
      <c r="I8" s="145"/>
      <c r="J8" s="145"/>
      <c r="K8" s="145"/>
      <c r="L8" s="81"/>
      <c r="M8" s="144"/>
    </row>
    <row r="9" spans="1:13" ht="15.75">
      <c r="A9" s="4402"/>
      <c r="B9" s="3338"/>
      <c r="C9" s="449"/>
      <c r="D9" s="2021"/>
      <c r="E9" s="1863"/>
      <c r="F9" s="4612"/>
      <c r="G9" s="4612"/>
      <c r="H9" s="1863"/>
      <c r="I9" s="3960"/>
      <c r="J9" s="3960"/>
      <c r="K9" s="1863"/>
      <c r="L9" s="4"/>
      <c r="M9" s="101"/>
    </row>
    <row r="10" spans="1:13" ht="15.75">
      <c r="A10" s="4402"/>
      <c r="B10" s="3339"/>
      <c r="C10" s="3960" t="s">
        <v>1147</v>
      </c>
      <c r="D10" s="3960"/>
      <c r="E10" s="1938"/>
      <c r="F10" s="3960" t="s">
        <v>1147</v>
      </c>
      <c r="G10" s="3960"/>
      <c r="H10" s="1938"/>
      <c r="I10" s="3960" t="s">
        <v>1147</v>
      </c>
      <c r="J10" s="3960"/>
      <c r="K10" s="1938"/>
      <c r="L10" s="4"/>
      <c r="M10" s="101"/>
    </row>
    <row r="11" spans="1:13" ht="65.25" customHeight="1">
      <c r="A11" s="4403"/>
      <c r="B11" s="100" t="s">
        <v>1148</v>
      </c>
      <c r="C11" s="4542" t="s">
        <v>2135</v>
      </c>
      <c r="D11" s="4543"/>
      <c r="E11" s="4543"/>
      <c r="F11" s="4543"/>
      <c r="G11" s="4543"/>
      <c r="H11" s="4543"/>
      <c r="I11" s="4543"/>
      <c r="J11" s="4543"/>
      <c r="K11" s="4543"/>
      <c r="L11" s="4543"/>
      <c r="M11" s="4544"/>
    </row>
    <row r="12" spans="1:13" ht="15.75">
      <c r="A12" s="4396" t="s">
        <v>1150</v>
      </c>
      <c r="B12" s="100" t="s">
        <v>1256</v>
      </c>
      <c r="C12" s="1892" t="s">
        <v>574</v>
      </c>
      <c r="E12" s="1892"/>
      <c r="F12" s="1892"/>
      <c r="G12" s="1892"/>
      <c r="H12" s="1892"/>
      <c r="I12" s="1892"/>
      <c r="J12" s="1892"/>
      <c r="K12" s="1892"/>
      <c r="L12" s="4"/>
      <c r="M12" s="101"/>
    </row>
    <row r="13" spans="1:13" ht="21" customHeight="1">
      <c r="A13" s="4397"/>
      <c r="B13" s="100" t="s">
        <v>1151</v>
      </c>
      <c r="C13" s="3723" t="s">
        <v>561</v>
      </c>
      <c r="D13" s="3359"/>
      <c r="E13" s="3359"/>
      <c r="F13" s="3359"/>
      <c r="G13" s="3359"/>
      <c r="H13" s="3359"/>
      <c r="I13" s="3359"/>
      <c r="J13" s="3359"/>
      <c r="K13" s="3359"/>
      <c r="L13" s="3359"/>
      <c r="M13" s="3724"/>
    </row>
    <row r="14" spans="1:13" ht="15.75">
      <c r="A14" s="4397"/>
      <c r="B14" s="3337" t="s">
        <v>1153</v>
      </c>
      <c r="C14" s="143"/>
      <c r="D14" s="142"/>
      <c r="E14" s="142"/>
      <c r="F14" s="142"/>
      <c r="G14" s="142"/>
      <c r="H14" s="142"/>
      <c r="I14" s="142"/>
      <c r="J14" s="142"/>
      <c r="K14" s="142"/>
      <c r="L14" s="142"/>
      <c r="M14" s="141"/>
    </row>
    <row r="15" spans="1:13" ht="15.75">
      <c r="A15" s="4397"/>
      <c r="B15" s="3338"/>
      <c r="C15" s="140"/>
      <c r="D15" s="139"/>
      <c r="E15" s="138"/>
      <c r="F15" s="139"/>
      <c r="G15" s="138"/>
      <c r="H15" s="139"/>
      <c r="I15" s="138"/>
      <c r="J15" s="139"/>
      <c r="K15" s="138"/>
      <c r="L15" s="138"/>
      <c r="M15" s="110"/>
    </row>
    <row r="16" spans="1:13" ht="15.75">
      <c r="A16" s="4397"/>
      <c r="B16" s="3338"/>
      <c r="C16" s="669" t="s">
        <v>1154</v>
      </c>
      <c r="D16" s="137"/>
      <c r="E16" s="669" t="s">
        <v>1155</v>
      </c>
      <c r="F16" s="137"/>
      <c r="G16" s="669" t="s">
        <v>1156</v>
      </c>
      <c r="H16" s="137"/>
      <c r="I16" s="669" t="s">
        <v>1157</v>
      </c>
      <c r="J16" s="137"/>
      <c r="K16" s="669" t="s">
        <v>1158</v>
      </c>
      <c r="L16" s="136"/>
      <c r="M16" s="135"/>
    </row>
    <row r="17" spans="1:13" ht="15.75">
      <c r="A17" s="4397"/>
      <c r="B17" s="3338"/>
      <c r="C17" s="669" t="s">
        <v>1159</v>
      </c>
      <c r="D17" s="1891"/>
      <c r="E17" s="669" t="s">
        <v>1160</v>
      </c>
      <c r="F17" s="123"/>
      <c r="G17" s="669" t="s">
        <v>1161</v>
      </c>
      <c r="H17" s="123"/>
      <c r="I17" s="669" t="s">
        <v>1162</v>
      </c>
      <c r="J17" s="123" t="s">
        <v>1226</v>
      </c>
      <c r="K17" s="669" t="s">
        <v>1163</v>
      </c>
      <c r="L17" s="136"/>
      <c r="M17" s="135"/>
    </row>
    <row r="18" spans="1:13" ht="15.75">
      <c r="A18" s="4397"/>
      <c r="B18" s="3338"/>
      <c r="C18" s="669" t="s">
        <v>1164</v>
      </c>
      <c r="D18" s="1891"/>
      <c r="E18" s="669" t="s">
        <v>1165</v>
      </c>
      <c r="F18" s="1891"/>
      <c r="G18" s="669"/>
      <c r="H18" s="125"/>
      <c r="I18" s="669"/>
      <c r="J18" s="125"/>
      <c r="K18" s="669"/>
      <c r="L18" s="134"/>
      <c r="M18" s="133"/>
    </row>
    <row r="19" spans="1:13" ht="15.75">
      <c r="A19" s="4397"/>
      <c r="B19" s="3338"/>
      <c r="C19" s="669" t="s">
        <v>1166</v>
      </c>
      <c r="D19" s="123"/>
      <c r="E19" s="669" t="s">
        <v>1168</v>
      </c>
      <c r="F19" s="1939"/>
      <c r="G19" s="1939"/>
      <c r="H19" s="1939"/>
      <c r="I19" s="1939"/>
      <c r="J19" s="1939"/>
      <c r="K19" s="1939"/>
      <c r="L19" s="1939"/>
      <c r="M19" s="132"/>
    </row>
    <row r="20" spans="1:13" ht="15.75">
      <c r="A20" s="4397"/>
      <c r="B20" s="3339"/>
      <c r="C20" s="1894"/>
      <c r="D20" s="1894"/>
      <c r="E20" s="1894"/>
      <c r="F20" s="1894"/>
      <c r="G20" s="1894"/>
      <c r="H20" s="1894"/>
      <c r="I20" s="1894"/>
      <c r="J20" s="1894"/>
      <c r="K20" s="1894"/>
      <c r="L20" s="1894"/>
      <c r="M20" s="1895"/>
    </row>
    <row r="21" spans="1:13" ht="15.75">
      <c r="A21" s="4397"/>
      <c r="B21" s="3337" t="s">
        <v>1170</v>
      </c>
      <c r="C21" s="131"/>
      <c r="D21" s="131"/>
      <c r="E21" s="131"/>
      <c r="F21" s="131"/>
      <c r="G21" s="131"/>
      <c r="H21" s="131"/>
      <c r="I21" s="131"/>
      <c r="J21" s="131"/>
      <c r="K21" s="131"/>
      <c r="L21" s="4"/>
      <c r="M21" s="101"/>
    </row>
    <row r="22" spans="1:13" ht="15.75">
      <c r="A22" s="4397"/>
      <c r="B22" s="3338"/>
      <c r="C22" s="669" t="s">
        <v>1171</v>
      </c>
      <c r="D22" s="123"/>
      <c r="E22" s="668"/>
      <c r="F22" s="669" t="s">
        <v>1172</v>
      </c>
      <c r="G22" s="1891"/>
      <c r="H22" s="668"/>
      <c r="I22" s="669" t="s">
        <v>1173</v>
      </c>
      <c r="J22" s="1891" t="s">
        <v>1800</v>
      </c>
      <c r="K22" s="668"/>
      <c r="L22" s="4"/>
      <c r="M22" s="101"/>
    </row>
    <row r="23" spans="1:13" ht="15.75">
      <c r="A23" s="4397"/>
      <c r="B23" s="3338"/>
      <c r="C23" s="669" t="s">
        <v>1174</v>
      </c>
      <c r="D23" s="130"/>
      <c r="E23" s="129"/>
      <c r="F23" s="669" t="s">
        <v>1175</v>
      </c>
      <c r="G23" s="123"/>
      <c r="H23" s="126"/>
      <c r="I23" s="127"/>
      <c r="J23" s="126"/>
      <c r="K23" s="1945"/>
      <c r="L23" s="4"/>
      <c r="M23" s="101"/>
    </row>
    <row r="24" spans="1:13" ht="15.75">
      <c r="A24" s="4397"/>
      <c r="B24" s="3338"/>
      <c r="C24" s="125"/>
      <c r="D24" s="125"/>
      <c r="E24" s="125"/>
      <c r="F24" s="125"/>
      <c r="G24" s="125"/>
      <c r="H24" s="125"/>
      <c r="I24" s="125"/>
      <c r="J24" s="125"/>
      <c r="K24" s="125"/>
      <c r="L24" s="4"/>
      <c r="M24" s="101"/>
    </row>
    <row r="25" spans="1:13" ht="15.75">
      <c r="A25" s="4397"/>
      <c r="B25" s="4530" t="s">
        <v>1176</v>
      </c>
      <c r="C25" s="668"/>
      <c r="D25" s="668"/>
      <c r="E25" s="668"/>
      <c r="F25" s="668"/>
      <c r="G25" s="668"/>
      <c r="H25" s="668"/>
      <c r="I25" s="668"/>
      <c r="J25" s="668"/>
      <c r="K25" s="668"/>
      <c r="L25" s="668"/>
      <c r="M25" s="122"/>
    </row>
    <row r="26" spans="1:13" ht="15.75">
      <c r="A26" s="4397"/>
      <c r="B26" s="4530"/>
      <c r="C26" s="124" t="s">
        <v>1177</v>
      </c>
      <c r="D26" s="670">
        <v>0.55000000000000004</v>
      </c>
      <c r="E26" s="668"/>
      <c r="F26" s="671" t="s">
        <v>1178</v>
      </c>
      <c r="G26" s="123">
        <v>2017</v>
      </c>
      <c r="H26" s="668"/>
      <c r="I26" s="671" t="s">
        <v>1179</v>
      </c>
      <c r="J26" s="3358" t="s">
        <v>1397</v>
      </c>
      <c r="K26" s="3359"/>
      <c r="L26" s="3698"/>
      <c r="M26" s="122"/>
    </row>
    <row r="27" spans="1:13" ht="15.75">
      <c r="A27" s="4397"/>
      <c r="B27" s="4531"/>
      <c r="C27" s="1894"/>
      <c r="D27" s="1894"/>
      <c r="E27" s="1894"/>
      <c r="F27" s="1894"/>
      <c r="G27" s="1894"/>
      <c r="H27" s="1894"/>
      <c r="I27" s="1894"/>
      <c r="J27" s="1894"/>
      <c r="K27" s="1894"/>
      <c r="L27" s="1894"/>
      <c r="M27" s="1895"/>
    </row>
    <row r="28" spans="1:13" ht="15.75">
      <c r="A28" s="4397"/>
      <c r="B28" s="3337" t="s">
        <v>1181</v>
      </c>
      <c r="C28" s="2034"/>
      <c r="D28" s="2034"/>
      <c r="E28" s="2034"/>
      <c r="F28" s="2034"/>
      <c r="G28" s="2034"/>
      <c r="H28" s="2034"/>
      <c r="I28" s="2034"/>
      <c r="J28" s="2034"/>
      <c r="K28" s="2034"/>
      <c r="L28" s="4"/>
      <c r="M28" s="101"/>
    </row>
    <row r="29" spans="1:13" ht="15.75">
      <c r="A29" s="4397"/>
      <c r="B29" s="3338"/>
      <c r="C29" s="668" t="s">
        <v>1182</v>
      </c>
      <c r="D29" s="696">
        <v>2019</v>
      </c>
      <c r="E29" s="117"/>
      <c r="F29" s="668" t="s">
        <v>1183</v>
      </c>
      <c r="G29" s="509" t="s">
        <v>1184</v>
      </c>
      <c r="H29" s="117"/>
      <c r="I29" s="671"/>
      <c r="J29" s="117"/>
      <c r="K29" s="117"/>
      <c r="L29" s="4"/>
      <c r="M29" s="101"/>
    </row>
    <row r="30" spans="1:13" ht="15.75">
      <c r="A30" s="4397"/>
      <c r="B30" s="3339"/>
      <c r="C30" s="1894"/>
      <c r="D30" s="673"/>
      <c r="E30" s="2035"/>
      <c r="F30" s="1894"/>
      <c r="G30" s="2035"/>
      <c r="H30" s="2035"/>
      <c r="I30" s="115"/>
      <c r="J30" s="2035"/>
      <c r="K30" s="2035"/>
      <c r="L30" s="4"/>
      <c r="M30" s="101"/>
    </row>
    <row r="31" spans="1:13" ht="15.75">
      <c r="A31" s="4397"/>
      <c r="B31" s="1864" t="s">
        <v>1185</v>
      </c>
      <c r="C31" s="114"/>
      <c r="D31" s="114"/>
      <c r="E31" s="114"/>
      <c r="F31" s="114"/>
      <c r="G31" s="114"/>
      <c r="H31" s="114"/>
      <c r="I31" s="114"/>
      <c r="J31" s="114"/>
      <c r="K31" s="114"/>
      <c r="L31" s="114"/>
      <c r="M31" s="113"/>
    </row>
    <row r="32" spans="1:13" ht="15.75">
      <c r="A32" s="4397"/>
      <c r="B32" s="1864"/>
      <c r="C32" s="109"/>
      <c r="D32" s="111">
        <v>2019</v>
      </c>
      <c r="E32" s="111"/>
      <c r="F32" s="111" t="s">
        <v>1521</v>
      </c>
      <c r="G32" s="111"/>
      <c r="H32" s="112">
        <v>2021</v>
      </c>
      <c r="I32" s="112"/>
      <c r="J32" s="112" t="s">
        <v>1307</v>
      </c>
      <c r="K32" s="111"/>
      <c r="L32" s="111">
        <v>203</v>
      </c>
      <c r="M32" s="113"/>
    </row>
    <row r="33" spans="1:13" ht="15.75" customHeight="1">
      <c r="A33" s="4397"/>
      <c r="B33" s="1864"/>
      <c r="C33" s="109"/>
      <c r="D33" s="963">
        <v>0.58499999999999996</v>
      </c>
      <c r="E33" s="1997"/>
      <c r="F33" s="1867"/>
      <c r="G33" s="1997"/>
      <c r="H33" s="1867">
        <v>0.62</v>
      </c>
      <c r="I33" s="1997"/>
      <c r="J33" s="1867"/>
      <c r="K33" s="1997"/>
      <c r="L33" s="963">
        <v>0.65500000000000003</v>
      </c>
      <c r="M33" s="1936"/>
    </row>
    <row r="34" spans="1:13" ht="15.75">
      <c r="A34" s="4397"/>
      <c r="B34" s="1864"/>
      <c r="C34" s="109"/>
      <c r="D34" s="111" t="s">
        <v>1309</v>
      </c>
      <c r="E34" s="111"/>
      <c r="F34" s="111">
        <v>2025</v>
      </c>
      <c r="G34" s="111"/>
      <c r="H34" s="112" t="s">
        <v>1311</v>
      </c>
      <c r="I34" s="112"/>
      <c r="J34" s="112">
        <v>2027</v>
      </c>
      <c r="K34" s="111"/>
      <c r="L34" s="111" t="s">
        <v>1313</v>
      </c>
      <c r="M34" s="110"/>
    </row>
    <row r="35" spans="1:13" ht="15.75">
      <c r="A35" s="4397"/>
      <c r="B35" s="1864"/>
      <c r="C35" s="109"/>
      <c r="D35" s="1867"/>
      <c r="E35" s="1997"/>
      <c r="F35" s="1867">
        <v>0.69</v>
      </c>
      <c r="G35" s="1997"/>
      <c r="H35" s="1867"/>
      <c r="I35" s="1997"/>
      <c r="J35" s="963">
        <v>0.72499999999999998</v>
      </c>
      <c r="K35" s="1997"/>
      <c r="L35" s="1867"/>
      <c r="M35" s="1936"/>
    </row>
    <row r="36" spans="1:13" ht="15.75">
      <c r="A36" s="4397"/>
      <c r="B36" s="1864"/>
      <c r="C36" s="109"/>
      <c r="D36" s="111">
        <v>2029</v>
      </c>
      <c r="E36" s="111"/>
      <c r="F36" s="111" t="s">
        <v>1315</v>
      </c>
      <c r="G36" s="111"/>
      <c r="H36" s="112">
        <v>2031</v>
      </c>
      <c r="I36" s="112"/>
      <c r="J36" s="112" t="s">
        <v>1317</v>
      </c>
      <c r="K36" s="111"/>
      <c r="L36" s="111">
        <v>2032</v>
      </c>
      <c r="M36" s="110"/>
    </row>
    <row r="37" spans="1:13" ht="15.75" customHeight="1">
      <c r="A37" s="4397"/>
      <c r="B37" s="1864"/>
      <c r="C37" s="109"/>
      <c r="D37" s="1867">
        <v>0.76</v>
      </c>
      <c r="E37" s="1997"/>
      <c r="F37" s="1867"/>
      <c r="G37" s="1997"/>
      <c r="H37" s="963">
        <v>0.79500000000000004</v>
      </c>
      <c r="I37" s="1997"/>
      <c r="J37" s="1867"/>
      <c r="K37" s="1997"/>
      <c r="L37" s="1867">
        <v>0.83</v>
      </c>
      <c r="M37" s="1936"/>
    </row>
    <row r="38" spans="1:13" ht="15.75">
      <c r="A38" s="4397"/>
      <c r="B38" s="1864"/>
      <c r="C38" s="109"/>
      <c r="D38" s="108" t="s">
        <v>1381</v>
      </c>
      <c r="E38" s="1935"/>
      <c r="F38" s="108" t="s">
        <v>1186</v>
      </c>
      <c r="G38" s="1935"/>
      <c r="H38" s="108"/>
      <c r="I38" s="1935"/>
      <c r="J38" s="108"/>
      <c r="K38" s="1935"/>
      <c r="L38" s="108"/>
      <c r="M38" s="1936"/>
    </row>
    <row r="39" spans="1:13" ht="18" customHeight="1">
      <c r="A39" s="4397"/>
      <c r="B39" s="1864"/>
      <c r="C39" s="109"/>
      <c r="D39" s="1867"/>
      <c r="E39" s="1997"/>
      <c r="F39" s="3352">
        <v>0.83</v>
      </c>
      <c r="G39" s="3353"/>
      <c r="H39" s="3354"/>
      <c r="I39" s="3354"/>
      <c r="J39" s="108"/>
      <c r="K39" s="1935"/>
      <c r="L39" s="108"/>
      <c r="M39" s="1936"/>
    </row>
    <row r="40" spans="1:13" ht="15.75">
      <c r="A40" s="4397"/>
      <c r="B40" s="3337" t="s">
        <v>1187</v>
      </c>
      <c r="C40" s="107"/>
      <c r="D40" s="107"/>
      <c r="E40" s="107"/>
      <c r="F40" s="107"/>
      <c r="G40" s="107"/>
      <c r="H40" s="107"/>
      <c r="I40" s="107"/>
      <c r="J40" s="107"/>
      <c r="K40" s="107"/>
      <c r="L40" s="4"/>
      <c r="M40" s="101"/>
    </row>
    <row r="41" spans="1:13" ht="15.75">
      <c r="A41" s="4397"/>
      <c r="B41" s="3338"/>
      <c r="C41" s="4"/>
      <c r="D41" s="106" t="s">
        <v>482</v>
      </c>
      <c r="E41" s="105" t="s">
        <v>60</v>
      </c>
      <c r="F41" s="3360" t="s">
        <v>1188</v>
      </c>
      <c r="G41" s="3743" t="s">
        <v>1822</v>
      </c>
      <c r="H41" s="3743"/>
      <c r="I41" s="3743"/>
      <c r="J41" s="3743"/>
      <c r="K41" s="674"/>
      <c r="L41" s="4"/>
      <c r="M41" s="101"/>
    </row>
    <row r="42" spans="1:13" ht="15.75">
      <c r="A42" s="4397"/>
      <c r="B42" s="3338"/>
      <c r="C42" s="4"/>
      <c r="D42" s="1998" t="s">
        <v>1226</v>
      </c>
      <c r="E42" s="1891"/>
      <c r="F42" s="3360"/>
      <c r="G42" s="3743"/>
      <c r="H42" s="3743"/>
      <c r="I42" s="3743"/>
      <c r="J42" s="3743"/>
      <c r="K42" s="103"/>
      <c r="L42" s="4"/>
      <c r="M42" s="101"/>
    </row>
    <row r="43" spans="1:13" ht="15.75">
      <c r="A43" s="4397"/>
      <c r="B43" s="3339"/>
      <c r="C43" s="102"/>
      <c r="D43" s="102"/>
      <c r="E43" s="102"/>
      <c r="F43" s="102"/>
      <c r="G43" s="102"/>
      <c r="H43" s="102"/>
      <c r="I43" s="102"/>
      <c r="J43" s="102"/>
      <c r="K43" s="102"/>
      <c r="L43" s="4"/>
      <c r="M43" s="101"/>
    </row>
    <row r="44" spans="1:13" ht="226.5" customHeight="1">
      <c r="A44" s="4397"/>
      <c r="B44" s="100" t="s">
        <v>1189</v>
      </c>
      <c r="C44" s="3329" t="s">
        <v>1983</v>
      </c>
      <c r="D44" s="3330"/>
      <c r="E44" s="3330"/>
      <c r="F44" s="3330"/>
      <c r="G44" s="3330"/>
      <c r="H44" s="3330"/>
      <c r="I44" s="3330"/>
      <c r="J44" s="3330"/>
      <c r="K44" s="3330"/>
      <c r="L44" s="3330"/>
      <c r="M44" s="3331"/>
    </row>
    <row r="45" spans="1:13" ht="32.25" customHeight="1">
      <c r="A45" s="4397"/>
      <c r="B45" s="100" t="s">
        <v>1191</v>
      </c>
      <c r="C45" s="3329" t="s">
        <v>2136</v>
      </c>
      <c r="D45" s="3330"/>
      <c r="E45" s="3330"/>
      <c r="F45" s="3330"/>
      <c r="G45" s="3330"/>
      <c r="H45" s="3330"/>
      <c r="I45" s="3330"/>
      <c r="J45" s="3330"/>
      <c r="K45" s="3330"/>
      <c r="L45" s="3330"/>
      <c r="M45" s="3331"/>
    </row>
    <row r="46" spans="1:13" ht="15.75">
      <c r="A46" s="4397"/>
      <c r="B46" s="100" t="s">
        <v>1193</v>
      </c>
      <c r="C46" s="3329">
        <v>30</v>
      </c>
      <c r="D46" s="3330"/>
      <c r="E46" s="3330"/>
      <c r="F46" s="3330"/>
      <c r="G46" s="3330"/>
      <c r="H46" s="3330"/>
      <c r="I46" s="3330"/>
      <c r="J46" s="3330"/>
      <c r="K46" s="3330"/>
      <c r="L46" s="3330"/>
      <c r="M46" s="3331"/>
    </row>
    <row r="47" spans="1:13" ht="15.75">
      <c r="A47" s="4398"/>
      <c r="B47" s="100" t="s">
        <v>1195</v>
      </c>
      <c r="C47" s="4778">
        <v>2017</v>
      </c>
      <c r="D47" s="4779"/>
      <c r="E47" s="4779"/>
      <c r="F47" s="4779"/>
      <c r="G47" s="4779"/>
      <c r="H47" s="4779"/>
      <c r="I47" s="4779"/>
      <c r="J47" s="4779"/>
      <c r="K47" s="4779"/>
      <c r="L47" s="4779"/>
      <c r="M47" s="4780"/>
    </row>
    <row r="48" spans="1:13" ht="15.75">
      <c r="A48" s="3323" t="s">
        <v>1197</v>
      </c>
      <c r="B48" s="98" t="s">
        <v>1198</v>
      </c>
      <c r="C48" s="4610" t="s">
        <v>993</v>
      </c>
      <c r="D48" s="4611"/>
      <c r="E48" s="4611"/>
      <c r="F48" s="4611"/>
      <c r="G48" s="4611"/>
      <c r="H48" s="4611"/>
      <c r="I48" s="4611"/>
      <c r="J48" s="4611"/>
      <c r="K48" s="4611"/>
      <c r="L48" s="4611"/>
      <c r="M48" s="4611"/>
    </row>
    <row r="49" spans="1:13" ht="15.75" customHeight="1">
      <c r="A49" s="3324"/>
      <c r="B49" s="98" t="s">
        <v>1199</v>
      </c>
      <c r="C49" s="3715" t="s">
        <v>1200</v>
      </c>
      <c r="D49" s="3370"/>
      <c r="E49" s="3370"/>
      <c r="F49" s="3370"/>
      <c r="G49" s="3370"/>
      <c r="H49" s="3370"/>
      <c r="I49" s="3370"/>
      <c r="J49" s="3370"/>
      <c r="K49" s="3370"/>
      <c r="L49" s="3370"/>
      <c r="M49" s="3371"/>
    </row>
    <row r="50" spans="1:13" ht="15.75">
      <c r="A50" s="3324"/>
      <c r="B50" s="98" t="s">
        <v>1201</v>
      </c>
      <c r="C50" s="4610" t="s">
        <v>72</v>
      </c>
      <c r="D50" s="4611"/>
      <c r="E50" s="4611"/>
      <c r="F50" s="4611"/>
      <c r="G50" s="4611"/>
      <c r="H50" s="4611"/>
      <c r="I50" s="4611"/>
      <c r="J50" s="4611"/>
      <c r="K50" s="4611"/>
      <c r="L50" s="4611"/>
      <c r="M50" s="4611"/>
    </row>
    <row r="51" spans="1:13" ht="15.75" customHeight="1">
      <c r="A51" s="3324"/>
      <c r="B51" s="99" t="s">
        <v>1202</v>
      </c>
      <c r="C51" s="3715" t="s">
        <v>1203</v>
      </c>
      <c r="D51" s="3370"/>
      <c r="E51" s="3370"/>
      <c r="F51" s="3370"/>
      <c r="G51" s="3370"/>
      <c r="H51" s="3370"/>
      <c r="I51" s="3370"/>
      <c r="J51" s="3370"/>
      <c r="K51" s="3370"/>
      <c r="L51" s="3370"/>
      <c r="M51" s="3371"/>
    </row>
    <row r="52" spans="1:13" ht="15.75" customHeight="1">
      <c r="A52" s="3324"/>
      <c r="B52" s="98" t="s">
        <v>1204</v>
      </c>
      <c r="C52" s="4284" t="s">
        <v>995</v>
      </c>
      <c r="D52" s="3102"/>
      <c r="E52" s="3102"/>
      <c r="F52" s="3102"/>
      <c r="G52" s="3102"/>
      <c r="H52" s="3102"/>
      <c r="I52" s="3102"/>
      <c r="J52" s="3102"/>
      <c r="K52" s="3102"/>
      <c r="L52" s="3102"/>
      <c r="M52" s="4719"/>
    </row>
    <row r="53" spans="1:13" ht="16.5" customHeight="1" thickBot="1">
      <c r="A53" s="3325"/>
      <c r="B53" s="98" t="s">
        <v>1205</v>
      </c>
      <c r="C53" s="3715">
        <v>3887777</v>
      </c>
      <c r="D53" s="3370"/>
      <c r="E53" s="3370"/>
      <c r="F53" s="3370"/>
      <c r="G53" s="3370"/>
      <c r="H53" s="3370"/>
      <c r="I53" s="3370"/>
      <c r="J53" s="3370"/>
      <c r="K53" s="3370"/>
      <c r="L53" s="3370"/>
      <c r="M53" s="3371"/>
    </row>
    <row r="54" spans="1:13" ht="15.75" customHeight="1">
      <c r="A54" s="3323" t="s">
        <v>1206</v>
      </c>
      <c r="B54" s="97" t="s">
        <v>1207</v>
      </c>
      <c r="C54" s="3715" t="s">
        <v>1409</v>
      </c>
      <c r="D54" s="3370"/>
      <c r="E54" s="3370"/>
      <c r="F54" s="3370"/>
      <c r="G54" s="3370"/>
      <c r="H54" s="3370"/>
      <c r="I54" s="3370"/>
      <c r="J54" s="3370"/>
      <c r="K54" s="3370"/>
      <c r="L54" s="3370"/>
      <c r="M54" s="3371"/>
    </row>
    <row r="55" spans="1:13" ht="15.75" customHeight="1">
      <c r="A55" s="3324"/>
      <c r="B55" s="97" t="s">
        <v>1209</v>
      </c>
      <c r="C55" s="3715" t="s">
        <v>1987</v>
      </c>
      <c r="D55" s="3370"/>
      <c r="E55" s="3370"/>
      <c r="F55" s="3370"/>
      <c r="G55" s="3370"/>
      <c r="H55" s="3370"/>
      <c r="I55" s="3370"/>
      <c r="J55" s="3370"/>
      <c r="K55" s="3370"/>
      <c r="L55" s="3370"/>
      <c r="M55" s="3371"/>
    </row>
    <row r="56" spans="1:13" ht="16.5" customHeight="1" thickBot="1">
      <c r="A56" s="3324"/>
      <c r="B56" s="96" t="s">
        <v>28</v>
      </c>
      <c r="C56" s="3715" t="s">
        <v>1988</v>
      </c>
      <c r="D56" s="3370"/>
      <c r="E56" s="3370"/>
      <c r="F56" s="3370"/>
      <c r="G56" s="3370"/>
      <c r="H56" s="3370"/>
      <c r="I56" s="3370"/>
      <c r="J56" s="3370"/>
      <c r="K56" s="3370"/>
      <c r="L56" s="3370"/>
      <c r="M56" s="3371"/>
    </row>
    <row r="57" spans="1:13" ht="32.25" thickBot="1">
      <c r="A57" s="77" t="s">
        <v>1211</v>
      </c>
      <c r="B57" s="78"/>
      <c r="C57" s="4715"/>
      <c r="D57" s="4716"/>
      <c r="E57" s="4716"/>
      <c r="F57" s="4716"/>
      <c r="G57" s="4716"/>
      <c r="H57" s="4716"/>
      <c r="I57" s="4716"/>
      <c r="J57" s="4716"/>
      <c r="K57" s="4716"/>
      <c r="L57" s="4716"/>
      <c r="M57" s="4717"/>
    </row>
  </sheetData>
  <mergeCells count="38">
    <mergeCell ref="A2:A11"/>
    <mergeCell ref="C2:M2"/>
    <mergeCell ref="C3:M3"/>
    <mergeCell ref="B8:B10"/>
    <mergeCell ref="F9:G9"/>
    <mergeCell ref="I9:J9"/>
    <mergeCell ref="C10:D10"/>
    <mergeCell ref="F10:G10"/>
    <mergeCell ref="I10:J10"/>
    <mergeCell ref="C11:M11"/>
    <mergeCell ref="C47:M47"/>
    <mergeCell ref="A12:A47"/>
    <mergeCell ref="C13:M13"/>
    <mergeCell ref="B14:B20"/>
    <mergeCell ref="B21:B24"/>
    <mergeCell ref="B25:B27"/>
    <mergeCell ref="J26:L26"/>
    <mergeCell ref="B28:B30"/>
    <mergeCell ref="F39:G39"/>
    <mergeCell ref="H39:I39"/>
    <mergeCell ref="B40:B43"/>
    <mergeCell ref="F41:F42"/>
    <mergeCell ref="G41:J42"/>
    <mergeCell ref="C44:M44"/>
    <mergeCell ref="C45:M45"/>
    <mergeCell ref="C46:M46"/>
    <mergeCell ref="A48:A53"/>
    <mergeCell ref="C48:M48"/>
    <mergeCell ref="C49:M49"/>
    <mergeCell ref="C50:M50"/>
    <mergeCell ref="C51:M51"/>
    <mergeCell ref="C52:M52"/>
    <mergeCell ref="C53:M53"/>
    <mergeCell ref="A54:A56"/>
    <mergeCell ref="C54:M54"/>
    <mergeCell ref="C55:M55"/>
    <mergeCell ref="C56:M56"/>
    <mergeCell ref="C57:M57"/>
  </mergeCells>
  <dataValidations count="4">
    <dataValidation allowBlank="1" showInputMessage="1" showErrorMessage="1" prompt="Incluir una ficha por cada indicador, ya sea de producto o de resultado" sqref="B1" xr:uid="{00000000-0002-0000-5200-000000000000}"/>
    <dataValidation allowBlank="1" showInputMessage="1" showErrorMessage="1" prompt="Selecciones de la lista desplegable" sqref="B12" xr:uid="{00000000-0002-0000-5200-000001000000}"/>
    <dataValidation allowBlank="1" showInputMessage="1" showErrorMessage="1" prompt="Seleccione de la lista desplegable" sqref="B4 B7 H7" xr:uid="{00000000-0002-0000-5200-000002000000}"/>
    <dataValidation type="list" allowBlank="1" showInputMessage="1" showErrorMessage="1" sqref="I7" xr:uid="{00000000-0002-0000-5200-000003000000}">
      <formula1>INDIRECT(#REF!)</formula1>
    </dataValidation>
  </dataValidations>
  <hyperlinks>
    <hyperlink ref="C52" r:id="rId1" display="camilo.acero@gobiernobogota.gov.co"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3"/>
  </sheetPr>
  <dimension ref="A1:M61"/>
  <sheetViews>
    <sheetView workbookViewId="0">
      <selection activeCell="C3" sqref="C3:M3"/>
    </sheetView>
  </sheetViews>
  <sheetFormatPr baseColWidth="10" defaultColWidth="11.42578125" defaultRowHeight="15"/>
  <cols>
    <col min="2" max="2" width="24.7109375" customWidth="1"/>
  </cols>
  <sheetData>
    <row r="1" spans="1:13" ht="16.5" thickBot="1">
      <c r="A1" s="153"/>
      <c r="B1" s="1940" t="s">
        <v>2137</v>
      </c>
      <c r="C1" s="152"/>
      <c r="D1" s="152"/>
      <c r="E1" s="152"/>
      <c r="F1" s="152"/>
      <c r="G1" s="152"/>
      <c r="H1" s="152"/>
      <c r="I1" s="152"/>
      <c r="J1" s="152"/>
      <c r="K1" s="152"/>
      <c r="L1" s="152"/>
      <c r="M1" s="151"/>
    </row>
    <row r="2" spans="1:13" ht="33.75" customHeight="1">
      <c r="A2" s="3326" t="s">
        <v>1134</v>
      </c>
      <c r="B2" s="150" t="s">
        <v>1135</v>
      </c>
      <c r="C2" s="3329" t="s">
        <v>563</v>
      </c>
      <c r="D2" s="3330"/>
      <c r="E2" s="3330"/>
      <c r="F2" s="3330"/>
      <c r="G2" s="3330"/>
      <c r="H2" s="3330"/>
      <c r="I2" s="3330"/>
      <c r="J2" s="3330"/>
      <c r="K2" s="3330"/>
      <c r="L2" s="3330"/>
      <c r="M2" s="3331"/>
    </row>
    <row r="3" spans="1:13" ht="47.25">
      <c r="A3" s="3327"/>
      <c r="B3" s="100" t="s">
        <v>1213</v>
      </c>
      <c r="C3" s="4502" t="s">
        <v>1033</v>
      </c>
      <c r="D3" s="4524"/>
      <c r="E3" s="4524"/>
      <c r="F3" s="4524"/>
      <c r="G3" s="4524"/>
      <c r="H3" s="4524"/>
      <c r="I3" s="4524"/>
      <c r="J3" s="4524"/>
      <c r="K3" s="4524"/>
      <c r="L3" s="4524"/>
      <c r="M3" s="4525"/>
    </row>
    <row r="4" spans="1:13" ht="15.75">
      <c r="A4" s="3327"/>
      <c r="B4" s="1865" t="s">
        <v>1139</v>
      </c>
      <c r="C4" s="1870" t="s">
        <v>422</v>
      </c>
      <c r="D4" s="1870"/>
      <c r="E4" s="1870"/>
      <c r="F4" s="1870"/>
      <c r="G4" s="1870"/>
      <c r="H4" s="1870"/>
      <c r="I4" s="1870"/>
      <c r="J4" s="1870"/>
      <c r="K4" s="1870"/>
      <c r="L4" s="2002"/>
      <c r="M4" s="2003"/>
    </row>
    <row r="5" spans="1:13" ht="31.5">
      <c r="A5" s="3327"/>
      <c r="B5" s="2061" t="s">
        <v>1140</v>
      </c>
      <c r="C5" s="1991" t="s">
        <v>1141</v>
      </c>
      <c r="D5" s="1870"/>
      <c r="E5" s="1870"/>
      <c r="F5" s="1870"/>
      <c r="G5" s="1870"/>
      <c r="H5" s="1870"/>
      <c r="I5" s="1870"/>
      <c r="J5" s="1870"/>
      <c r="K5" s="1870"/>
      <c r="L5" s="660"/>
      <c r="M5" s="661"/>
    </row>
    <row r="6" spans="1:13" ht="15.75">
      <c r="A6" s="3327"/>
      <c r="B6" s="1865" t="s">
        <v>1142</v>
      </c>
      <c r="C6" s="1991" t="s">
        <v>1141</v>
      </c>
      <c r="D6" s="1870"/>
      <c r="E6" s="1870"/>
      <c r="F6" s="1870"/>
      <c r="G6" s="1870"/>
      <c r="H6" s="1870"/>
      <c r="I6" s="1870"/>
      <c r="J6" s="1870"/>
      <c r="K6" s="1870"/>
      <c r="L6" s="660"/>
      <c r="M6" s="661"/>
    </row>
    <row r="7" spans="1:13" ht="15.75">
      <c r="A7" s="3327"/>
      <c r="B7" s="100" t="s">
        <v>1143</v>
      </c>
      <c r="C7" s="1345" t="s">
        <v>71</v>
      </c>
      <c r="E7" s="449"/>
      <c r="F7" s="449"/>
      <c r="G7" s="450"/>
      <c r="H7" s="1897" t="s">
        <v>28</v>
      </c>
      <c r="I7" s="1347"/>
      <c r="J7" s="449" t="s">
        <v>2138</v>
      </c>
      <c r="K7" s="449"/>
      <c r="L7" s="148"/>
      <c r="M7" s="147"/>
    </row>
    <row r="8" spans="1:13" ht="15.75">
      <c r="A8" s="3327"/>
      <c r="B8" s="3337" t="s">
        <v>1144</v>
      </c>
      <c r="C8" s="2008"/>
      <c r="D8" s="964"/>
      <c r="E8" s="964"/>
      <c r="F8" s="964"/>
      <c r="G8" s="964"/>
      <c r="H8" s="964"/>
      <c r="I8" s="964"/>
      <c r="J8" s="964"/>
      <c r="K8" s="964"/>
      <c r="L8" s="1993"/>
      <c r="M8" s="965"/>
    </row>
    <row r="9" spans="1:13" ht="15.75">
      <c r="A9" s="3327"/>
      <c r="B9" s="3338"/>
      <c r="C9" s="4788"/>
      <c r="D9" s="4788"/>
      <c r="E9" s="2040"/>
      <c r="F9" s="4788"/>
      <c r="G9" s="4788"/>
      <c r="H9" s="2040"/>
      <c r="I9" s="4788"/>
      <c r="J9" s="4788"/>
      <c r="K9" s="2040"/>
      <c r="L9" s="966"/>
      <c r="M9" s="967"/>
    </row>
    <row r="10" spans="1:13" ht="15.75">
      <c r="A10" s="3327"/>
      <c r="B10" s="3339"/>
      <c r="C10" s="4789" t="s">
        <v>1147</v>
      </c>
      <c r="D10" s="4789"/>
      <c r="E10" s="2040"/>
      <c r="F10" s="4789" t="s">
        <v>1147</v>
      </c>
      <c r="G10" s="4789"/>
      <c r="H10" s="2040"/>
      <c r="I10" s="4789" t="s">
        <v>1147</v>
      </c>
      <c r="J10" s="4789"/>
      <c r="K10" s="2040"/>
      <c r="L10" s="966"/>
      <c r="M10" s="967"/>
    </row>
    <row r="11" spans="1:13" ht="74.45" customHeight="1">
      <c r="A11" s="3327"/>
      <c r="B11" s="154" t="s">
        <v>1219</v>
      </c>
      <c r="C11" s="4526" t="s">
        <v>2139</v>
      </c>
      <c r="D11" s="4526"/>
      <c r="E11" s="4526"/>
      <c r="F11" s="4526"/>
      <c r="G11" s="4526"/>
      <c r="H11" s="4526"/>
      <c r="I11" s="4526"/>
      <c r="J11" s="4526"/>
      <c r="K11" s="4526"/>
      <c r="L11" s="4526"/>
      <c r="M11" s="4526"/>
    </row>
    <row r="12" spans="1:13" ht="73.5" customHeight="1">
      <c r="A12" s="3327"/>
      <c r="B12" s="100" t="s">
        <v>1221</v>
      </c>
      <c r="C12" s="4790" t="s">
        <v>2140</v>
      </c>
      <c r="D12" s="4791"/>
      <c r="E12" s="4791"/>
      <c r="F12" s="4791"/>
      <c r="G12" s="4791"/>
      <c r="H12" s="4791"/>
      <c r="I12" s="4791"/>
      <c r="J12" s="4791"/>
      <c r="K12" s="4791"/>
      <c r="L12" s="4791"/>
      <c r="M12" s="4792"/>
    </row>
    <row r="13" spans="1:13" ht="47.25">
      <c r="A13" s="3328"/>
      <c r="B13" s="100" t="s">
        <v>1495</v>
      </c>
      <c r="C13" s="3329" t="s">
        <v>2141</v>
      </c>
      <c r="D13" s="3330"/>
      <c r="E13" s="3330"/>
      <c r="F13" s="3330"/>
      <c r="G13" s="3330"/>
      <c r="H13" s="3330"/>
      <c r="I13" s="3330"/>
      <c r="J13" s="3330"/>
      <c r="K13" s="3330"/>
      <c r="L13" s="3330"/>
      <c r="M13" s="3341"/>
    </row>
    <row r="14" spans="1:13" ht="31.5">
      <c r="A14" s="1860"/>
      <c r="B14" s="100" t="s">
        <v>1995</v>
      </c>
      <c r="C14" s="3723" t="s">
        <v>2142</v>
      </c>
      <c r="D14" s="3359"/>
      <c r="E14" s="3698"/>
      <c r="F14" s="164" t="s">
        <v>1224</v>
      </c>
      <c r="G14" s="3540" t="s">
        <v>789</v>
      </c>
      <c r="H14" s="3540"/>
      <c r="I14" s="3540"/>
      <c r="J14" s="3540"/>
      <c r="K14" s="3540"/>
      <c r="L14" s="3540"/>
      <c r="M14" s="3540"/>
    </row>
    <row r="15" spans="1:13" ht="31.5">
      <c r="A15" s="3355" t="s">
        <v>1150</v>
      </c>
      <c r="B15" s="100" t="s">
        <v>1256</v>
      </c>
      <c r="C15" s="156"/>
      <c r="D15" s="1892" t="s">
        <v>1996</v>
      </c>
      <c r="E15" s="1892"/>
      <c r="F15" s="120"/>
      <c r="G15" s="120"/>
      <c r="H15" s="120"/>
      <c r="I15" s="120"/>
      <c r="J15" s="120"/>
      <c r="K15" s="120"/>
      <c r="L15" s="4"/>
      <c r="M15" s="101"/>
    </row>
    <row r="16" spans="1:13" ht="66.75" customHeight="1">
      <c r="A16" s="3356"/>
      <c r="B16" s="100" t="s">
        <v>1151</v>
      </c>
      <c r="C16" s="3329" t="s">
        <v>2143</v>
      </c>
      <c r="D16" s="3330"/>
      <c r="E16" s="3330"/>
      <c r="F16" s="3330"/>
      <c r="G16" s="3330"/>
      <c r="H16" s="3330"/>
      <c r="I16" s="3330"/>
      <c r="J16" s="3330"/>
      <c r="K16" s="3330"/>
      <c r="L16" s="3330"/>
      <c r="M16" s="3331"/>
    </row>
    <row r="17" spans="1:13" ht="15.75">
      <c r="A17" s="3356"/>
      <c r="B17" s="3337" t="s">
        <v>1153</v>
      </c>
      <c r="C17" s="143"/>
      <c r="D17" s="142"/>
      <c r="E17" s="142"/>
      <c r="F17" s="142"/>
      <c r="G17" s="142"/>
      <c r="H17" s="142"/>
      <c r="I17" s="142"/>
      <c r="J17" s="142"/>
      <c r="K17" s="142"/>
      <c r="L17" s="142"/>
      <c r="M17" s="141"/>
    </row>
    <row r="18" spans="1:13" ht="15.75">
      <c r="A18" s="3356"/>
      <c r="B18" s="3338"/>
      <c r="C18" s="140"/>
      <c r="D18" s="139"/>
      <c r="E18" s="138"/>
      <c r="F18" s="139"/>
      <c r="G18" s="138"/>
      <c r="H18" s="139"/>
      <c r="I18" s="138"/>
      <c r="J18" s="139"/>
      <c r="K18" s="138"/>
      <c r="L18" s="138"/>
      <c r="M18" s="110"/>
    </row>
    <row r="19" spans="1:13" ht="15.75">
      <c r="A19" s="3356"/>
      <c r="B19" s="3338"/>
      <c r="C19" s="128" t="s">
        <v>1154</v>
      </c>
      <c r="D19" s="137"/>
      <c r="E19" s="128" t="s">
        <v>1155</v>
      </c>
      <c r="F19" s="137"/>
      <c r="G19" s="128" t="s">
        <v>1156</v>
      </c>
      <c r="H19" s="137"/>
      <c r="I19" s="128" t="s">
        <v>1157</v>
      </c>
      <c r="J19" s="137"/>
      <c r="K19" s="128" t="s">
        <v>1158</v>
      </c>
      <c r="L19" s="136"/>
      <c r="M19" s="135"/>
    </row>
    <row r="20" spans="1:13" ht="15.75">
      <c r="A20" s="3356"/>
      <c r="B20" s="3338"/>
      <c r="C20" s="128" t="s">
        <v>1159</v>
      </c>
      <c r="D20" s="1891"/>
      <c r="E20" s="128" t="s">
        <v>1160</v>
      </c>
      <c r="F20" s="123"/>
      <c r="G20" s="128" t="s">
        <v>1161</v>
      </c>
      <c r="H20" s="123"/>
      <c r="I20" s="128" t="s">
        <v>1162</v>
      </c>
      <c r="J20" s="1891" t="s">
        <v>1226</v>
      </c>
      <c r="K20" s="128" t="s">
        <v>1163</v>
      </c>
      <c r="L20" s="136"/>
      <c r="M20" s="135"/>
    </row>
    <row r="21" spans="1:13" ht="15.75">
      <c r="A21" s="3356"/>
      <c r="B21" s="3338"/>
      <c r="C21" s="128" t="s">
        <v>1164</v>
      </c>
      <c r="D21" s="1891"/>
      <c r="E21" s="128" t="s">
        <v>1165</v>
      </c>
      <c r="F21" s="1891"/>
      <c r="G21" s="128"/>
      <c r="H21" s="125"/>
      <c r="I21" s="128"/>
      <c r="J21" s="125"/>
      <c r="K21" s="128"/>
      <c r="L21" s="134"/>
      <c r="M21" s="133"/>
    </row>
    <row r="22" spans="1:13" ht="15.75">
      <c r="A22" s="3356"/>
      <c r="B22" s="3338"/>
      <c r="C22" s="128" t="s">
        <v>1166</v>
      </c>
      <c r="D22" s="123"/>
      <c r="E22" s="128" t="s">
        <v>1168</v>
      </c>
      <c r="F22" s="1939"/>
      <c r="G22" s="1939"/>
      <c r="H22" s="1939"/>
      <c r="I22" s="1939"/>
      <c r="J22" s="1939"/>
      <c r="K22" s="1939"/>
      <c r="L22" s="1939"/>
      <c r="M22" s="132"/>
    </row>
    <row r="23" spans="1:13" ht="15.75">
      <c r="A23" s="3356"/>
      <c r="B23" s="3339"/>
      <c r="C23" s="1894"/>
      <c r="D23" s="1894"/>
      <c r="E23" s="1894"/>
      <c r="F23" s="1894"/>
      <c r="G23" s="1894"/>
      <c r="H23" s="1894"/>
      <c r="I23" s="1894"/>
      <c r="J23" s="1894"/>
      <c r="K23" s="1894"/>
      <c r="L23" s="1894"/>
      <c r="M23" s="1895"/>
    </row>
    <row r="24" spans="1:13" ht="15.75">
      <c r="A24" s="3356"/>
      <c r="B24" s="3337" t="s">
        <v>1170</v>
      </c>
      <c r="C24" s="131"/>
      <c r="D24" s="131"/>
      <c r="E24" s="131"/>
      <c r="F24" s="131"/>
      <c r="G24" s="131"/>
      <c r="H24" s="131"/>
      <c r="I24" s="131"/>
      <c r="J24" s="131"/>
      <c r="K24" s="131"/>
      <c r="L24" s="4"/>
      <c r="M24" s="101"/>
    </row>
    <row r="25" spans="1:13" ht="15.75">
      <c r="A25" s="3356"/>
      <c r="B25" s="3338"/>
      <c r="C25" s="128" t="s">
        <v>1171</v>
      </c>
      <c r="D25" s="123"/>
      <c r="E25" s="120"/>
      <c r="F25" s="128" t="s">
        <v>1172</v>
      </c>
      <c r="G25" s="1891"/>
      <c r="H25" s="120"/>
      <c r="I25" s="128" t="s">
        <v>1173</v>
      </c>
      <c r="J25" s="1891" t="s">
        <v>1226</v>
      </c>
      <c r="K25" s="120"/>
      <c r="L25" s="4"/>
      <c r="M25" s="101"/>
    </row>
    <row r="26" spans="1:13" ht="15.75">
      <c r="A26" s="3356"/>
      <c r="B26" s="3338"/>
      <c r="C26" s="128" t="s">
        <v>1174</v>
      </c>
      <c r="D26" s="130"/>
      <c r="E26" s="129"/>
      <c r="F26" s="128" t="s">
        <v>1175</v>
      </c>
      <c r="G26" s="123"/>
      <c r="H26" s="126"/>
      <c r="I26" s="127"/>
      <c r="J26" s="126"/>
      <c r="K26" s="1945"/>
      <c r="L26" s="4"/>
      <c r="M26" s="101"/>
    </row>
    <row r="27" spans="1:13" ht="15.75">
      <c r="A27" s="3356"/>
      <c r="B27" s="3338"/>
      <c r="C27" s="125"/>
      <c r="D27" s="125"/>
      <c r="E27" s="125"/>
      <c r="F27" s="125"/>
      <c r="G27" s="125"/>
      <c r="H27" s="125"/>
      <c r="I27" s="125"/>
      <c r="J27" s="125"/>
      <c r="K27" s="125"/>
      <c r="L27" s="4"/>
      <c r="M27" s="101"/>
    </row>
    <row r="28" spans="1:13" ht="15.75">
      <c r="A28" s="3356"/>
      <c r="B28" s="1864" t="s">
        <v>1176</v>
      </c>
      <c r="C28" s="120"/>
      <c r="D28" s="120"/>
      <c r="E28" s="120"/>
      <c r="F28" s="120"/>
      <c r="G28" s="120"/>
      <c r="H28" s="120"/>
      <c r="I28" s="120"/>
      <c r="J28" s="120"/>
      <c r="K28" s="120"/>
      <c r="L28" s="120"/>
      <c r="M28" s="122"/>
    </row>
    <row r="29" spans="1:13" ht="15.75">
      <c r="A29" s="3356"/>
      <c r="B29" s="1864"/>
      <c r="C29" s="124" t="s">
        <v>1177</v>
      </c>
      <c r="D29" s="165" t="s">
        <v>61</v>
      </c>
      <c r="E29" s="120"/>
      <c r="F29" s="118" t="s">
        <v>1178</v>
      </c>
      <c r="G29" s="123" t="s">
        <v>61</v>
      </c>
      <c r="H29" s="120"/>
      <c r="I29" s="118" t="s">
        <v>1179</v>
      </c>
      <c r="J29" s="1868" t="s">
        <v>1141</v>
      </c>
      <c r="K29" s="1869"/>
      <c r="L29" s="1907"/>
      <c r="M29" s="122"/>
    </row>
    <row r="30" spans="1:13" ht="15.75">
      <c r="A30" s="3356"/>
      <c r="B30" s="1865"/>
      <c r="C30" s="1894"/>
      <c r="D30" s="1894"/>
      <c r="E30" s="1894"/>
      <c r="F30" s="1894"/>
      <c r="G30" s="1894"/>
      <c r="H30" s="1894"/>
      <c r="I30" s="1894"/>
      <c r="J30" s="1894"/>
      <c r="K30" s="1894"/>
      <c r="L30" s="1894"/>
      <c r="M30" s="1895"/>
    </row>
    <row r="31" spans="1:13" ht="15.75">
      <c r="A31" s="3356"/>
      <c r="B31" s="3337" t="s">
        <v>1181</v>
      </c>
      <c r="C31" s="2034"/>
      <c r="D31" s="2034"/>
      <c r="E31" s="2034"/>
      <c r="F31" s="2034"/>
      <c r="G31" s="2034"/>
      <c r="H31" s="2034"/>
      <c r="I31" s="2034"/>
      <c r="J31" s="2034"/>
      <c r="K31" s="2034"/>
      <c r="L31" s="4"/>
      <c r="M31" s="101"/>
    </row>
    <row r="32" spans="1:13" ht="15.75">
      <c r="A32" s="3356"/>
      <c r="B32" s="3338"/>
      <c r="C32" s="120" t="s">
        <v>1182</v>
      </c>
      <c r="D32" s="121">
        <v>2020</v>
      </c>
      <c r="E32" s="117"/>
      <c r="F32" s="120" t="s">
        <v>1183</v>
      </c>
      <c r="G32" s="509" t="s">
        <v>1184</v>
      </c>
      <c r="H32" s="117"/>
      <c r="I32" s="118"/>
      <c r="J32" s="117"/>
      <c r="K32" s="117"/>
      <c r="L32" s="4"/>
      <c r="M32" s="101"/>
    </row>
    <row r="33" spans="1:13" ht="15.75">
      <c r="A33" s="3356"/>
      <c r="B33" s="3339"/>
      <c r="C33" s="1894"/>
      <c r="D33" s="116"/>
      <c r="E33" s="2035"/>
      <c r="F33" s="1894"/>
      <c r="G33" s="2035"/>
      <c r="H33" s="2035"/>
      <c r="I33" s="115"/>
      <c r="J33" s="2035"/>
      <c r="K33" s="2035"/>
      <c r="L33" s="4"/>
      <c r="M33" s="101"/>
    </row>
    <row r="34" spans="1:13" ht="15.75">
      <c r="A34" s="3356"/>
      <c r="B34" s="3337" t="s">
        <v>1185</v>
      </c>
      <c r="C34" s="114"/>
      <c r="D34" s="114"/>
      <c r="E34" s="114"/>
      <c r="F34" s="114"/>
      <c r="G34" s="114"/>
      <c r="H34" s="114"/>
      <c r="I34" s="114"/>
      <c r="J34" s="114"/>
      <c r="K34" s="114"/>
      <c r="L34" s="114"/>
      <c r="M34" s="113"/>
    </row>
    <row r="35" spans="1:13" ht="15.75">
      <c r="A35" s="3356"/>
      <c r="B35" s="3338"/>
      <c r="C35" s="109"/>
      <c r="D35" s="111" t="s">
        <v>1432</v>
      </c>
      <c r="E35" s="111"/>
      <c r="F35" s="111">
        <v>2020</v>
      </c>
      <c r="G35" s="111"/>
      <c r="H35" s="112">
        <v>2021</v>
      </c>
      <c r="I35" s="112"/>
      <c r="J35" s="112">
        <v>2022</v>
      </c>
      <c r="K35" s="111"/>
      <c r="L35" s="111">
        <v>2023</v>
      </c>
      <c r="M35" s="113"/>
    </row>
    <row r="36" spans="1:13" ht="15.75">
      <c r="A36" s="3356"/>
      <c r="B36" s="3338"/>
      <c r="C36" s="109"/>
      <c r="D36" s="1867"/>
      <c r="E36" s="1997"/>
      <c r="F36" s="1867">
        <v>0.35</v>
      </c>
      <c r="G36" s="1997"/>
      <c r="H36" s="1867">
        <v>0.7</v>
      </c>
      <c r="I36" s="1997"/>
      <c r="J36" s="1867">
        <f>H36+2.3%</f>
        <v>0.72299999999999998</v>
      </c>
      <c r="K36" s="1997"/>
      <c r="L36" s="1867">
        <f>J36+2.3%</f>
        <v>0.746</v>
      </c>
      <c r="M36" s="1936"/>
    </row>
    <row r="37" spans="1:13" ht="15.75">
      <c r="A37" s="3356"/>
      <c r="B37" s="3338"/>
      <c r="C37" s="109"/>
      <c r="D37" s="111">
        <v>2024</v>
      </c>
      <c r="E37" s="111"/>
      <c r="F37" s="111">
        <v>2025</v>
      </c>
      <c r="G37" s="111"/>
      <c r="H37" s="112">
        <v>2026</v>
      </c>
      <c r="I37" s="112"/>
      <c r="J37" s="112">
        <v>2027</v>
      </c>
      <c r="K37" s="111"/>
      <c r="L37" s="111">
        <v>2028</v>
      </c>
      <c r="M37" s="110"/>
    </row>
    <row r="38" spans="1:13" ht="15.75">
      <c r="A38" s="3356"/>
      <c r="B38" s="3338"/>
      <c r="C38" s="109"/>
      <c r="D38" s="1867">
        <f>L36+2.3%</f>
        <v>0.76900000000000002</v>
      </c>
      <c r="E38" s="1997"/>
      <c r="F38" s="1867">
        <f>D38+2.3%</f>
        <v>0.79200000000000004</v>
      </c>
      <c r="G38" s="1997"/>
      <c r="H38" s="1867">
        <f>F38+2.3%</f>
        <v>0.81500000000000006</v>
      </c>
      <c r="I38" s="1997"/>
      <c r="J38" s="1867">
        <f>H38+2.3%</f>
        <v>0.83800000000000008</v>
      </c>
      <c r="K38" s="1997"/>
      <c r="L38" s="1867">
        <f>J38+2.3%</f>
        <v>0.8610000000000001</v>
      </c>
      <c r="M38" s="1936"/>
    </row>
    <row r="39" spans="1:13" ht="15.75">
      <c r="A39" s="3356"/>
      <c r="B39" s="3338"/>
      <c r="C39" s="109"/>
      <c r="D39" s="111">
        <v>2029</v>
      </c>
      <c r="E39" s="111"/>
      <c r="F39" s="111">
        <v>2030</v>
      </c>
      <c r="G39" s="111"/>
      <c r="H39" s="112">
        <v>2031</v>
      </c>
      <c r="I39" s="112"/>
      <c r="J39" s="112">
        <v>2032</v>
      </c>
      <c r="K39" s="111"/>
      <c r="L39" s="111">
        <v>2033</v>
      </c>
      <c r="M39" s="110"/>
    </row>
    <row r="40" spans="1:13" ht="15.75">
      <c r="A40" s="3356"/>
      <c r="B40" s="3338"/>
      <c r="C40" s="109"/>
      <c r="D40" s="1867">
        <f>L38+2.3%</f>
        <v>0.88400000000000012</v>
      </c>
      <c r="E40" s="1997"/>
      <c r="F40" s="1867">
        <f>D40+2.3%</f>
        <v>0.90700000000000014</v>
      </c>
      <c r="G40" s="1997"/>
      <c r="H40" s="1867">
        <f>F40+2.3%</f>
        <v>0.93000000000000016</v>
      </c>
      <c r="I40" s="1997"/>
      <c r="J40" s="1867">
        <f>H40+2.3%</f>
        <v>0.95300000000000018</v>
      </c>
      <c r="K40" s="1997"/>
      <c r="L40" s="1867">
        <f>J40+2.3%</f>
        <v>0.9760000000000002</v>
      </c>
      <c r="M40" s="1936"/>
    </row>
    <row r="41" spans="1:13" ht="15.75">
      <c r="A41" s="3356"/>
      <c r="B41" s="3338"/>
      <c r="C41" s="109"/>
      <c r="D41" s="1233">
        <v>2034</v>
      </c>
      <c r="E41" s="1935"/>
      <c r="F41" s="108" t="s">
        <v>1186</v>
      </c>
      <c r="G41" s="1935"/>
      <c r="H41" s="108"/>
      <c r="I41" s="1935"/>
      <c r="J41" s="108"/>
      <c r="K41" s="1935"/>
      <c r="L41" s="108"/>
      <c r="M41" s="1936"/>
    </row>
    <row r="42" spans="1:13" ht="15.75">
      <c r="A42" s="3356"/>
      <c r="B42" s="3338"/>
      <c r="C42" s="109"/>
      <c r="D42" s="1867">
        <f>L40+2.3%</f>
        <v>0.99900000000000022</v>
      </c>
      <c r="E42" s="1997"/>
      <c r="F42" s="3352">
        <v>1</v>
      </c>
      <c r="G42" s="3353"/>
      <c r="H42" s="3354"/>
      <c r="I42" s="3354"/>
      <c r="J42" s="108"/>
      <c r="K42" s="1935"/>
      <c r="L42" s="108"/>
      <c r="M42" s="1936"/>
    </row>
    <row r="43" spans="1:13" ht="15.75">
      <c r="A43" s="3356"/>
      <c r="B43" s="3338"/>
      <c r="C43" s="109"/>
      <c r="D43" s="108"/>
      <c r="E43" s="1935"/>
      <c r="F43" s="108"/>
      <c r="G43" s="1935"/>
      <c r="H43" s="108"/>
      <c r="I43" s="1935"/>
      <c r="J43" s="108"/>
      <c r="K43" s="1935"/>
      <c r="L43" s="108"/>
      <c r="M43" s="1936"/>
    </row>
    <row r="44" spans="1:13" ht="15.75">
      <c r="A44" s="3356"/>
      <c r="B44" s="3337" t="s">
        <v>1187</v>
      </c>
      <c r="C44" s="107"/>
      <c r="D44" s="107"/>
      <c r="E44" s="107"/>
      <c r="F44" s="107"/>
      <c r="G44" s="107"/>
      <c r="H44" s="107"/>
      <c r="I44" s="107"/>
      <c r="J44" s="107"/>
      <c r="K44" s="107"/>
      <c r="L44" s="4"/>
      <c r="M44" s="101"/>
    </row>
    <row r="45" spans="1:13" ht="15.75">
      <c r="A45" s="3356"/>
      <c r="B45" s="3338"/>
      <c r="C45" s="4"/>
      <c r="D45" s="106" t="s">
        <v>482</v>
      </c>
      <c r="E45" s="105" t="s">
        <v>60</v>
      </c>
      <c r="F45" s="3360" t="s">
        <v>1188</v>
      </c>
      <c r="G45" s="3743"/>
      <c r="H45" s="3743"/>
      <c r="I45" s="3743"/>
      <c r="J45" s="3743"/>
      <c r="K45" s="104"/>
      <c r="L45" s="4"/>
      <c r="M45" s="101"/>
    </row>
    <row r="46" spans="1:13" ht="15.75">
      <c r="A46" s="3356"/>
      <c r="B46" s="3338"/>
      <c r="C46" s="4"/>
      <c r="D46" s="1998"/>
      <c r="E46" s="1891" t="s">
        <v>1167</v>
      </c>
      <c r="F46" s="3360"/>
      <c r="G46" s="3743"/>
      <c r="H46" s="3743"/>
      <c r="I46" s="3743"/>
      <c r="J46" s="3743"/>
      <c r="K46" s="103"/>
      <c r="L46" s="4"/>
      <c r="M46" s="101"/>
    </row>
    <row r="47" spans="1:13" ht="15.75">
      <c r="A47" s="3356"/>
      <c r="B47" s="3339"/>
      <c r="C47" s="102"/>
      <c r="D47" s="102"/>
      <c r="E47" s="102"/>
      <c r="F47" s="102"/>
      <c r="G47" s="102"/>
      <c r="H47" s="102"/>
      <c r="I47" s="102"/>
      <c r="J47" s="102"/>
      <c r="K47" s="102"/>
      <c r="L47" s="4"/>
      <c r="M47" s="101"/>
    </row>
    <row r="48" spans="1:13" ht="222" customHeight="1">
      <c r="A48" s="3356"/>
      <c r="B48" s="100" t="s">
        <v>1189</v>
      </c>
      <c r="C48" s="3329" t="s">
        <v>2144</v>
      </c>
      <c r="D48" s="3330"/>
      <c r="E48" s="3330"/>
      <c r="F48" s="3330"/>
      <c r="G48" s="3330"/>
      <c r="H48" s="3330"/>
      <c r="I48" s="3330"/>
      <c r="J48" s="3330"/>
      <c r="K48" s="3330"/>
      <c r="L48" s="3330"/>
      <c r="M48" s="3331"/>
    </row>
    <row r="49" spans="1:13" ht="15.75">
      <c r="A49" s="3356"/>
      <c r="B49" s="100" t="s">
        <v>1191</v>
      </c>
      <c r="C49" s="3329" t="s">
        <v>2145</v>
      </c>
      <c r="D49" s="3330"/>
      <c r="E49" s="3330"/>
      <c r="F49" s="3330"/>
      <c r="G49" s="3330"/>
      <c r="H49" s="3330"/>
      <c r="I49" s="3330"/>
      <c r="J49" s="3330"/>
      <c r="K49" s="3330"/>
      <c r="L49" s="3330"/>
      <c r="M49" s="3331"/>
    </row>
    <row r="50" spans="1:13" ht="15.75">
      <c r="A50" s="3356"/>
      <c r="B50" s="100" t="s">
        <v>1193</v>
      </c>
      <c r="C50" s="3728" t="s">
        <v>1985</v>
      </c>
      <c r="D50" s="3729"/>
      <c r="E50" s="3729"/>
      <c r="F50" s="3729"/>
      <c r="G50" s="3729"/>
      <c r="H50" s="3729"/>
      <c r="I50" s="3729"/>
      <c r="J50" s="3729"/>
      <c r="K50" s="3729"/>
      <c r="L50" s="3729"/>
      <c r="M50" s="3730"/>
    </row>
    <row r="51" spans="1:13" ht="15.75">
      <c r="A51" s="3356"/>
      <c r="B51" s="100" t="s">
        <v>1195</v>
      </c>
      <c r="C51" s="1995" t="s">
        <v>61</v>
      </c>
      <c r="D51" s="1996"/>
      <c r="E51" s="1996"/>
      <c r="F51" s="1996"/>
      <c r="G51" s="1996"/>
      <c r="H51" s="1996"/>
      <c r="I51" s="1996"/>
      <c r="J51" s="1996"/>
      <c r="K51" s="1996"/>
      <c r="L51" s="1996"/>
      <c r="M51" s="968"/>
    </row>
    <row r="52" spans="1:13" ht="15.75">
      <c r="A52" s="3323" t="s">
        <v>1197</v>
      </c>
      <c r="B52" s="98" t="s">
        <v>1198</v>
      </c>
      <c r="C52" s="3329" t="s">
        <v>790</v>
      </c>
      <c r="D52" s="3330"/>
      <c r="E52" s="3330"/>
      <c r="F52" s="3330"/>
      <c r="G52" s="3330"/>
      <c r="H52" s="3330"/>
      <c r="I52" s="3330"/>
      <c r="J52" s="3330"/>
      <c r="K52" s="3330"/>
      <c r="L52" s="3330"/>
      <c r="M52" s="3330"/>
    </row>
    <row r="53" spans="1:13" ht="15.75" customHeight="1">
      <c r="A53" s="3324"/>
      <c r="B53" s="98" t="s">
        <v>1199</v>
      </c>
      <c r="C53" s="3370" t="s">
        <v>2146</v>
      </c>
      <c r="D53" s="3370"/>
      <c r="E53" s="3370"/>
      <c r="F53" s="3370"/>
      <c r="G53" s="3370"/>
      <c r="H53" s="3370"/>
      <c r="I53" s="3370"/>
      <c r="J53" s="3370"/>
      <c r="K53" s="3370"/>
      <c r="L53" s="3370"/>
      <c r="M53" s="3371"/>
    </row>
    <row r="54" spans="1:13" ht="15.75" customHeight="1">
      <c r="A54" s="3324"/>
      <c r="B54" s="98" t="s">
        <v>1201</v>
      </c>
      <c r="C54" s="4610" t="s">
        <v>72</v>
      </c>
      <c r="D54" s="4611"/>
      <c r="E54" s="4611"/>
      <c r="F54" s="4611"/>
      <c r="G54" s="4611"/>
      <c r="H54" s="4611"/>
      <c r="I54" s="4611"/>
      <c r="J54" s="4611"/>
      <c r="K54" s="4611"/>
      <c r="L54" s="4611"/>
      <c r="M54" s="4611"/>
    </row>
    <row r="55" spans="1:13" ht="15.75" customHeight="1">
      <c r="A55" s="3324"/>
      <c r="B55" s="99" t="s">
        <v>1202</v>
      </c>
      <c r="C55" s="3370" t="s">
        <v>73</v>
      </c>
      <c r="D55" s="3370"/>
      <c r="E55" s="3370"/>
      <c r="F55" s="3370"/>
      <c r="G55" s="3370"/>
      <c r="H55" s="3370"/>
      <c r="I55" s="3370"/>
      <c r="J55" s="3370"/>
      <c r="K55" s="3370"/>
      <c r="L55" s="3370"/>
      <c r="M55" s="3371"/>
    </row>
    <row r="56" spans="1:13" ht="15.75" customHeight="1">
      <c r="A56" s="3324"/>
      <c r="B56" s="98" t="s">
        <v>1204</v>
      </c>
      <c r="C56" s="3102" t="s">
        <v>791</v>
      </c>
      <c r="D56" s="3370"/>
      <c r="E56" s="3370"/>
      <c r="F56" s="3370"/>
      <c r="G56" s="3370"/>
      <c r="H56" s="3370"/>
      <c r="I56" s="3370"/>
      <c r="J56" s="3370"/>
      <c r="K56" s="3370"/>
      <c r="L56" s="3370"/>
      <c r="M56" s="3371"/>
    </row>
    <row r="57" spans="1:13" ht="16.5" customHeight="1" thickBot="1">
      <c r="A57" s="3325"/>
      <c r="B57" s="98" t="s">
        <v>1205</v>
      </c>
      <c r="C57" s="3370" t="s">
        <v>2010</v>
      </c>
      <c r="D57" s="3370"/>
      <c r="E57" s="3370"/>
      <c r="F57" s="3370"/>
      <c r="G57" s="3370"/>
      <c r="H57" s="3370"/>
      <c r="I57" s="3370"/>
      <c r="J57" s="3370"/>
      <c r="K57" s="3370"/>
      <c r="L57" s="3370"/>
      <c r="M57" s="3371"/>
    </row>
    <row r="58" spans="1:13" ht="15.75" customHeight="1">
      <c r="A58" s="3323" t="s">
        <v>1206</v>
      </c>
      <c r="B58" s="97" t="s">
        <v>1207</v>
      </c>
      <c r="C58" s="3370" t="s">
        <v>1409</v>
      </c>
      <c r="D58" s="3370"/>
      <c r="E58" s="3370"/>
      <c r="F58" s="3370"/>
      <c r="G58" s="3370"/>
      <c r="H58" s="3370"/>
      <c r="I58" s="3370"/>
      <c r="J58" s="3370"/>
      <c r="K58" s="3370"/>
      <c r="L58" s="3370"/>
      <c r="M58" s="3371"/>
    </row>
    <row r="59" spans="1:13" ht="15.75" customHeight="1">
      <c r="A59" s="3324"/>
      <c r="B59" s="97" t="s">
        <v>1209</v>
      </c>
      <c r="C59" s="4503" t="s">
        <v>1210</v>
      </c>
      <c r="D59" s="4503"/>
      <c r="E59" s="4503"/>
      <c r="F59" s="4503"/>
      <c r="G59" s="4503"/>
      <c r="H59" s="4503"/>
      <c r="I59" s="4503"/>
      <c r="J59" s="4503"/>
      <c r="K59" s="4503"/>
      <c r="L59" s="4503"/>
      <c r="M59" s="4504"/>
    </row>
    <row r="60" spans="1:13" ht="16.5" customHeight="1" thickBot="1">
      <c r="A60" s="3324"/>
      <c r="B60" s="96" t="s">
        <v>28</v>
      </c>
      <c r="C60" s="4503" t="s">
        <v>677</v>
      </c>
      <c r="D60" s="4503"/>
      <c r="E60" s="4503"/>
      <c r="F60" s="4503"/>
      <c r="G60" s="4503"/>
      <c r="H60" s="4503"/>
      <c r="I60" s="4503"/>
      <c r="J60" s="4503"/>
      <c r="K60" s="4503"/>
      <c r="L60" s="4503"/>
      <c r="M60" s="4504"/>
    </row>
    <row r="61" spans="1:13" ht="32.25" thickBot="1">
      <c r="A61" s="77" t="s">
        <v>1211</v>
      </c>
      <c r="B61" s="78"/>
      <c r="C61" s="4785" t="s">
        <v>2011</v>
      </c>
      <c r="D61" s="4786"/>
      <c r="E61" s="4786"/>
      <c r="F61" s="4786"/>
      <c r="G61" s="4786"/>
      <c r="H61" s="4786"/>
      <c r="I61" s="4786"/>
      <c r="J61" s="4786"/>
      <c r="K61" s="4786"/>
      <c r="L61" s="4786"/>
      <c r="M61" s="4787"/>
    </row>
  </sheetData>
  <mergeCells count="41">
    <mergeCell ref="A2:A13"/>
    <mergeCell ref="C2:M2"/>
    <mergeCell ref="C3:M3"/>
    <mergeCell ref="B8:B10"/>
    <mergeCell ref="C9:D9"/>
    <mergeCell ref="F9:G9"/>
    <mergeCell ref="I9:J9"/>
    <mergeCell ref="C10:D10"/>
    <mergeCell ref="F10:G10"/>
    <mergeCell ref="I10:J10"/>
    <mergeCell ref="C11:M11"/>
    <mergeCell ref="C12:M12"/>
    <mergeCell ref="C13:M13"/>
    <mergeCell ref="C48:M48"/>
    <mergeCell ref="C49:M49"/>
    <mergeCell ref="C14:E14"/>
    <mergeCell ref="G14:M14"/>
    <mergeCell ref="B34:B43"/>
    <mergeCell ref="F42:G42"/>
    <mergeCell ref="H42:I42"/>
    <mergeCell ref="C50:M50"/>
    <mergeCell ref="A52:A57"/>
    <mergeCell ref="C52:M52"/>
    <mergeCell ref="C53:M53"/>
    <mergeCell ref="C54:M54"/>
    <mergeCell ref="C55:M55"/>
    <mergeCell ref="C56:M56"/>
    <mergeCell ref="C57:M57"/>
    <mergeCell ref="A15:A51"/>
    <mergeCell ref="C16:M16"/>
    <mergeCell ref="B17:B23"/>
    <mergeCell ref="B24:B27"/>
    <mergeCell ref="B31:B33"/>
    <mergeCell ref="B44:B47"/>
    <mergeCell ref="F45:F46"/>
    <mergeCell ref="G45:J46"/>
    <mergeCell ref="A58:A60"/>
    <mergeCell ref="C58:M58"/>
    <mergeCell ref="C59:M59"/>
    <mergeCell ref="C60:M60"/>
    <mergeCell ref="C61:M61"/>
  </mergeCells>
  <dataValidations count="4">
    <dataValidation allowBlank="1" showInputMessage="1" showErrorMessage="1" prompt="Incluir una ficha por cada indicador, ya sea de producto o de resultado" sqref="B1" xr:uid="{00000000-0002-0000-5300-000000000000}"/>
    <dataValidation allowBlank="1" showInputMessage="1" showErrorMessage="1" prompt="Selecciones de la lista desplegable" sqref="B15" xr:uid="{00000000-0002-0000-5300-000001000000}"/>
    <dataValidation allowBlank="1" showInputMessage="1" showErrorMessage="1" prompt="Seleccione de la lista desplegable" sqref="B4 B7 H7" xr:uid="{00000000-0002-0000-5300-000002000000}"/>
    <dataValidation type="list" allowBlank="1" showInputMessage="1" showErrorMessage="1" sqref="I7" xr:uid="{00000000-0002-0000-5300-000003000000}">
      <formula1>INDIRECT(#REF!)</formula1>
    </dataValidation>
  </dataValidations>
  <hyperlinks>
    <hyperlink ref="C56" r:id="rId1"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3"/>
  </sheetPr>
  <dimension ref="A1:M61"/>
  <sheetViews>
    <sheetView workbookViewId="0">
      <selection activeCell="N3" sqref="N3"/>
    </sheetView>
  </sheetViews>
  <sheetFormatPr baseColWidth="10" defaultColWidth="11.42578125" defaultRowHeight="15"/>
  <cols>
    <col min="2" max="2" width="21.42578125" customWidth="1"/>
  </cols>
  <sheetData>
    <row r="1" spans="1:13" ht="16.5" thickBot="1">
      <c r="A1" s="153"/>
      <c r="B1" s="1940" t="s">
        <v>2147</v>
      </c>
      <c r="C1" s="152"/>
      <c r="D1" s="152"/>
      <c r="E1" s="152"/>
      <c r="F1" s="152"/>
      <c r="G1" s="152"/>
      <c r="H1" s="152"/>
      <c r="I1" s="152"/>
      <c r="J1" s="152"/>
      <c r="K1" s="152"/>
      <c r="L1" s="152"/>
      <c r="M1" s="151"/>
    </row>
    <row r="2" spans="1:13" ht="38.25" customHeight="1">
      <c r="A2" s="3326" t="s">
        <v>1134</v>
      </c>
      <c r="B2" s="150" t="s">
        <v>1135</v>
      </c>
      <c r="C2" s="4793" t="s">
        <v>2148</v>
      </c>
      <c r="D2" s="3330"/>
      <c r="E2" s="3330"/>
      <c r="F2" s="3330"/>
      <c r="G2" s="3330"/>
      <c r="H2" s="3330"/>
      <c r="I2" s="3330"/>
      <c r="J2" s="3330"/>
      <c r="K2" s="3330"/>
      <c r="L2" s="3330"/>
      <c r="M2" s="3331"/>
    </row>
    <row r="3" spans="1:13" ht="63" customHeight="1">
      <c r="A3" s="3327"/>
      <c r="B3" s="100" t="s">
        <v>1213</v>
      </c>
      <c r="C3" s="4502" t="s">
        <v>1033</v>
      </c>
      <c r="D3" s="4524"/>
      <c r="E3" s="4524"/>
      <c r="F3" s="4524"/>
      <c r="G3" s="4524"/>
      <c r="H3" s="4524"/>
      <c r="I3" s="4524"/>
      <c r="J3" s="4524"/>
      <c r="K3" s="4524"/>
      <c r="L3" s="4524"/>
      <c r="M3" s="4525"/>
    </row>
    <row r="4" spans="1:13" ht="15.75">
      <c r="A4" s="3327"/>
      <c r="B4" s="1865" t="s">
        <v>1139</v>
      </c>
      <c r="C4" s="1870" t="s">
        <v>422</v>
      </c>
      <c r="D4" s="1870"/>
      <c r="E4" s="1870"/>
      <c r="F4" s="1870" t="s">
        <v>2117</v>
      </c>
      <c r="G4" s="1870"/>
      <c r="H4" s="1870"/>
      <c r="I4" s="1870"/>
      <c r="J4" s="1870"/>
      <c r="K4" s="1870"/>
      <c r="L4" s="2002"/>
      <c r="M4" s="2003"/>
    </row>
    <row r="5" spans="1:13" ht="31.5">
      <c r="A5" s="3327"/>
      <c r="B5" s="2061" t="s">
        <v>1140</v>
      </c>
      <c r="C5" s="1991" t="s">
        <v>1141</v>
      </c>
      <c r="D5" s="1870"/>
      <c r="E5" s="1870"/>
      <c r="F5" s="1870"/>
      <c r="G5" s="1870"/>
      <c r="H5" s="1870"/>
      <c r="I5" s="1870"/>
      <c r="J5" s="1870"/>
      <c r="K5" s="1870"/>
      <c r="L5" s="660"/>
      <c r="M5" s="661"/>
    </row>
    <row r="6" spans="1:13" ht="15.75">
      <c r="A6" s="3327"/>
      <c r="B6" s="1865" t="s">
        <v>1142</v>
      </c>
      <c r="C6" s="1991" t="s">
        <v>1141</v>
      </c>
      <c r="D6" s="1870"/>
      <c r="E6" s="1870"/>
      <c r="F6" s="1870"/>
      <c r="G6" s="1870"/>
      <c r="H6" s="1870"/>
      <c r="I6" s="1870"/>
      <c r="J6" s="1870"/>
      <c r="K6" s="1870"/>
      <c r="L6" s="660"/>
      <c r="M6" s="661"/>
    </row>
    <row r="7" spans="1:13" ht="15.75">
      <c r="A7" s="3327"/>
      <c r="B7" s="100" t="s">
        <v>1143</v>
      </c>
      <c r="C7" s="1345"/>
      <c r="D7" s="449" t="s">
        <v>2027</v>
      </c>
      <c r="E7" s="449"/>
      <c r="F7" s="449"/>
      <c r="G7" s="450"/>
      <c r="H7" s="1897" t="s">
        <v>28</v>
      </c>
      <c r="I7" s="1347"/>
      <c r="J7" s="449" t="s">
        <v>72</v>
      </c>
      <c r="K7" s="449"/>
      <c r="L7" s="148"/>
      <c r="M7" s="147"/>
    </row>
    <row r="8" spans="1:13" ht="15.75">
      <c r="A8" s="3327"/>
      <c r="B8" s="3337" t="s">
        <v>1144</v>
      </c>
      <c r="C8" s="146"/>
      <c r="D8" s="145"/>
      <c r="E8" s="145"/>
      <c r="F8" s="145"/>
      <c r="G8" s="145"/>
      <c r="H8" s="145"/>
      <c r="I8" s="145"/>
      <c r="J8" s="145"/>
      <c r="K8" s="145"/>
      <c r="L8" s="81"/>
      <c r="M8" s="144"/>
    </row>
    <row r="9" spans="1:13" ht="15.75">
      <c r="A9" s="3327"/>
      <c r="B9" s="3338"/>
      <c r="C9" s="3960"/>
      <c r="D9" s="3960"/>
      <c r="E9" s="1863"/>
      <c r="F9" s="3960"/>
      <c r="G9" s="3960"/>
      <c r="H9" s="1863"/>
      <c r="I9" s="3960"/>
      <c r="J9" s="3960"/>
      <c r="K9" s="1863"/>
      <c r="L9" s="4"/>
      <c r="M9" s="101"/>
    </row>
    <row r="10" spans="1:13" ht="15.75">
      <c r="A10" s="3327"/>
      <c r="B10" s="3339"/>
      <c r="C10" s="3333" t="s">
        <v>1147</v>
      </c>
      <c r="D10" s="3333"/>
      <c r="E10" s="1863"/>
      <c r="F10" s="3333" t="s">
        <v>1147</v>
      </c>
      <c r="G10" s="3333"/>
      <c r="H10" s="1863"/>
      <c r="I10" s="3333" t="s">
        <v>1147</v>
      </c>
      <c r="J10" s="3333"/>
      <c r="K10" s="1863"/>
      <c r="L10" s="4"/>
      <c r="M10" s="101"/>
    </row>
    <row r="11" spans="1:13" ht="207" customHeight="1">
      <c r="A11" s="3327"/>
      <c r="B11" s="154" t="s">
        <v>1219</v>
      </c>
      <c r="C11" s="4794" t="s">
        <v>2149</v>
      </c>
      <c r="D11" s="4794"/>
      <c r="E11" s="4794"/>
      <c r="F11" s="4794"/>
      <c r="G11" s="4794"/>
      <c r="H11" s="4794"/>
      <c r="I11" s="4794"/>
      <c r="J11" s="4794"/>
      <c r="K11" s="4794"/>
      <c r="L11" s="4794"/>
      <c r="M11" s="4794"/>
    </row>
    <row r="12" spans="1:13" ht="55.5" customHeight="1">
      <c r="A12" s="3327"/>
      <c r="B12" s="154" t="s">
        <v>1221</v>
      </c>
      <c r="C12" s="4790" t="s">
        <v>2140</v>
      </c>
      <c r="D12" s="4791"/>
      <c r="E12" s="4791"/>
      <c r="F12" s="4791"/>
      <c r="G12" s="4791"/>
      <c r="H12" s="4791"/>
      <c r="I12" s="4791"/>
      <c r="J12" s="4791"/>
      <c r="K12" s="4791"/>
      <c r="L12" s="4791"/>
      <c r="M12" s="4792"/>
    </row>
    <row r="13" spans="1:13" ht="47.25">
      <c r="A13" s="3328"/>
      <c r="B13" s="154" t="s">
        <v>1495</v>
      </c>
      <c r="C13" s="3939" t="s">
        <v>2141</v>
      </c>
      <c r="D13" s="3939"/>
      <c r="E13" s="3939"/>
      <c r="F13" s="3939"/>
      <c r="G13" s="3939"/>
      <c r="H13" s="3939"/>
      <c r="I13" s="3939"/>
      <c r="J13" s="3939"/>
      <c r="K13" s="3939"/>
      <c r="L13" s="3939"/>
      <c r="M13" s="3939"/>
    </row>
    <row r="14" spans="1:13" ht="31.5">
      <c r="A14" s="1860"/>
      <c r="B14" s="521" t="s">
        <v>1995</v>
      </c>
      <c r="C14" s="4797" t="s">
        <v>796</v>
      </c>
      <c r="D14" s="3540"/>
      <c r="E14" s="3540"/>
      <c r="F14" s="164" t="s">
        <v>1224</v>
      </c>
      <c r="G14" s="3540" t="s">
        <v>789</v>
      </c>
      <c r="H14" s="3540"/>
      <c r="I14" s="3540"/>
      <c r="J14" s="3540"/>
      <c r="K14" s="3540"/>
      <c r="L14" s="3540"/>
      <c r="M14" s="3540"/>
    </row>
    <row r="15" spans="1:13" ht="31.5">
      <c r="A15" s="3355" t="s">
        <v>1150</v>
      </c>
      <c r="B15" s="100" t="s">
        <v>1256</v>
      </c>
      <c r="C15" s="120" t="s">
        <v>58</v>
      </c>
      <c r="E15" s="120"/>
      <c r="F15" s="120"/>
      <c r="G15" s="120"/>
      <c r="H15" s="120"/>
      <c r="I15" s="120"/>
      <c r="J15" s="120"/>
      <c r="K15" s="120"/>
      <c r="L15" s="4"/>
      <c r="M15" s="101"/>
    </row>
    <row r="16" spans="1:13" ht="30.75" customHeight="1">
      <c r="A16" s="3356"/>
      <c r="B16" s="100" t="s">
        <v>1151</v>
      </c>
      <c r="C16" s="4793" t="s">
        <v>2150</v>
      </c>
      <c r="D16" s="3330"/>
      <c r="E16" s="3330"/>
      <c r="F16" s="3330"/>
      <c r="G16" s="3330"/>
      <c r="H16" s="3330"/>
      <c r="I16" s="3330"/>
      <c r="J16" s="3330"/>
      <c r="K16" s="3330"/>
      <c r="L16" s="3330"/>
      <c r="M16" s="3331"/>
    </row>
    <row r="17" spans="1:13" ht="15.75">
      <c r="A17" s="3356"/>
      <c r="B17" s="3337" t="s">
        <v>1153</v>
      </c>
      <c r="C17" s="143"/>
      <c r="D17" s="142"/>
      <c r="E17" s="142"/>
      <c r="F17" s="142"/>
      <c r="G17" s="142"/>
      <c r="H17" s="142"/>
      <c r="I17" s="142"/>
      <c r="J17" s="142"/>
      <c r="K17" s="142"/>
      <c r="L17" s="142"/>
      <c r="M17" s="141"/>
    </row>
    <row r="18" spans="1:13" ht="15.75">
      <c r="A18" s="3356"/>
      <c r="B18" s="3338"/>
      <c r="C18" s="140"/>
      <c r="D18" s="139"/>
      <c r="E18" s="138"/>
      <c r="F18" s="139"/>
      <c r="G18" s="138"/>
      <c r="H18" s="139"/>
      <c r="I18" s="138"/>
      <c r="J18" s="139"/>
      <c r="K18" s="138"/>
      <c r="L18" s="138"/>
      <c r="M18" s="110"/>
    </row>
    <row r="19" spans="1:13" ht="15.75">
      <c r="A19" s="3356"/>
      <c r="B19" s="3338"/>
      <c r="C19" s="128" t="s">
        <v>1154</v>
      </c>
      <c r="D19" s="137"/>
      <c r="E19" s="128" t="s">
        <v>1155</v>
      </c>
      <c r="F19" s="137"/>
      <c r="G19" s="128" t="s">
        <v>1156</v>
      </c>
      <c r="H19" s="137"/>
      <c r="I19" s="128" t="s">
        <v>1157</v>
      </c>
      <c r="J19" s="137"/>
      <c r="K19" s="128" t="s">
        <v>1158</v>
      </c>
      <c r="L19" s="136"/>
      <c r="M19" s="135"/>
    </row>
    <row r="20" spans="1:13" ht="15.75">
      <c r="A20" s="3356"/>
      <c r="B20" s="3338"/>
      <c r="C20" s="128" t="s">
        <v>1159</v>
      </c>
      <c r="D20" s="1891"/>
      <c r="E20" s="128" t="s">
        <v>1160</v>
      </c>
      <c r="F20" s="123"/>
      <c r="G20" s="128" t="s">
        <v>1161</v>
      </c>
      <c r="H20" s="123"/>
      <c r="I20" s="128" t="s">
        <v>1162</v>
      </c>
      <c r="J20" s="123"/>
      <c r="K20" s="128" t="s">
        <v>1163</v>
      </c>
      <c r="L20" s="136"/>
      <c r="M20" s="135"/>
    </row>
    <row r="21" spans="1:13" ht="15.75">
      <c r="A21" s="3356"/>
      <c r="B21" s="3338"/>
      <c r="C21" s="128" t="s">
        <v>1164</v>
      </c>
      <c r="D21" s="1891"/>
      <c r="E21" s="128" t="s">
        <v>1165</v>
      </c>
      <c r="F21" s="1891"/>
      <c r="G21" s="128"/>
      <c r="H21" s="125"/>
      <c r="I21" s="128"/>
      <c r="J21" s="125"/>
      <c r="K21" s="128"/>
      <c r="L21" s="134"/>
      <c r="M21" s="133"/>
    </row>
    <row r="22" spans="1:13" ht="15.75">
      <c r="A22" s="3356"/>
      <c r="B22" s="3338"/>
      <c r="C22" s="128" t="s">
        <v>1166</v>
      </c>
      <c r="D22" s="2772" t="s">
        <v>1167</v>
      </c>
      <c r="E22" s="128" t="s">
        <v>1168</v>
      </c>
      <c r="F22" s="2773" t="s">
        <v>2089</v>
      </c>
      <c r="G22" s="1939"/>
      <c r="H22" s="1939"/>
      <c r="I22" s="1939"/>
      <c r="J22" s="1939"/>
      <c r="K22" s="1939"/>
      <c r="L22" s="1939"/>
      <c r="M22" s="132"/>
    </row>
    <row r="23" spans="1:13" ht="15.75">
      <c r="A23" s="3356"/>
      <c r="B23" s="3339"/>
      <c r="C23" s="1894"/>
      <c r="D23" s="1894"/>
      <c r="E23" s="1894"/>
      <c r="F23" s="1894"/>
      <c r="G23" s="1894"/>
      <c r="H23" s="1894"/>
      <c r="I23" s="1894"/>
      <c r="J23" s="1894"/>
      <c r="K23" s="1894"/>
      <c r="L23" s="1894"/>
      <c r="M23" s="1895"/>
    </row>
    <row r="24" spans="1:13" ht="15.75">
      <c r="A24" s="3356"/>
      <c r="B24" s="3337" t="s">
        <v>1170</v>
      </c>
      <c r="C24" s="131"/>
      <c r="D24" s="131"/>
      <c r="E24" s="131"/>
      <c r="F24" s="131"/>
      <c r="G24" s="131"/>
      <c r="H24" s="131"/>
      <c r="I24" s="131"/>
      <c r="J24" s="131"/>
      <c r="K24" s="131"/>
      <c r="L24" s="4"/>
      <c r="M24" s="101"/>
    </row>
    <row r="25" spans="1:13" ht="15.75">
      <c r="A25" s="3356"/>
      <c r="B25" s="3338"/>
      <c r="C25" s="128" t="s">
        <v>1171</v>
      </c>
      <c r="D25" s="123"/>
      <c r="E25" s="120"/>
      <c r="F25" s="128" t="s">
        <v>1172</v>
      </c>
      <c r="G25" s="1891"/>
      <c r="H25" s="120"/>
      <c r="I25" s="128" t="s">
        <v>1173</v>
      </c>
      <c r="J25" s="1891" t="s">
        <v>1226</v>
      </c>
      <c r="K25" s="120"/>
      <c r="L25" s="4"/>
      <c r="M25" s="101"/>
    </row>
    <row r="26" spans="1:13" ht="15.75">
      <c r="A26" s="3356"/>
      <c r="B26" s="3338"/>
      <c r="C26" s="128" t="s">
        <v>1174</v>
      </c>
      <c r="D26" s="130"/>
      <c r="E26" s="129"/>
      <c r="F26" s="128" t="s">
        <v>1175</v>
      </c>
      <c r="G26" s="123"/>
      <c r="H26" s="126"/>
      <c r="I26" s="127"/>
      <c r="J26" s="126"/>
      <c r="K26" s="1945"/>
      <c r="L26" s="4"/>
      <c r="M26" s="101"/>
    </row>
    <row r="27" spans="1:13" ht="15.75">
      <c r="A27" s="3356"/>
      <c r="B27" s="3338"/>
      <c r="C27" s="125"/>
      <c r="D27" s="125"/>
      <c r="E27" s="125"/>
      <c r="F27" s="125"/>
      <c r="G27" s="125"/>
      <c r="H27" s="125"/>
      <c r="I27" s="125"/>
      <c r="J27" s="125"/>
      <c r="K27" s="125"/>
      <c r="L27" s="4"/>
      <c r="M27" s="101"/>
    </row>
    <row r="28" spans="1:13" ht="15.75">
      <c r="A28" s="3356"/>
      <c r="B28" s="1864" t="s">
        <v>1176</v>
      </c>
      <c r="C28" s="120"/>
      <c r="D28" s="120"/>
      <c r="E28" s="120"/>
      <c r="F28" s="120"/>
      <c r="G28" s="120"/>
      <c r="H28" s="120"/>
      <c r="I28" s="120"/>
      <c r="J28" s="120"/>
      <c r="K28" s="120"/>
      <c r="L28" s="120"/>
      <c r="M28" s="122"/>
    </row>
    <row r="29" spans="1:13" ht="15.75">
      <c r="A29" s="3356"/>
      <c r="B29" s="1864"/>
      <c r="C29" s="124" t="s">
        <v>1177</v>
      </c>
      <c r="D29" s="165" t="s">
        <v>61</v>
      </c>
      <c r="E29" s="120"/>
      <c r="F29" s="118" t="s">
        <v>1178</v>
      </c>
      <c r="G29" s="123" t="s">
        <v>61</v>
      </c>
      <c r="H29" s="120"/>
      <c r="I29" s="118" t="s">
        <v>1179</v>
      </c>
      <c r="J29" s="1868"/>
      <c r="K29" s="1869"/>
      <c r="L29" s="1907"/>
      <c r="M29" s="122"/>
    </row>
    <row r="30" spans="1:13" ht="15.75">
      <c r="A30" s="3356"/>
      <c r="B30" s="1865"/>
      <c r="C30" s="1894"/>
      <c r="D30" s="1894"/>
      <c r="E30" s="1894"/>
      <c r="F30" s="1894"/>
      <c r="G30" s="1894"/>
      <c r="H30" s="1894"/>
      <c r="I30" s="1894"/>
      <c r="J30" s="1894"/>
      <c r="K30" s="1894"/>
      <c r="L30" s="1894"/>
      <c r="M30" s="1895"/>
    </row>
    <row r="31" spans="1:13" ht="15.75">
      <c r="A31" s="3356"/>
      <c r="B31" s="3337" t="s">
        <v>1181</v>
      </c>
      <c r="C31" s="2034"/>
      <c r="D31" s="2034"/>
      <c r="E31" s="2034"/>
      <c r="F31" s="2034"/>
      <c r="G31" s="2034"/>
      <c r="H31" s="2034"/>
      <c r="I31" s="2034"/>
      <c r="J31" s="2034"/>
      <c r="K31" s="2034"/>
      <c r="L31" s="4"/>
      <c r="M31" s="101"/>
    </row>
    <row r="32" spans="1:13" ht="15.75">
      <c r="A32" s="3356"/>
      <c r="B32" s="3338"/>
      <c r="C32" s="120" t="s">
        <v>1182</v>
      </c>
      <c r="D32" s="1369">
        <v>2021</v>
      </c>
      <c r="E32" s="117"/>
      <c r="F32" s="120" t="s">
        <v>1183</v>
      </c>
      <c r="G32" s="509" t="s">
        <v>1184</v>
      </c>
      <c r="H32" s="117"/>
      <c r="I32" s="118"/>
      <c r="J32" s="117"/>
      <c r="K32" s="117"/>
      <c r="L32" s="4"/>
      <c r="M32" s="101"/>
    </row>
    <row r="33" spans="1:13" ht="15.75">
      <c r="A33" s="3356"/>
      <c r="B33" s="3339"/>
      <c r="C33" s="1894"/>
      <c r="D33" s="116"/>
      <c r="E33" s="2035"/>
      <c r="F33" s="1894"/>
      <c r="G33" s="2035"/>
      <c r="H33" s="2035"/>
      <c r="I33" s="115"/>
      <c r="J33" s="2035"/>
      <c r="K33" s="2035"/>
      <c r="L33" s="4"/>
      <c r="M33" s="101"/>
    </row>
    <row r="34" spans="1:13" ht="15.75">
      <c r="A34" s="3356"/>
      <c r="B34" s="3337" t="s">
        <v>1185</v>
      </c>
      <c r="C34" s="114"/>
      <c r="D34" s="114"/>
      <c r="E34" s="114"/>
      <c r="F34" s="114"/>
      <c r="G34" s="114"/>
      <c r="H34" s="114"/>
      <c r="I34" s="114"/>
      <c r="J34" s="114"/>
      <c r="K34" s="114"/>
      <c r="L34" s="114"/>
      <c r="M34" s="113"/>
    </row>
    <row r="35" spans="1:13" ht="15.75">
      <c r="A35" s="3356"/>
      <c r="B35" s="3338"/>
      <c r="C35" s="109"/>
      <c r="D35" s="111">
        <v>2019</v>
      </c>
      <c r="E35" s="111"/>
      <c r="F35" s="111">
        <v>2020</v>
      </c>
      <c r="G35" s="111"/>
      <c r="H35" s="112">
        <v>2021</v>
      </c>
      <c r="I35" s="112"/>
      <c r="J35" s="112">
        <v>2022</v>
      </c>
      <c r="K35" s="111"/>
      <c r="L35" s="111">
        <v>2023</v>
      </c>
      <c r="M35" s="113"/>
    </row>
    <row r="36" spans="1:13" ht="15.75">
      <c r="A36" s="3356"/>
      <c r="B36" s="3338"/>
      <c r="C36" s="109"/>
      <c r="D36" s="1867"/>
      <c r="E36" s="1997"/>
      <c r="F36" s="1381"/>
      <c r="G36" s="1997"/>
      <c r="H36" s="1867"/>
      <c r="I36" s="2783">
        <v>1</v>
      </c>
      <c r="J36" s="1867"/>
      <c r="K36" s="2783">
        <v>1</v>
      </c>
      <c r="L36" s="2753"/>
      <c r="M36" s="2771">
        <v>2</v>
      </c>
    </row>
    <row r="37" spans="1:13" ht="15.75">
      <c r="A37" s="3356"/>
      <c r="B37" s="3338"/>
      <c r="C37" s="109"/>
      <c r="D37" s="111">
        <v>2024</v>
      </c>
      <c r="E37" s="111"/>
      <c r="F37" s="111">
        <v>2025</v>
      </c>
      <c r="G37" s="111"/>
      <c r="H37" s="112">
        <v>2026</v>
      </c>
      <c r="I37" s="112"/>
      <c r="J37" s="112">
        <v>2027</v>
      </c>
      <c r="K37" s="111"/>
      <c r="L37" s="111">
        <v>2028</v>
      </c>
      <c r="M37" s="110"/>
    </row>
    <row r="38" spans="1:13" ht="15.75">
      <c r="A38" s="3356"/>
      <c r="B38" s="3338"/>
      <c r="C38" s="109"/>
      <c r="D38" s="1867"/>
      <c r="E38" s="2783">
        <v>1</v>
      </c>
      <c r="F38" s="1867"/>
      <c r="G38" s="2783">
        <v>1</v>
      </c>
      <c r="H38" s="1867"/>
      <c r="I38" s="2783">
        <v>1</v>
      </c>
      <c r="J38" s="1867"/>
      <c r="K38" s="2783">
        <v>1</v>
      </c>
      <c r="L38" s="1867"/>
      <c r="M38" s="2771">
        <v>1</v>
      </c>
    </row>
    <row r="39" spans="1:13" ht="15.75">
      <c r="A39" s="3356"/>
      <c r="B39" s="3338"/>
      <c r="C39" s="109"/>
      <c r="D39" s="111">
        <v>2029</v>
      </c>
      <c r="E39" s="111"/>
      <c r="F39" s="111">
        <v>2030</v>
      </c>
      <c r="G39" s="111"/>
      <c r="H39" s="112">
        <v>2031</v>
      </c>
      <c r="I39" s="112"/>
      <c r="J39" s="112">
        <v>2032</v>
      </c>
      <c r="K39" s="111"/>
      <c r="L39" s="111">
        <v>2033</v>
      </c>
      <c r="M39" s="110"/>
    </row>
    <row r="40" spans="1:13" ht="15.75">
      <c r="A40" s="3356"/>
      <c r="B40" s="3338"/>
      <c r="C40" s="109"/>
      <c r="D40" s="1867"/>
      <c r="E40" s="2783">
        <v>1</v>
      </c>
      <c r="F40" s="1867"/>
      <c r="G40" s="2783">
        <v>1</v>
      </c>
      <c r="H40" s="1867"/>
      <c r="I40" s="2783">
        <v>1</v>
      </c>
      <c r="J40" s="1867"/>
      <c r="K40" s="2783">
        <v>1</v>
      </c>
      <c r="L40" s="1867"/>
      <c r="M40" s="2771">
        <v>1</v>
      </c>
    </row>
    <row r="41" spans="1:13" ht="15.75">
      <c r="A41" s="3356"/>
      <c r="B41" s="3338"/>
      <c r="C41" s="109"/>
      <c r="D41" s="1935">
        <v>2034</v>
      </c>
      <c r="E41" s="1935"/>
      <c r="F41" s="108" t="s">
        <v>1186</v>
      </c>
      <c r="G41" s="1935"/>
      <c r="H41" s="108"/>
      <c r="I41" s="1935"/>
      <c r="J41" s="108"/>
      <c r="K41" s="1935"/>
      <c r="L41" s="108"/>
      <c r="M41" s="1936"/>
    </row>
    <row r="42" spans="1:13" ht="15.75">
      <c r="A42" s="3356"/>
      <c r="B42" s="3338"/>
      <c r="C42" s="109"/>
      <c r="D42" s="2782"/>
      <c r="E42" s="2783">
        <v>1</v>
      </c>
      <c r="F42" s="4798">
        <v>15</v>
      </c>
      <c r="G42" s="4799"/>
      <c r="H42" s="3354"/>
      <c r="I42" s="3354"/>
      <c r="J42" s="108"/>
      <c r="K42" s="1935"/>
      <c r="L42" s="108"/>
      <c r="M42" s="1936"/>
    </row>
    <row r="43" spans="1:13" ht="15.75">
      <c r="A43" s="3356"/>
      <c r="B43" s="3338"/>
      <c r="C43" s="109"/>
      <c r="D43" s="108"/>
      <c r="E43" s="1935"/>
      <c r="F43" s="108"/>
      <c r="G43" s="1935"/>
      <c r="H43" s="108"/>
      <c r="I43" s="1935"/>
      <c r="J43" s="108"/>
      <c r="K43" s="1935"/>
      <c r="L43" s="108"/>
      <c r="M43" s="1936"/>
    </row>
    <row r="44" spans="1:13" ht="15.75">
      <c r="A44" s="3356"/>
      <c r="B44" s="3337" t="s">
        <v>1187</v>
      </c>
      <c r="C44" s="107"/>
      <c r="D44" s="107"/>
      <c r="E44" s="107"/>
      <c r="F44" s="107"/>
      <c r="G44" s="107"/>
      <c r="H44" s="107"/>
      <c r="I44" s="107"/>
      <c r="J44" s="107"/>
      <c r="K44" s="107"/>
      <c r="L44" s="4"/>
      <c r="M44" s="101"/>
    </row>
    <row r="45" spans="1:13" ht="15.75">
      <c r="A45" s="3356"/>
      <c r="B45" s="3338"/>
      <c r="C45" s="4"/>
      <c r="D45" s="106" t="s">
        <v>482</v>
      </c>
      <c r="E45" s="105" t="s">
        <v>60</v>
      </c>
      <c r="F45" s="3360" t="s">
        <v>1188</v>
      </c>
      <c r="G45" s="4806" t="s">
        <v>1997</v>
      </c>
      <c r="H45" s="4807"/>
      <c r="I45" s="4807"/>
      <c r="J45" s="4807"/>
      <c r="K45" s="4807"/>
      <c r="L45" s="4808"/>
      <c r="M45" s="101"/>
    </row>
    <row r="46" spans="1:13" ht="15.75">
      <c r="A46" s="3356"/>
      <c r="B46" s="3338"/>
      <c r="C46" s="4"/>
      <c r="D46" s="1998" t="s">
        <v>1167</v>
      </c>
      <c r="E46" s="1891"/>
      <c r="F46" s="3360"/>
      <c r="G46" s="4809"/>
      <c r="H46" s="4810"/>
      <c r="I46" s="4810"/>
      <c r="J46" s="4810"/>
      <c r="K46" s="4810"/>
      <c r="L46" s="4811"/>
      <c r="M46" s="101"/>
    </row>
    <row r="47" spans="1:13" ht="15.75">
      <c r="A47" s="3356"/>
      <c r="B47" s="3339"/>
      <c r="C47" s="102"/>
      <c r="D47" s="102"/>
      <c r="E47" s="102"/>
      <c r="F47" s="102"/>
      <c r="G47" s="102"/>
      <c r="H47" s="102"/>
      <c r="I47" s="102"/>
      <c r="J47" s="102"/>
      <c r="K47" s="102"/>
      <c r="L47" s="4"/>
      <c r="M47" s="101"/>
    </row>
    <row r="48" spans="1:13" ht="54" customHeight="1">
      <c r="A48" s="3356"/>
      <c r="B48" s="100" t="s">
        <v>1189</v>
      </c>
      <c r="C48" s="4793" t="s">
        <v>2151</v>
      </c>
      <c r="D48" s="4795"/>
      <c r="E48" s="4795"/>
      <c r="F48" s="4795"/>
      <c r="G48" s="4795"/>
      <c r="H48" s="4795"/>
      <c r="I48" s="4795"/>
      <c r="J48" s="4795"/>
      <c r="K48" s="4795"/>
      <c r="L48" s="4795"/>
      <c r="M48" s="4796"/>
    </row>
    <row r="49" spans="1:13" ht="31.5">
      <c r="A49" s="3356"/>
      <c r="B49" s="100" t="s">
        <v>1191</v>
      </c>
      <c r="C49" s="3329" t="s">
        <v>2152</v>
      </c>
      <c r="D49" s="3330"/>
      <c r="E49" s="3330"/>
      <c r="F49" s="3330"/>
      <c r="G49" s="3330"/>
      <c r="H49" s="3330"/>
      <c r="I49" s="3330"/>
      <c r="J49" s="3330"/>
      <c r="K49" s="3330"/>
      <c r="L49" s="3330"/>
      <c r="M49" s="3331"/>
    </row>
    <row r="50" spans="1:13" ht="15.75">
      <c r="A50" s="3356"/>
      <c r="B50" s="100" t="s">
        <v>1193</v>
      </c>
      <c r="C50" s="3329" t="s">
        <v>1985</v>
      </c>
      <c r="D50" s="3330"/>
      <c r="E50" s="3330"/>
      <c r="F50" s="3330"/>
      <c r="G50" s="3330"/>
      <c r="H50" s="3330"/>
      <c r="I50" s="3330"/>
      <c r="J50" s="3330"/>
      <c r="K50" s="3330"/>
      <c r="L50" s="3330"/>
      <c r="M50" s="3331"/>
    </row>
    <row r="51" spans="1:13" ht="15.75">
      <c r="A51" s="3356"/>
      <c r="B51" s="100" t="s">
        <v>1195</v>
      </c>
      <c r="C51" s="1995" t="s">
        <v>61</v>
      </c>
      <c r="D51" s="1996"/>
      <c r="E51" s="1996"/>
      <c r="F51" s="1996"/>
      <c r="G51" s="1996"/>
      <c r="H51" s="1996"/>
      <c r="I51" s="1996"/>
      <c r="J51" s="1996"/>
      <c r="K51" s="1996"/>
      <c r="L51" s="1996"/>
      <c r="M51" s="968"/>
    </row>
    <row r="52" spans="1:13" ht="15.75" customHeight="1">
      <c r="A52" s="3323" t="s">
        <v>1197</v>
      </c>
      <c r="B52" s="98" t="s">
        <v>1198</v>
      </c>
      <c r="C52" s="4800" t="s">
        <v>849</v>
      </c>
      <c r="D52" s="4801"/>
      <c r="E52" s="4801"/>
      <c r="F52" s="4801"/>
      <c r="G52" s="4801"/>
      <c r="H52" s="4801"/>
      <c r="I52" s="4801"/>
      <c r="J52" s="4801"/>
      <c r="K52" s="4801"/>
      <c r="L52" s="4801"/>
      <c r="M52" s="4802"/>
    </row>
    <row r="53" spans="1:13" ht="15.6" customHeight="1">
      <c r="A53" s="3324"/>
      <c r="B53" s="98" t="s">
        <v>1199</v>
      </c>
      <c r="C53" s="4800" t="s">
        <v>1407</v>
      </c>
      <c r="D53" s="4801"/>
      <c r="E53" s="4801"/>
      <c r="F53" s="4801"/>
      <c r="G53" s="4801"/>
      <c r="H53" s="4801"/>
      <c r="I53" s="4801"/>
      <c r="J53" s="4801"/>
      <c r="K53" s="4801"/>
      <c r="L53" s="4801"/>
      <c r="M53" s="4802"/>
    </row>
    <row r="54" spans="1:13" ht="15.75" customHeight="1">
      <c r="A54" s="3324"/>
      <c r="B54" s="98" t="s">
        <v>1201</v>
      </c>
      <c r="C54" s="4800" t="s">
        <v>677</v>
      </c>
      <c r="D54" s="4801"/>
      <c r="E54" s="4801"/>
      <c r="F54" s="4801"/>
      <c r="G54" s="4801"/>
      <c r="H54" s="4801"/>
      <c r="I54" s="4801"/>
      <c r="J54" s="4801"/>
      <c r="K54" s="4801"/>
      <c r="L54" s="4801"/>
      <c r="M54" s="4802"/>
    </row>
    <row r="55" spans="1:13" ht="15.75" customHeight="1">
      <c r="A55" s="3324"/>
      <c r="B55" s="99" t="s">
        <v>1202</v>
      </c>
      <c r="C55" s="4800" t="s">
        <v>1408</v>
      </c>
      <c r="D55" s="4801"/>
      <c r="E55" s="4801"/>
      <c r="F55" s="4801"/>
      <c r="G55" s="4801"/>
      <c r="H55" s="4801"/>
      <c r="I55" s="4801"/>
      <c r="J55" s="4801"/>
      <c r="K55" s="4801"/>
      <c r="L55" s="4801"/>
      <c r="M55" s="4802"/>
    </row>
    <row r="56" spans="1:13" ht="15.6" customHeight="1">
      <c r="A56" s="3324"/>
      <c r="B56" s="98" t="s">
        <v>1204</v>
      </c>
      <c r="C56" s="4803" t="s">
        <v>850</v>
      </c>
      <c r="D56" s="4804"/>
      <c r="E56" s="4804"/>
      <c r="F56" s="4804"/>
      <c r="G56" s="4804"/>
      <c r="H56" s="4804"/>
      <c r="I56" s="4804"/>
      <c r="J56" s="4804"/>
      <c r="K56" s="4804"/>
      <c r="L56" s="4804"/>
      <c r="M56" s="4805"/>
    </row>
    <row r="57" spans="1:13" ht="16.149999999999999" customHeight="1" thickBot="1">
      <c r="A57" s="3325"/>
      <c r="B57" s="98" t="s">
        <v>1205</v>
      </c>
      <c r="C57" s="4462" t="s">
        <v>179</v>
      </c>
      <c r="D57" s="4463"/>
      <c r="E57" s="4463"/>
      <c r="F57" s="4463"/>
      <c r="G57" s="4463"/>
      <c r="H57" s="4463"/>
      <c r="I57" s="4463"/>
      <c r="J57" s="4463"/>
      <c r="K57" s="4463"/>
      <c r="L57" s="4463"/>
      <c r="M57" s="4673"/>
    </row>
    <row r="58" spans="1:13" ht="15.75">
      <c r="A58" s="3323" t="s">
        <v>1206</v>
      </c>
      <c r="B58" s="97" t="s">
        <v>1207</v>
      </c>
      <c r="C58" s="3972" t="s">
        <v>1409</v>
      </c>
      <c r="D58" s="3972"/>
      <c r="E58" s="3972"/>
      <c r="F58" s="3972"/>
      <c r="G58" s="3972"/>
      <c r="H58" s="3972"/>
      <c r="I58" s="3972"/>
      <c r="J58" s="3972"/>
      <c r="K58" s="3972"/>
      <c r="L58" s="3972"/>
      <c r="M58" s="3973"/>
    </row>
    <row r="59" spans="1:13" ht="15.75">
      <c r="A59" s="3324"/>
      <c r="B59" s="97" t="s">
        <v>1209</v>
      </c>
      <c r="C59" s="3972" t="s">
        <v>1210</v>
      </c>
      <c r="D59" s="3972"/>
      <c r="E59" s="3972"/>
      <c r="F59" s="3972"/>
      <c r="G59" s="3972"/>
      <c r="H59" s="3972"/>
      <c r="I59" s="3972"/>
      <c r="J59" s="3972"/>
      <c r="K59" s="3972"/>
      <c r="L59" s="3972"/>
      <c r="M59" s="3973"/>
    </row>
    <row r="60" spans="1:13" ht="16.5" thickBot="1">
      <c r="A60" s="3324"/>
      <c r="B60" s="96" t="s">
        <v>28</v>
      </c>
      <c r="C60" s="3972" t="s">
        <v>2078</v>
      </c>
      <c r="D60" s="3972"/>
      <c r="E60" s="3972"/>
      <c r="F60" s="3972"/>
      <c r="G60" s="3972"/>
      <c r="H60" s="3972"/>
      <c r="I60" s="3972"/>
      <c r="J60" s="3972"/>
      <c r="K60" s="3972"/>
      <c r="L60" s="3972"/>
      <c r="M60" s="3973"/>
    </row>
    <row r="61" spans="1:13" ht="32.25" thickBot="1">
      <c r="A61" s="77" t="s">
        <v>1211</v>
      </c>
      <c r="B61" s="78"/>
      <c r="C61" s="4785" t="s">
        <v>2011</v>
      </c>
      <c r="D61" s="4786"/>
      <c r="E61" s="4786"/>
      <c r="F61" s="4786"/>
      <c r="G61" s="4786"/>
      <c r="H61" s="4786"/>
      <c r="I61" s="4786"/>
      <c r="J61" s="4786"/>
      <c r="K61" s="4786"/>
      <c r="L61" s="4786"/>
      <c r="M61" s="4787"/>
    </row>
  </sheetData>
  <mergeCells count="41">
    <mergeCell ref="A58:A60"/>
    <mergeCell ref="C58:M58"/>
    <mergeCell ref="C59:M59"/>
    <mergeCell ref="C60:M60"/>
    <mergeCell ref="C61:M61"/>
    <mergeCell ref="C50:M50"/>
    <mergeCell ref="A52:A57"/>
    <mergeCell ref="C52:M52"/>
    <mergeCell ref="C53:M53"/>
    <mergeCell ref="C54:M54"/>
    <mergeCell ref="C55:M55"/>
    <mergeCell ref="C56:M56"/>
    <mergeCell ref="C57:M57"/>
    <mergeCell ref="A15:A51"/>
    <mergeCell ref="C16:M16"/>
    <mergeCell ref="B17:B23"/>
    <mergeCell ref="B24:B27"/>
    <mergeCell ref="B31:B33"/>
    <mergeCell ref="B44:B47"/>
    <mergeCell ref="F45:F46"/>
    <mergeCell ref="G45:L46"/>
    <mergeCell ref="C48:M48"/>
    <mergeCell ref="C49:M49"/>
    <mergeCell ref="C14:E14"/>
    <mergeCell ref="G14:M14"/>
    <mergeCell ref="B34:B43"/>
    <mergeCell ref="F42:G42"/>
    <mergeCell ref="H42:I42"/>
    <mergeCell ref="A2:A13"/>
    <mergeCell ref="C2:M2"/>
    <mergeCell ref="C3:M3"/>
    <mergeCell ref="B8:B10"/>
    <mergeCell ref="C9:D9"/>
    <mergeCell ref="F9:G9"/>
    <mergeCell ref="I9:J9"/>
    <mergeCell ref="C10:D10"/>
    <mergeCell ref="F10:G10"/>
    <mergeCell ref="I10:J10"/>
    <mergeCell ref="C11:M11"/>
    <mergeCell ref="C12:M12"/>
    <mergeCell ref="C13:M13"/>
  </mergeCells>
  <dataValidations count="4">
    <dataValidation type="list" allowBlank="1" showInputMessage="1" showErrorMessage="1" sqref="I7" xr:uid="{00000000-0002-0000-5400-000000000000}">
      <formula1>INDIRECT(C7)</formula1>
    </dataValidation>
    <dataValidation allowBlank="1" showInputMessage="1" showErrorMessage="1" prompt="Seleccione de la lista desplegable" sqref="B4 B7 H7" xr:uid="{00000000-0002-0000-5400-000001000000}"/>
    <dataValidation allowBlank="1" showInputMessage="1" showErrorMessage="1" prompt="Selecciones de la lista desplegable" sqref="B15" xr:uid="{00000000-0002-0000-5400-000002000000}"/>
    <dataValidation allowBlank="1" showInputMessage="1" showErrorMessage="1" prompt="Incluir una ficha por cada indicador, ya sea de producto o de resultado" sqref="B1" xr:uid="{00000000-0002-0000-5400-000003000000}"/>
  </dataValidations>
  <hyperlinks>
    <hyperlink ref="C56" r:id="rId1" display="nestor.garcia@gobiernobogota.gov.co" xr:uid="{00000000-0004-0000-5400-000000000000}"/>
    <hyperlink ref="C56:M56" r:id="rId2" display="ricardo.ruge@gobiernobogota.gov.co" xr:uid="{00000000-0004-0000-5400-000001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5" tint="0.79998168889431442"/>
  </sheetPr>
  <dimension ref="A1:N55"/>
  <sheetViews>
    <sheetView topLeftCell="B42" workbookViewId="0">
      <selection activeCell="C42" sqref="C42:M42"/>
    </sheetView>
  </sheetViews>
  <sheetFormatPr baseColWidth="10" defaultColWidth="11.42578125" defaultRowHeight="12.75"/>
  <cols>
    <col min="1" max="1" width="15.5703125" style="352" customWidth="1"/>
    <col min="2" max="2" width="24.28515625" style="352" customWidth="1"/>
    <col min="3" max="12" width="11.42578125" style="352"/>
    <col min="13" max="13" width="17.7109375" style="352" customWidth="1"/>
    <col min="14" max="16384" width="11.42578125" style="352"/>
  </cols>
  <sheetData>
    <row r="1" spans="1:14" ht="13.5" thickBot="1">
      <c r="A1" s="1470" t="s">
        <v>2153</v>
      </c>
      <c r="B1" s="1471"/>
      <c r="C1" s="1471"/>
      <c r="D1" s="1471"/>
      <c r="E1" s="1471"/>
      <c r="F1" s="1471"/>
      <c r="G1" s="1471"/>
      <c r="H1" s="1471"/>
      <c r="I1" s="1471"/>
      <c r="J1" s="1471"/>
      <c r="K1" s="1471"/>
      <c r="L1" s="1471"/>
      <c r="M1" s="1472"/>
      <c r="N1" s="1200"/>
    </row>
    <row r="2" spans="1:14" ht="27.75" customHeight="1">
      <c r="A2" s="4837" t="s">
        <v>1134</v>
      </c>
      <c r="B2" s="333" t="s">
        <v>1135</v>
      </c>
      <c r="C2" s="4258" t="s">
        <v>572</v>
      </c>
      <c r="D2" s="4259"/>
      <c r="E2" s="4259"/>
      <c r="F2" s="4259"/>
      <c r="G2" s="4259"/>
      <c r="H2" s="4259"/>
      <c r="I2" s="4259"/>
      <c r="J2" s="4259"/>
      <c r="K2" s="4259"/>
      <c r="L2" s="4259"/>
      <c r="M2" s="4840"/>
      <c r="N2" s="1473"/>
    </row>
    <row r="3" spans="1:14" ht="214.5" customHeight="1">
      <c r="A3" s="4838"/>
      <c r="B3" s="1156" t="s">
        <v>1137</v>
      </c>
      <c r="C3" s="4841" t="s">
        <v>2154</v>
      </c>
      <c r="D3" s="4842"/>
      <c r="E3" s="4842"/>
      <c r="F3" s="4842"/>
      <c r="G3" s="4842"/>
      <c r="H3" s="4842"/>
      <c r="I3" s="4842"/>
      <c r="J3" s="4842"/>
      <c r="K3" s="4842"/>
      <c r="L3" s="4842"/>
      <c r="M3" s="4843"/>
      <c r="N3" s="1200"/>
    </row>
    <row r="4" spans="1:14">
      <c r="A4" s="4838"/>
      <c r="B4" s="2090" t="s">
        <v>1139</v>
      </c>
      <c r="C4" s="2047"/>
      <c r="D4" s="2041" t="s">
        <v>422</v>
      </c>
      <c r="E4" s="2041"/>
      <c r="F4" s="2041"/>
      <c r="G4" s="2041"/>
      <c r="H4" s="2041"/>
      <c r="I4" s="2041"/>
      <c r="J4" s="2041"/>
      <c r="K4" s="2041"/>
      <c r="L4" s="2041"/>
      <c r="M4" s="2042"/>
      <c r="N4" s="1200"/>
    </row>
    <row r="5" spans="1:14" ht="48" customHeight="1">
      <c r="A5" s="4838"/>
      <c r="B5" s="2090" t="s">
        <v>1140</v>
      </c>
      <c r="C5" s="2041" t="s">
        <v>422</v>
      </c>
      <c r="D5" s="2041"/>
      <c r="E5" s="2041"/>
      <c r="F5" s="2041"/>
      <c r="G5" s="2041"/>
      <c r="H5" s="2041"/>
      <c r="I5" s="2041"/>
      <c r="J5" s="2041"/>
      <c r="K5" s="2041"/>
      <c r="L5" s="2041"/>
      <c r="M5" s="2042"/>
      <c r="N5" s="1200"/>
    </row>
    <row r="6" spans="1:14" ht="25.5" customHeight="1">
      <c r="A6" s="4838"/>
      <c r="B6" s="2090" t="s">
        <v>1142</v>
      </c>
      <c r="C6" s="2041" t="s">
        <v>422</v>
      </c>
      <c r="D6" s="2041"/>
      <c r="E6" s="2041"/>
      <c r="F6" s="2041"/>
      <c r="G6" s="2041"/>
      <c r="H6" s="2041"/>
      <c r="I6" s="2041"/>
      <c r="J6" s="2041"/>
      <c r="K6" s="2041"/>
      <c r="L6" s="2041"/>
      <c r="M6" s="2042"/>
      <c r="N6" s="1200"/>
    </row>
    <row r="7" spans="1:14" ht="24.75" customHeight="1">
      <c r="A7" s="4838"/>
      <c r="B7" s="334" t="s">
        <v>1143</v>
      </c>
      <c r="C7" s="4844" t="s">
        <v>71</v>
      </c>
      <c r="D7" s="4845"/>
      <c r="E7" s="4845"/>
      <c r="F7" s="4845"/>
      <c r="G7" s="4846"/>
      <c r="H7" s="335" t="s">
        <v>28</v>
      </c>
      <c r="I7" s="1527"/>
      <c r="J7" s="2048" t="s">
        <v>72</v>
      </c>
      <c r="K7" s="2048"/>
      <c r="L7" s="2048"/>
      <c r="M7" s="1528"/>
      <c r="N7" s="1200"/>
    </row>
    <row r="8" spans="1:14" ht="117.75" customHeight="1">
      <c r="A8" s="4838"/>
      <c r="B8" s="2090" t="s">
        <v>1144</v>
      </c>
      <c r="C8" s="1840" t="s">
        <v>220</v>
      </c>
      <c r="D8" s="1840"/>
      <c r="E8" s="297" t="s">
        <v>1244</v>
      </c>
      <c r="F8" s="1840"/>
      <c r="G8" s="1840" t="s">
        <v>1245</v>
      </c>
      <c r="H8" s="1878" t="s">
        <v>1246</v>
      </c>
      <c r="I8" s="3191" t="s">
        <v>1247</v>
      </c>
      <c r="J8" s="3191"/>
      <c r="K8" s="1878"/>
      <c r="L8" s="1191"/>
      <c r="M8" s="1192"/>
      <c r="N8" s="1200"/>
    </row>
    <row r="9" spans="1:14" ht="153.75" customHeight="1">
      <c r="A9" s="4839"/>
      <c r="B9" s="1193" t="s">
        <v>1148</v>
      </c>
      <c r="C9" s="4847" t="s">
        <v>2155</v>
      </c>
      <c r="D9" s="4847"/>
      <c r="E9" s="4847"/>
      <c r="F9" s="4847"/>
      <c r="G9" s="4847"/>
      <c r="H9" s="4847"/>
      <c r="I9" s="4847"/>
      <c r="J9" s="4847"/>
      <c r="K9" s="4847"/>
      <c r="L9" s="4847"/>
      <c r="M9" s="4847"/>
      <c r="N9" s="1200"/>
    </row>
    <row r="10" spans="1:14" ht="33" customHeight="1">
      <c r="A10" s="4818" t="s">
        <v>1150</v>
      </c>
      <c r="B10" s="334" t="s">
        <v>1256</v>
      </c>
      <c r="C10" s="4821" t="s">
        <v>574</v>
      </c>
      <c r="D10" s="4822"/>
      <c r="E10" s="424"/>
      <c r="F10" s="424"/>
      <c r="G10" s="424"/>
      <c r="H10" s="424"/>
      <c r="I10" s="424"/>
      <c r="J10" s="424"/>
      <c r="K10" s="424"/>
      <c r="L10" s="336"/>
      <c r="M10" s="337"/>
      <c r="N10" s="1200"/>
    </row>
    <row r="11" spans="1:14" ht="42" customHeight="1">
      <c r="A11" s="4819"/>
      <c r="B11" s="334" t="s">
        <v>1151</v>
      </c>
      <c r="C11" s="4823" t="s">
        <v>573</v>
      </c>
      <c r="D11" s="4824"/>
      <c r="E11" s="4824"/>
      <c r="F11" s="4824"/>
      <c r="G11" s="4824"/>
      <c r="H11" s="4824"/>
      <c r="I11" s="4824"/>
      <c r="J11" s="4824"/>
      <c r="K11" s="4824"/>
      <c r="L11" s="4824"/>
      <c r="M11" s="4825"/>
      <c r="N11" s="1200"/>
    </row>
    <row r="12" spans="1:14" ht="15.6" customHeight="1">
      <c r="A12" s="4819"/>
      <c r="B12" s="4826" t="s">
        <v>1153</v>
      </c>
      <c r="C12" s="1529"/>
      <c r="D12" s="1449"/>
      <c r="E12" s="1449"/>
      <c r="F12" s="1449"/>
      <c r="G12" s="1449"/>
      <c r="H12" s="1449"/>
      <c r="I12" s="1449"/>
      <c r="J12" s="1449"/>
      <c r="K12" s="1449"/>
      <c r="L12" s="1449"/>
      <c r="M12" s="1450"/>
      <c r="N12" s="1200"/>
    </row>
    <row r="13" spans="1:14">
      <c r="A13" s="4819"/>
      <c r="B13" s="4827"/>
      <c r="C13" s="1451"/>
      <c r="D13" s="1452"/>
      <c r="E13" s="1453"/>
      <c r="F13" s="1452"/>
      <c r="G13" s="1453"/>
      <c r="H13" s="1452"/>
      <c r="I13" s="1453"/>
      <c r="J13" s="1452"/>
      <c r="K13" s="1453"/>
      <c r="L13" s="1453"/>
      <c r="M13" s="1454"/>
      <c r="N13" s="1200"/>
    </row>
    <row r="14" spans="1:14">
      <c r="A14" s="4819"/>
      <c r="B14" s="4827"/>
      <c r="C14" s="413" t="s">
        <v>1154</v>
      </c>
      <c r="D14" s="414"/>
      <c r="E14" s="413" t="s">
        <v>1155</v>
      </c>
      <c r="F14" s="414"/>
      <c r="G14" s="413" t="s">
        <v>1156</v>
      </c>
      <c r="H14" s="414"/>
      <c r="I14" s="413" t="s">
        <v>1157</v>
      </c>
      <c r="J14" s="414"/>
      <c r="K14" s="413" t="s">
        <v>1158</v>
      </c>
      <c r="L14" s="415"/>
      <c r="M14" s="416"/>
      <c r="N14" s="1200"/>
    </row>
    <row r="15" spans="1:14">
      <c r="A15" s="4819"/>
      <c r="B15" s="4827"/>
      <c r="C15" s="413" t="s">
        <v>1159</v>
      </c>
      <c r="D15" s="1913"/>
      <c r="E15" s="413" t="s">
        <v>1160</v>
      </c>
      <c r="F15" s="417"/>
      <c r="G15" s="413" t="s">
        <v>1161</v>
      </c>
      <c r="H15" s="417"/>
      <c r="I15" s="413" t="s">
        <v>1162</v>
      </c>
      <c r="J15" s="417" t="s">
        <v>1226</v>
      </c>
      <c r="K15" s="413" t="s">
        <v>1163</v>
      </c>
      <c r="L15" s="415"/>
      <c r="M15" s="416"/>
      <c r="N15" s="1200"/>
    </row>
    <row r="16" spans="1:14">
      <c r="A16" s="4819"/>
      <c r="B16" s="4827"/>
      <c r="C16" s="413" t="s">
        <v>1164</v>
      </c>
      <c r="D16" s="1913"/>
      <c r="E16" s="413" t="s">
        <v>1165</v>
      </c>
      <c r="F16" s="1913"/>
      <c r="G16" s="413"/>
      <c r="H16" s="418"/>
      <c r="I16" s="413"/>
      <c r="J16" s="418"/>
      <c r="K16" s="413"/>
      <c r="L16" s="419"/>
      <c r="M16" s="420"/>
      <c r="N16" s="1200"/>
    </row>
    <row r="17" spans="1:14">
      <c r="A17" s="4819"/>
      <c r="B17" s="4827"/>
      <c r="C17" s="413" t="s">
        <v>1166</v>
      </c>
      <c r="D17" s="417"/>
      <c r="E17" s="413" t="s">
        <v>1168</v>
      </c>
      <c r="F17" s="354"/>
      <c r="G17" s="354"/>
      <c r="H17" s="354"/>
      <c r="I17" s="354"/>
      <c r="J17" s="354"/>
      <c r="K17" s="354"/>
      <c r="L17" s="354"/>
      <c r="M17" s="355"/>
      <c r="N17" s="1200"/>
    </row>
    <row r="18" spans="1:14">
      <c r="A18" s="4819"/>
      <c r="B18" s="4828"/>
      <c r="C18" s="421"/>
      <c r="D18" s="421"/>
      <c r="E18" s="421"/>
      <c r="F18" s="421"/>
      <c r="G18" s="421"/>
      <c r="H18" s="421"/>
      <c r="I18" s="421"/>
      <c r="J18" s="421"/>
      <c r="K18" s="421"/>
      <c r="L18" s="421"/>
      <c r="M18" s="422"/>
      <c r="N18" s="1200"/>
    </row>
    <row r="19" spans="1:14" ht="15.6" customHeight="1">
      <c r="A19" s="4819"/>
      <c r="B19" s="4826" t="s">
        <v>1170</v>
      </c>
      <c r="C19" s="423"/>
      <c r="D19" s="423"/>
      <c r="E19" s="423"/>
      <c r="F19" s="423"/>
      <c r="G19" s="423"/>
      <c r="H19" s="423"/>
      <c r="I19" s="423"/>
      <c r="J19" s="423"/>
      <c r="K19" s="423"/>
      <c r="L19" s="336"/>
      <c r="M19" s="337"/>
      <c r="N19" s="1200"/>
    </row>
    <row r="20" spans="1:14">
      <c r="A20" s="4819"/>
      <c r="B20" s="4827"/>
      <c r="C20" s="413" t="s">
        <v>1171</v>
      </c>
      <c r="D20" s="417"/>
      <c r="E20" s="424"/>
      <c r="F20" s="413" t="s">
        <v>1172</v>
      </c>
      <c r="G20" s="1913"/>
      <c r="H20" s="424"/>
      <c r="I20" s="413" t="s">
        <v>1173</v>
      </c>
      <c r="J20" s="1913"/>
      <c r="K20" s="424"/>
      <c r="L20" s="336"/>
      <c r="M20" s="337"/>
      <c r="N20" s="1200"/>
    </row>
    <row r="21" spans="1:14">
      <c r="A21" s="4819"/>
      <c r="B21" s="4827"/>
      <c r="C21" s="413" t="s">
        <v>1174</v>
      </c>
      <c r="D21" s="339"/>
      <c r="E21" s="340"/>
      <c r="F21" s="413" t="s">
        <v>1175</v>
      </c>
      <c r="G21" s="417"/>
      <c r="H21" s="336"/>
      <c r="I21" s="413" t="s">
        <v>1861</v>
      </c>
      <c r="J21" s="1913" t="s">
        <v>1167</v>
      </c>
      <c r="K21" s="2091"/>
      <c r="L21" s="336"/>
      <c r="M21" s="337"/>
      <c r="N21" s="1200"/>
    </row>
    <row r="22" spans="1:14">
      <c r="A22" s="4819"/>
      <c r="B22" s="4827"/>
      <c r="C22" s="418"/>
      <c r="D22" s="418"/>
      <c r="E22" s="418"/>
      <c r="F22" s="418"/>
      <c r="G22" s="418"/>
      <c r="H22" s="418"/>
      <c r="I22" s="418"/>
      <c r="J22" s="418"/>
      <c r="K22" s="418"/>
      <c r="L22" s="336"/>
      <c r="M22" s="337"/>
      <c r="N22" s="1200"/>
    </row>
    <row r="23" spans="1:14">
      <c r="A23" s="4819"/>
      <c r="B23" s="2043" t="s">
        <v>1176</v>
      </c>
      <c r="C23" s="424"/>
      <c r="D23" s="424"/>
      <c r="E23" s="424"/>
      <c r="F23" s="424"/>
      <c r="G23" s="424"/>
      <c r="H23" s="424"/>
      <c r="I23" s="424"/>
      <c r="J23" s="424"/>
      <c r="K23" s="424"/>
      <c r="L23" s="424"/>
      <c r="M23" s="425"/>
      <c r="N23" s="1200"/>
    </row>
    <row r="24" spans="1:14" ht="15.6" customHeight="1">
      <c r="A24" s="4819"/>
      <c r="B24" s="2043"/>
      <c r="C24" s="426" t="s">
        <v>1177</v>
      </c>
      <c r="D24" s="1474">
        <v>0.16</v>
      </c>
      <c r="E24" s="424"/>
      <c r="F24" s="427" t="s">
        <v>1178</v>
      </c>
      <c r="G24" s="417">
        <v>2017</v>
      </c>
      <c r="H24" s="424"/>
      <c r="I24" s="427" t="s">
        <v>1179</v>
      </c>
      <c r="J24" s="4256" t="s">
        <v>2156</v>
      </c>
      <c r="K24" s="4251"/>
      <c r="L24" s="4257"/>
      <c r="M24" s="425"/>
      <c r="N24" s="1200"/>
    </row>
    <row r="25" spans="1:14">
      <c r="A25" s="4819"/>
      <c r="B25" s="2044"/>
      <c r="C25" s="421"/>
      <c r="D25" s="421"/>
      <c r="E25" s="421"/>
      <c r="F25" s="421"/>
      <c r="G25" s="421"/>
      <c r="H25" s="421"/>
      <c r="I25" s="421"/>
      <c r="J25" s="421"/>
      <c r="K25" s="421"/>
      <c r="L25" s="421"/>
      <c r="M25" s="422"/>
      <c r="N25" s="1200"/>
    </row>
    <row r="26" spans="1:14" ht="15.6" customHeight="1">
      <c r="A26" s="4819"/>
      <c r="B26" s="4826" t="s">
        <v>1181</v>
      </c>
      <c r="C26" s="342"/>
      <c r="D26" s="342"/>
      <c r="E26" s="342"/>
      <c r="F26" s="342"/>
      <c r="G26" s="342"/>
      <c r="H26" s="342"/>
      <c r="I26" s="342"/>
      <c r="J26" s="342"/>
      <c r="K26" s="342"/>
      <c r="L26" s="336"/>
      <c r="M26" s="337"/>
      <c r="N26" s="1200"/>
    </row>
    <row r="27" spans="1:14">
      <c r="A27" s="4819"/>
      <c r="B27" s="4827"/>
      <c r="C27" s="424" t="s">
        <v>1182</v>
      </c>
      <c r="D27" s="1213">
        <v>2019</v>
      </c>
      <c r="E27" s="344"/>
      <c r="F27" s="424" t="s">
        <v>1183</v>
      </c>
      <c r="G27" s="1530" t="s">
        <v>1184</v>
      </c>
      <c r="H27" s="344"/>
      <c r="I27" s="427"/>
      <c r="J27" s="344"/>
      <c r="K27" s="344"/>
      <c r="L27" s="336"/>
      <c r="M27" s="337"/>
      <c r="N27" s="1200"/>
    </row>
    <row r="28" spans="1:14">
      <c r="A28" s="4819"/>
      <c r="B28" s="4828"/>
      <c r="C28" s="421"/>
      <c r="D28" s="346"/>
      <c r="E28" s="347"/>
      <c r="F28" s="421"/>
      <c r="G28" s="347"/>
      <c r="H28" s="347"/>
      <c r="I28" s="428"/>
      <c r="J28" s="347"/>
      <c r="K28" s="347"/>
      <c r="L28" s="336"/>
      <c r="M28" s="337"/>
      <c r="N28" s="1200"/>
    </row>
    <row r="29" spans="1:14">
      <c r="A29" s="4819"/>
      <c r="B29" s="2043" t="s">
        <v>1185</v>
      </c>
      <c r="C29" s="1455"/>
      <c r="D29" s="1455"/>
      <c r="E29" s="1455"/>
      <c r="F29" s="1455"/>
      <c r="G29" s="1455"/>
      <c r="H29" s="1455"/>
      <c r="I29" s="1455"/>
      <c r="J29" s="1455"/>
      <c r="K29" s="1455"/>
      <c r="L29" s="1455"/>
      <c r="M29" s="1456"/>
      <c r="N29" s="1200"/>
    </row>
    <row r="30" spans="1:14">
      <c r="A30" s="4819"/>
      <c r="B30" s="2043"/>
      <c r="C30" s="1457"/>
      <c r="D30" s="1458">
        <v>2019</v>
      </c>
      <c r="E30" s="1458"/>
      <c r="F30" s="1458">
        <v>2020</v>
      </c>
      <c r="G30" s="1458"/>
      <c r="H30" s="338">
        <v>2021</v>
      </c>
      <c r="I30" s="338"/>
      <c r="J30" s="338">
        <v>2022</v>
      </c>
      <c r="K30" s="1458"/>
      <c r="L30" s="1458">
        <v>2023</v>
      </c>
      <c r="M30" s="1456"/>
      <c r="N30" s="1200"/>
    </row>
    <row r="31" spans="1:14">
      <c r="A31" s="4819"/>
      <c r="B31" s="2043"/>
      <c r="C31" s="1457"/>
      <c r="D31" s="2088">
        <v>0.157</v>
      </c>
      <c r="E31" s="1459"/>
      <c r="F31" s="2088"/>
      <c r="G31" s="2089"/>
      <c r="H31" s="2088">
        <v>0.154</v>
      </c>
      <c r="I31" s="2089"/>
      <c r="J31" s="2088"/>
      <c r="K31" s="2089"/>
      <c r="L31" s="2088">
        <v>0.151</v>
      </c>
      <c r="M31" s="1460"/>
      <c r="N31" s="1200"/>
    </row>
    <row r="32" spans="1:14">
      <c r="A32" s="4819"/>
      <c r="B32" s="2043"/>
      <c r="C32" s="1457"/>
      <c r="D32" s="1458">
        <v>2024</v>
      </c>
      <c r="E32" s="1458"/>
      <c r="F32" s="1458">
        <v>2025</v>
      </c>
      <c r="G32" s="1458"/>
      <c r="H32" s="338">
        <v>2026</v>
      </c>
      <c r="I32" s="338"/>
      <c r="J32" s="338">
        <v>2027</v>
      </c>
      <c r="K32" s="1458"/>
      <c r="L32" s="1458">
        <v>2028</v>
      </c>
      <c r="M32" s="1454"/>
      <c r="N32" s="1200"/>
    </row>
    <row r="33" spans="1:14">
      <c r="A33" s="4819"/>
      <c r="B33" s="2043"/>
      <c r="C33" s="1457"/>
      <c r="D33" s="2087"/>
      <c r="E33" s="1459"/>
      <c r="F33" s="2088">
        <v>0.14799999999999999</v>
      </c>
      <c r="G33" s="1459"/>
      <c r="H33" s="2087"/>
      <c r="I33" s="1459"/>
      <c r="J33" s="2088">
        <v>0.14499999999999999</v>
      </c>
      <c r="K33" s="1459"/>
      <c r="L33" s="2087"/>
      <c r="M33" s="1460"/>
      <c r="N33" s="1200"/>
    </row>
    <row r="34" spans="1:14">
      <c r="A34" s="4819"/>
      <c r="B34" s="2043"/>
      <c r="C34" s="1457"/>
      <c r="D34" s="1458">
        <v>2029</v>
      </c>
      <c r="E34" s="1458"/>
      <c r="F34" s="1458">
        <v>2030</v>
      </c>
      <c r="G34" s="1458"/>
      <c r="H34" s="338">
        <v>2031</v>
      </c>
      <c r="I34" s="338"/>
      <c r="J34" s="338">
        <v>2032</v>
      </c>
      <c r="K34" s="1458"/>
      <c r="L34" s="1458">
        <v>2033</v>
      </c>
      <c r="M34" s="1454"/>
      <c r="N34" s="1200"/>
    </row>
    <row r="35" spans="1:14">
      <c r="A35" s="4819"/>
      <c r="B35" s="2043"/>
      <c r="C35" s="1457"/>
      <c r="D35" s="2088">
        <v>0.14199999999999999</v>
      </c>
      <c r="E35" s="1459"/>
      <c r="F35" s="2087"/>
      <c r="G35" s="1459"/>
      <c r="H35" s="2088">
        <v>0.13900000000000001</v>
      </c>
      <c r="I35" s="1459"/>
      <c r="J35" s="2087" t="s">
        <v>2157</v>
      </c>
      <c r="K35" s="1459"/>
      <c r="L35" s="2088">
        <v>0.13600000000000001</v>
      </c>
      <c r="M35" s="1460"/>
      <c r="N35" s="1200"/>
    </row>
    <row r="36" spans="1:14">
      <c r="A36" s="4819"/>
      <c r="B36" s="2043"/>
      <c r="C36" s="1457"/>
      <c r="D36" s="1531">
        <v>2034</v>
      </c>
      <c r="E36" s="1462"/>
      <c r="F36" s="1461" t="s">
        <v>1186</v>
      </c>
      <c r="G36" s="1462"/>
      <c r="H36" s="1461"/>
      <c r="I36" s="1462"/>
      <c r="J36" s="1461"/>
      <c r="K36" s="1462"/>
      <c r="L36" s="1461"/>
      <c r="M36" s="1460"/>
      <c r="N36" s="1200"/>
    </row>
    <row r="37" spans="1:14">
      <c r="A37" s="4819"/>
      <c r="B37" s="2043"/>
      <c r="C37" s="1457"/>
      <c r="D37" s="2087"/>
      <c r="E37" s="1459"/>
      <c r="F37" s="4829">
        <v>0.13600000000000001</v>
      </c>
      <c r="G37" s="4830"/>
      <c r="H37" s="4831"/>
      <c r="I37" s="4831"/>
      <c r="J37" s="1461"/>
      <c r="K37" s="1462"/>
      <c r="L37" s="1461"/>
      <c r="M37" s="1460"/>
      <c r="N37" s="1200"/>
    </row>
    <row r="38" spans="1:14" ht="15.6" customHeight="1">
      <c r="A38" s="4819"/>
      <c r="B38" s="4826" t="s">
        <v>1187</v>
      </c>
      <c r="C38" s="423"/>
      <c r="D38" s="423"/>
      <c r="E38" s="423"/>
      <c r="F38" s="423"/>
      <c r="G38" s="423"/>
      <c r="H38" s="423"/>
      <c r="I38" s="423"/>
      <c r="J38" s="423"/>
      <c r="K38" s="423"/>
      <c r="L38" s="336"/>
      <c r="M38" s="337"/>
      <c r="N38" s="1200"/>
    </row>
    <row r="39" spans="1:14">
      <c r="A39" s="4819"/>
      <c r="B39" s="4827"/>
      <c r="C39" s="336"/>
      <c r="D39" s="1532" t="s">
        <v>482</v>
      </c>
      <c r="E39" s="1533" t="s">
        <v>60</v>
      </c>
      <c r="F39" s="4832" t="s">
        <v>1188</v>
      </c>
      <c r="G39" s="4833" t="s">
        <v>1267</v>
      </c>
      <c r="H39" s="4833"/>
      <c r="I39" s="4833"/>
      <c r="J39" s="4833"/>
      <c r="K39" s="1475"/>
      <c r="L39" s="336"/>
      <c r="M39" s="337"/>
      <c r="N39" s="1200"/>
    </row>
    <row r="40" spans="1:14">
      <c r="A40" s="4819"/>
      <c r="B40" s="4827"/>
      <c r="C40" s="336"/>
      <c r="D40" s="1534" t="s">
        <v>1226</v>
      </c>
      <c r="E40" s="1476"/>
      <c r="F40" s="4832"/>
      <c r="G40" s="4833"/>
      <c r="H40" s="4833"/>
      <c r="I40" s="4833"/>
      <c r="J40" s="4833"/>
      <c r="K40" s="336"/>
      <c r="L40" s="336"/>
      <c r="M40" s="337"/>
      <c r="N40" s="1200"/>
    </row>
    <row r="41" spans="1:14" ht="6" customHeight="1">
      <c r="A41" s="4819"/>
      <c r="B41" s="4828"/>
      <c r="C41" s="1535"/>
      <c r="D41" s="1535"/>
      <c r="E41" s="1535"/>
      <c r="F41" s="1535"/>
      <c r="G41" s="1535"/>
      <c r="H41" s="1535"/>
      <c r="I41" s="1535"/>
      <c r="J41" s="1535"/>
      <c r="K41" s="1535"/>
      <c r="L41" s="336"/>
      <c r="M41" s="337"/>
      <c r="N41" s="1200"/>
    </row>
    <row r="42" spans="1:14" ht="345" customHeight="1">
      <c r="A42" s="4819"/>
      <c r="B42" s="334" t="s">
        <v>1189</v>
      </c>
      <c r="C42" s="4834" t="s">
        <v>2158</v>
      </c>
      <c r="D42" s="4835"/>
      <c r="E42" s="4835"/>
      <c r="F42" s="4835"/>
      <c r="G42" s="4835"/>
      <c r="H42" s="4835"/>
      <c r="I42" s="4835"/>
      <c r="J42" s="4835"/>
      <c r="K42" s="4835"/>
      <c r="L42" s="4835"/>
      <c r="M42" s="4836"/>
      <c r="N42" s="1200"/>
    </row>
    <row r="43" spans="1:14" ht="42.75" customHeight="1">
      <c r="A43" s="4819"/>
      <c r="B43" s="334" t="s">
        <v>1191</v>
      </c>
      <c r="C43" s="4823" t="s">
        <v>2159</v>
      </c>
      <c r="D43" s="4824"/>
      <c r="E43" s="4824"/>
      <c r="F43" s="4824"/>
      <c r="G43" s="4824"/>
      <c r="H43" s="4824"/>
      <c r="I43" s="4824"/>
      <c r="J43" s="4824"/>
      <c r="K43" s="4824"/>
      <c r="L43" s="4824"/>
      <c r="M43" s="4825"/>
      <c r="N43" s="1200"/>
    </row>
    <row r="44" spans="1:14" ht="15.75" customHeight="1">
      <c r="A44" s="4819"/>
      <c r="B44" s="334" t="s">
        <v>1193</v>
      </c>
      <c r="C44" s="4247" t="s">
        <v>2160</v>
      </c>
      <c r="D44" s="4248"/>
      <c r="E44" s="1972"/>
      <c r="F44" s="1972"/>
      <c r="G44" s="1972"/>
      <c r="H44" s="1972"/>
      <c r="I44" s="1972"/>
      <c r="J44" s="1972"/>
      <c r="K44" s="1972"/>
      <c r="L44" s="1972"/>
      <c r="M44" s="1973"/>
      <c r="N44" s="1200"/>
    </row>
    <row r="45" spans="1:14">
      <c r="A45" s="4820"/>
      <c r="B45" s="334" t="s">
        <v>1195</v>
      </c>
      <c r="C45" s="4247" t="s">
        <v>2161</v>
      </c>
      <c r="D45" s="4248"/>
      <c r="E45" s="4248"/>
      <c r="F45" s="4248"/>
      <c r="G45" s="4248"/>
      <c r="H45" s="4248"/>
      <c r="I45" s="4248"/>
      <c r="J45" s="4248"/>
      <c r="K45" s="4248"/>
      <c r="L45" s="4248"/>
      <c r="M45" s="4817"/>
      <c r="N45" s="1200"/>
    </row>
    <row r="46" spans="1:14" ht="21" customHeight="1">
      <c r="A46" s="4814" t="s">
        <v>1197</v>
      </c>
      <c r="B46" s="1465" t="s">
        <v>1198</v>
      </c>
      <c r="C46" s="4610" t="s">
        <v>993</v>
      </c>
      <c r="D46" s="4611"/>
      <c r="E46" s="4611"/>
      <c r="F46" s="4611"/>
      <c r="G46" s="4611"/>
      <c r="H46" s="4611"/>
      <c r="I46" s="4611"/>
      <c r="J46" s="4611"/>
      <c r="K46" s="4611"/>
      <c r="L46" s="4611"/>
      <c r="M46" s="4611"/>
      <c r="N46" s="1200"/>
    </row>
    <row r="47" spans="1:14" ht="15.6" customHeight="1">
      <c r="A47" s="4815"/>
      <c r="B47" s="1465" t="s">
        <v>1199</v>
      </c>
      <c r="C47" s="3715" t="s">
        <v>1200</v>
      </c>
      <c r="D47" s="3370"/>
      <c r="E47" s="3370"/>
      <c r="F47" s="3370"/>
      <c r="G47" s="3370"/>
      <c r="H47" s="3370"/>
      <c r="I47" s="3370"/>
      <c r="J47" s="3370"/>
      <c r="K47" s="3370"/>
      <c r="L47" s="3370"/>
      <c r="M47" s="3371"/>
      <c r="N47" s="1200"/>
    </row>
    <row r="48" spans="1:14" ht="15.6" customHeight="1">
      <c r="A48" s="4815"/>
      <c r="B48" s="1465" t="s">
        <v>1201</v>
      </c>
      <c r="C48" s="4610" t="s">
        <v>72</v>
      </c>
      <c r="D48" s="4611"/>
      <c r="E48" s="4611"/>
      <c r="F48" s="4611"/>
      <c r="G48" s="4611"/>
      <c r="H48" s="4611"/>
      <c r="I48" s="4611"/>
      <c r="J48" s="4611"/>
      <c r="K48" s="4611"/>
      <c r="L48" s="4611"/>
      <c r="M48" s="4611"/>
      <c r="N48" s="1200"/>
    </row>
    <row r="49" spans="1:14" ht="15.6" customHeight="1">
      <c r="A49" s="4815"/>
      <c r="B49" s="1466" t="s">
        <v>1202</v>
      </c>
      <c r="C49" s="3715" t="s">
        <v>1203</v>
      </c>
      <c r="D49" s="3370"/>
      <c r="E49" s="3370"/>
      <c r="F49" s="3370"/>
      <c r="G49" s="3370"/>
      <c r="H49" s="3370"/>
      <c r="I49" s="3370"/>
      <c r="J49" s="3370"/>
      <c r="K49" s="3370"/>
      <c r="L49" s="3370"/>
      <c r="M49" s="3371"/>
      <c r="N49" s="1200"/>
    </row>
    <row r="50" spans="1:14" ht="15.6" customHeight="1">
      <c r="A50" s="4815"/>
      <c r="B50" s="1465" t="s">
        <v>1204</v>
      </c>
      <c r="C50" s="4284" t="s">
        <v>995</v>
      </c>
      <c r="D50" s="3102"/>
      <c r="E50" s="3102"/>
      <c r="F50" s="3102"/>
      <c r="G50" s="3102"/>
      <c r="H50" s="3102"/>
      <c r="I50" s="3102"/>
      <c r="J50" s="3102"/>
      <c r="K50" s="3102"/>
      <c r="L50" s="3102"/>
      <c r="M50" s="4719"/>
      <c r="N50" s="1200"/>
    </row>
    <row r="51" spans="1:14" ht="16.149999999999999" customHeight="1" thickBot="1">
      <c r="A51" s="4816"/>
      <c r="B51" s="1465" t="s">
        <v>1205</v>
      </c>
      <c r="C51" s="3715">
        <v>3887777</v>
      </c>
      <c r="D51" s="3370"/>
      <c r="E51" s="3370"/>
      <c r="F51" s="3370"/>
      <c r="G51" s="3370"/>
      <c r="H51" s="3370"/>
      <c r="I51" s="3370"/>
      <c r="J51" s="3370"/>
      <c r="K51" s="3370"/>
      <c r="L51" s="3370"/>
      <c r="M51" s="3371"/>
      <c r="N51" s="1200"/>
    </row>
    <row r="52" spans="1:14" ht="15.6" customHeight="1">
      <c r="A52" s="4812" t="s">
        <v>1206</v>
      </c>
      <c r="B52" s="1536" t="s">
        <v>1207</v>
      </c>
      <c r="C52" s="3715" t="s">
        <v>1409</v>
      </c>
      <c r="D52" s="3370"/>
      <c r="E52" s="3370"/>
      <c r="F52" s="3370"/>
      <c r="G52" s="3370"/>
      <c r="H52" s="3370"/>
      <c r="I52" s="3370"/>
      <c r="J52" s="3370"/>
      <c r="K52" s="3370"/>
      <c r="L52" s="3370"/>
      <c r="M52" s="3371"/>
      <c r="N52" s="1200"/>
    </row>
    <row r="53" spans="1:14" ht="15.6" customHeight="1">
      <c r="A53" s="4813"/>
      <c r="B53" s="1536" t="s">
        <v>1209</v>
      </c>
      <c r="C53" s="3715" t="s">
        <v>1987</v>
      </c>
      <c r="D53" s="3370"/>
      <c r="E53" s="3370"/>
      <c r="F53" s="3370"/>
      <c r="G53" s="3370"/>
      <c r="H53" s="3370"/>
      <c r="I53" s="3370"/>
      <c r="J53" s="3370"/>
      <c r="K53" s="3370"/>
      <c r="L53" s="3370"/>
      <c r="M53" s="3371"/>
      <c r="N53" s="1200"/>
    </row>
    <row r="54" spans="1:14" ht="16.149999999999999" customHeight="1" thickBot="1">
      <c r="A54" s="4813"/>
      <c r="B54" s="356" t="s">
        <v>28</v>
      </c>
      <c r="C54" s="3715" t="s">
        <v>1988</v>
      </c>
      <c r="D54" s="3370"/>
      <c r="E54" s="3370"/>
      <c r="F54" s="3370"/>
      <c r="G54" s="3370"/>
      <c r="H54" s="3370"/>
      <c r="I54" s="3370"/>
      <c r="J54" s="3370"/>
      <c r="K54" s="3370"/>
      <c r="L54" s="3370"/>
      <c r="M54" s="3371"/>
      <c r="N54" s="1200"/>
    </row>
    <row r="55" spans="1:14" ht="31.5" customHeight="1" thickBot="1">
      <c r="A55" s="1477" t="s">
        <v>1211</v>
      </c>
      <c r="B55" s="357"/>
      <c r="C55" s="4715"/>
      <c r="D55" s="4716"/>
      <c r="E55" s="4716"/>
      <c r="F55" s="4716"/>
      <c r="G55" s="4716"/>
      <c r="H55" s="4716"/>
      <c r="I55" s="4716"/>
      <c r="J55" s="4716"/>
      <c r="K55" s="4716"/>
      <c r="L55" s="4716"/>
      <c r="M55" s="4717"/>
      <c r="N55" s="1200"/>
    </row>
  </sheetData>
  <mergeCells count="34">
    <mergeCell ref="A2:A9"/>
    <mergeCell ref="C2:M2"/>
    <mergeCell ref="C3:M3"/>
    <mergeCell ref="C7:G7"/>
    <mergeCell ref="I8:J8"/>
    <mergeCell ref="C9:M9"/>
    <mergeCell ref="C45:M45"/>
    <mergeCell ref="A10:A45"/>
    <mergeCell ref="C10:D10"/>
    <mergeCell ref="C11:M11"/>
    <mergeCell ref="B12:B18"/>
    <mergeCell ref="B19:B22"/>
    <mergeCell ref="J24:L24"/>
    <mergeCell ref="B26:B28"/>
    <mergeCell ref="F37:G37"/>
    <mergeCell ref="H37:I37"/>
    <mergeCell ref="B38:B41"/>
    <mergeCell ref="F39:F40"/>
    <mergeCell ref="G39:J40"/>
    <mergeCell ref="C42:M42"/>
    <mergeCell ref="C43:M43"/>
    <mergeCell ref="C44:D44"/>
    <mergeCell ref="A46:A51"/>
    <mergeCell ref="C46:M46"/>
    <mergeCell ref="C47:M47"/>
    <mergeCell ref="C48:M48"/>
    <mergeCell ref="C49:M49"/>
    <mergeCell ref="C50:M50"/>
    <mergeCell ref="C51:M51"/>
    <mergeCell ref="A52:A54"/>
    <mergeCell ref="C52:M52"/>
    <mergeCell ref="C53:M53"/>
    <mergeCell ref="C54:M54"/>
    <mergeCell ref="C55:M55"/>
  </mergeCells>
  <dataValidations count="4">
    <dataValidation type="list" allowBlank="1" showInputMessage="1" showErrorMessage="1" sqref="I7" xr:uid="{00000000-0002-0000-5500-000000000000}">
      <formula1>INDIRECT(#REF!)</formula1>
    </dataValidation>
    <dataValidation allowBlank="1" showInputMessage="1" showErrorMessage="1" prompt="Incluir una ficha por cada indicador, ya sea de producto o de resultado" sqref="A1" xr:uid="{00000000-0002-0000-5500-000001000000}"/>
    <dataValidation allowBlank="1" showInputMessage="1" showErrorMessage="1" prompt="Selecciones de la lista desplegable" sqref="B10" xr:uid="{00000000-0002-0000-5500-000002000000}"/>
    <dataValidation allowBlank="1" showInputMessage="1" showErrorMessage="1" prompt="Seleccione de la lista desplegable" sqref="B4 B7 H7" xr:uid="{00000000-0002-0000-5500-000003000000}"/>
  </dataValidations>
  <hyperlinks>
    <hyperlink ref="C50" r:id="rId1" display="camilo.acero@gobiernobogota.gov.co"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5"/>
  </sheetPr>
  <dimension ref="A1:N62"/>
  <sheetViews>
    <sheetView zoomScale="70" zoomScaleNormal="70" workbookViewId="0">
      <selection activeCell="C3" sqref="C3:M3"/>
    </sheetView>
  </sheetViews>
  <sheetFormatPr baseColWidth="10" defaultColWidth="11.5703125" defaultRowHeight="15"/>
  <cols>
    <col min="1" max="1" width="19.5703125" style="465" customWidth="1"/>
    <col min="2" max="2" width="30.7109375" style="465" customWidth="1"/>
    <col min="3" max="5" width="11.5703125" style="465"/>
    <col min="6" max="6" width="17.42578125" style="465" customWidth="1"/>
    <col min="7" max="7" width="11.5703125" style="465"/>
    <col min="8" max="8" width="13" style="465" customWidth="1"/>
    <col min="9" max="16384" width="11.5703125" style="465"/>
  </cols>
  <sheetData>
    <row r="1" spans="1:14" ht="16.5" thickBot="1">
      <c r="A1" s="4859" t="s">
        <v>2162</v>
      </c>
      <c r="B1" s="4860"/>
      <c r="C1" s="4860"/>
      <c r="D1" s="4860"/>
      <c r="E1" s="4860"/>
      <c r="F1" s="2"/>
      <c r="G1" s="2"/>
      <c r="H1" s="2"/>
      <c r="I1" s="2"/>
      <c r="J1" s="2"/>
      <c r="K1" s="2"/>
      <c r="L1" s="2"/>
      <c r="M1" s="3"/>
      <c r="N1" s="465" t="s">
        <v>1277</v>
      </c>
    </row>
    <row r="2" spans="1:14" ht="15" customHeight="1">
      <c r="A2" s="3126" t="s">
        <v>1134</v>
      </c>
      <c r="B2" s="5" t="s">
        <v>1135</v>
      </c>
      <c r="C2" s="3793" t="s">
        <v>576</v>
      </c>
      <c r="D2" s="3794"/>
      <c r="E2" s="3794"/>
      <c r="F2" s="3794"/>
      <c r="G2" s="3794"/>
      <c r="H2" s="3794"/>
      <c r="I2" s="3794"/>
      <c r="J2" s="3794"/>
      <c r="K2" s="3794"/>
      <c r="L2" s="3794"/>
      <c r="M2" s="3795"/>
    </row>
    <row r="3" spans="1:14" ht="45" customHeight="1">
      <c r="A3" s="3127"/>
      <c r="B3" s="12" t="s">
        <v>1213</v>
      </c>
      <c r="C3" s="3129" t="s">
        <v>2163</v>
      </c>
      <c r="D3" s="3100"/>
      <c r="E3" s="3100"/>
      <c r="F3" s="3100"/>
      <c r="G3" s="3100"/>
      <c r="H3" s="3100"/>
      <c r="I3" s="3100"/>
      <c r="J3" s="3100"/>
      <c r="K3" s="3100"/>
      <c r="L3" s="3100"/>
      <c r="M3" s="3101"/>
    </row>
    <row r="4" spans="1:14" ht="15" customHeight="1">
      <c r="A4" s="3127"/>
      <c r="B4" s="1856" t="s">
        <v>1139</v>
      </c>
      <c r="C4" s="1849"/>
      <c r="D4" s="1847" t="s">
        <v>69</v>
      </c>
      <c r="E4" s="1847"/>
      <c r="F4" s="1847"/>
      <c r="G4" s="1847"/>
      <c r="H4" s="1847"/>
      <c r="I4" s="1847"/>
      <c r="J4" s="1847"/>
      <c r="K4" s="1847"/>
      <c r="L4" s="1847"/>
      <c r="M4" s="1848"/>
    </row>
    <row r="5" spans="1:14" ht="30" customHeight="1">
      <c r="A5" s="3127"/>
      <c r="B5" s="1856" t="s">
        <v>1140</v>
      </c>
      <c r="C5" s="3840" t="s">
        <v>2164</v>
      </c>
      <c r="D5" s="3088"/>
      <c r="E5" s="3088"/>
      <c r="F5" s="3088"/>
      <c r="G5" s="3088"/>
      <c r="H5" s="3088"/>
      <c r="I5" s="3088"/>
      <c r="J5" s="3088"/>
      <c r="K5" s="3088"/>
      <c r="L5" s="3088"/>
      <c r="M5" s="3089"/>
    </row>
    <row r="6" spans="1:14" ht="15" customHeight="1">
      <c r="A6" s="3127"/>
      <c r="B6" s="1856" t="s">
        <v>1142</v>
      </c>
      <c r="C6" s="1847" t="s">
        <v>914</v>
      </c>
      <c r="D6" s="1847"/>
      <c r="E6" s="1847"/>
      <c r="F6" s="1847"/>
      <c r="G6" s="1847"/>
      <c r="H6" s="1847"/>
      <c r="I6" s="1847"/>
      <c r="J6" s="1847"/>
      <c r="K6" s="1847"/>
      <c r="L6" s="1847"/>
      <c r="M6" s="1848"/>
    </row>
    <row r="7" spans="1:14" ht="15" customHeight="1">
      <c r="A7" s="3127"/>
      <c r="B7" s="12" t="s">
        <v>1143</v>
      </c>
      <c r="C7" s="1245" t="s">
        <v>497</v>
      </c>
      <c r="D7" s="1985"/>
      <c r="E7" s="1985"/>
      <c r="F7" s="1985"/>
      <c r="G7" s="2062"/>
      <c r="H7" s="7" t="s">
        <v>28</v>
      </c>
      <c r="I7" s="157" t="s">
        <v>2165</v>
      </c>
      <c r="J7" s="1985"/>
      <c r="K7" s="1985"/>
      <c r="L7" s="1985"/>
      <c r="M7" s="1986"/>
    </row>
    <row r="8" spans="1:14" ht="15.75" customHeight="1">
      <c r="A8" s="3127"/>
      <c r="B8" s="3108" t="s">
        <v>1144</v>
      </c>
      <c r="C8" s="2145"/>
      <c r="D8" s="2121"/>
      <c r="E8" s="2121"/>
      <c r="F8" s="2121"/>
      <c r="G8" s="2121"/>
      <c r="H8" s="2121"/>
      <c r="I8" s="2121"/>
      <c r="J8" s="2121"/>
      <c r="K8" s="2121"/>
      <c r="L8" s="491"/>
      <c r="M8" s="492"/>
    </row>
    <row r="9" spans="1:14" ht="60">
      <c r="A9" s="3127"/>
      <c r="B9" s="4861"/>
      <c r="C9" s="4862" t="s">
        <v>2166</v>
      </c>
      <c r="D9" s="3131"/>
      <c r="E9" s="2118" t="s">
        <v>2167</v>
      </c>
      <c r="F9" s="2118" t="s">
        <v>2168</v>
      </c>
      <c r="G9" s="2118" t="s">
        <v>72</v>
      </c>
      <c r="H9" s="2118" t="s">
        <v>2169</v>
      </c>
      <c r="I9" s="641"/>
      <c r="J9" s="996"/>
      <c r="K9" s="1978"/>
      <c r="L9" s="8"/>
      <c r="M9" s="997"/>
    </row>
    <row r="10" spans="1:14" ht="15" customHeight="1">
      <c r="A10" s="3127"/>
      <c r="B10" s="3110"/>
      <c r="C10" s="4863" t="s">
        <v>1147</v>
      </c>
      <c r="D10" s="3572"/>
      <c r="E10" s="31" t="s">
        <v>1147</v>
      </c>
      <c r="F10" s="31" t="s">
        <v>1147</v>
      </c>
      <c r="G10" s="31" t="s">
        <v>1147</v>
      </c>
      <c r="H10" s="31" t="s">
        <v>1147</v>
      </c>
      <c r="I10" s="3572"/>
      <c r="J10" s="3572"/>
      <c r="K10" s="2121"/>
      <c r="L10" s="491"/>
      <c r="M10" s="1230"/>
    </row>
    <row r="11" spans="1:14" ht="163.5" customHeight="1">
      <c r="A11" s="3127"/>
      <c r="B11" s="58" t="s">
        <v>1219</v>
      </c>
      <c r="C11" s="3812" t="s">
        <v>2170</v>
      </c>
      <c r="D11" s="3812"/>
      <c r="E11" s="3812"/>
      <c r="F11" s="3812"/>
      <c r="G11" s="3812"/>
      <c r="H11" s="3812"/>
      <c r="I11" s="3812"/>
      <c r="J11" s="3812"/>
      <c r="K11" s="3812"/>
      <c r="L11" s="3812"/>
      <c r="M11" s="3812"/>
    </row>
    <row r="12" spans="1:14" ht="60" customHeight="1">
      <c r="A12" s="3281"/>
      <c r="B12" s="443" t="s">
        <v>1221</v>
      </c>
      <c r="C12" s="3812" t="s">
        <v>2171</v>
      </c>
      <c r="D12" s="3812"/>
      <c r="E12" s="3812"/>
      <c r="F12" s="3812"/>
      <c r="G12" s="3812"/>
      <c r="H12" s="3812"/>
      <c r="I12" s="3812"/>
      <c r="J12" s="3812"/>
      <c r="K12" s="3812"/>
      <c r="L12" s="3812"/>
      <c r="M12" s="3812"/>
    </row>
    <row r="13" spans="1:14" ht="45.75" customHeight="1" thickBot="1">
      <c r="A13" s="3127"/>
      <c r="B13" s="1853" t="s">
        <v>1495</v>
      </c>
      <c r="C13" s="3888" t="s">
        <v>2172</v>
      </c>
      <c r="D13" s="3889"/>
      <c r="E13" s="3889"/>
      <c r="F13" s="3889"/>
      <c r="G13" s="3889"/>
      <c r="H13" s="3889"/>
      <c r="I13" s="3889"/>
      <c r="J13" s="3889"/>
      <c r="K13" s="3889"/>
      <c r="L13" s="3889"/>
      <c r="M13" s="4849"/>
    </row>
    <row r="14" spans="1:14" ht="75" customHeight="1" thickBot="1">
      <c r="A14" s="3128"/>
      <c r="B14" s="998" t="s">
        <v>1223</v>
      </c>
      <c r="C14" s="4850" t="s">
        <v>517</v>
      </c>
      <c r="D14" s="4851"/>
      <c r="E14" s="4851"/>
      <c r="F14" s="4851"/>
      <c r="G14" s="4852"/>
      <c r="H14" s="998" t="s">
        <v>1224</v>
      </c>
      <c r="I14" s="4853" t="s">
        <v>1093</v>
      </c>
      <c r="J14" s="4851"/>
      <c r="K14" s="4851"/>
      <c r="L14" s="4851"/>
      <c r="M14" s="4852"/>
    </row>
    <row r="15" spans="1:14" ht="15.75" customHeight="1">
      <c r="A15" s="3264" t="s">
        <v>1150</v>
      </c>
      <c r="B15" s="6" t="s">
        <v>12</v>
      </c>
      <c r="C15" s="4854" t="s">
        <v>99</v>
      </c>
      <c r="D15" s="4855"/>
      <c r="E15" s="4855"/>
      <c r="F15" s="4855"/>
      <c r="G15" s="4855"/>
      <c r="H15" s="4855"/>
      <c r="I15" s="4855"/>
      <c r="J15" s="4855"/>
      <c r="K15" s="4855"/>
      <c r="L15" s="4855"/>
      <c r="M15" s="4856"/>
    </row>
    <row r="16" spans="1:14" ht="31.5" customHeight="1">
      <c r="A16" s="3117"/>
      <c r="B16" s="6" t="s">
        <v>1151</v>
      </c>
      <c r="C16" s="3778" t="s">
        <v>1037</v>
      </c>
      <c r="D16" s="3779"/>
      <c r="E16" s="3779"/>
      <c r="F16" s="3779"/>
      <c r="G16" s="3779"/>
      <c r="H16" s="3779"/>
      <c r="I16" s="3779"/>
      <c r="J16" s="3779"/>
      <c r="K16" s="3779"/>
      <c r="L16" s="3779"/>
      <c r="M16" s="3780"/>
    </row>
    <row r="17" spans="1:13" ht="15" customHeight="1">
      <c r="A17" s="3117"/>
      <c r="B17" s="3119" t="s">
        <v>1153</v>
      </c>
      <c r="C17" s="13"/>
      <c r="D17" s="14"/>
      <c r="E17" s="14"/>
      <c r="F17" s="14"/>
      <c r="G17" s="14"/>
      <c r="H17" s="14"/>
      <c r="I17" s="14"/>
      <c r="J17" s="14"/>
      <c r="K17" s="14"/>
      <c r="L17" s="14"/>
      <c r="M17" s="15"/>
    </row>
    <row r="18" spans="1:13" ht="15" customHeight="1">
      <c r="A18" s="3117"/>
      <c r="B18" s="3120"/>
      <c r="C18" s="16"/>
      <c r="D18" s="17"/>
      <c r="E18" s="18"/>
      <c r="F18" s="17"/>
      <c r="G18" s="18"/>
      <c r="H18" s="17"/>
      <c r="I18" s="18"/>
      <c r="J18" s="17"/>
      <c r="K18" s="18"/>
      <c r="L18" s="18"/>
      <c r="M18" s="19"/>
    </row>
    <row r="19" spans="1:13" ht="30">
      <c r="A19" s="3117"/>
      <c r="B19" s="3120"/>
      <c r="C19" s="191" t="s">
        <v>1154</v>
      </c>
      <c r="D19" s="192"/>
      <c r="E19" s="191" t="s">
        <v>1155</v>
      </c>
      <c r="F19" s="192"/>
      <c r="G19" s="191" t="s">
        <v>1156</v>
      </c>
      <c r="H19" s="192"/>
      <c r="I19" s="191" t="s">
        <v>1157</v>
      </c>
      <c r="J19" s="192" t="s">
        <v>1167</v>
      </c>
      <c r="K19" s="191" t="s">
        <v>1158</v>
      </c>
      <c r="L19" s="193"/>
      <c r="M19" s="194"/>
    </row>
    <row r="20" spans="1:13" ht="30">
      <c r="A20" s="3117"/>
      <c r="B20" s="3120"/>
      <c r="C20" s="191" t="s">
        <v>1159</v>
      </c>
      <c r="D20" s="1909"/>
      <c r="E20" s="191" t="s">
        <v>1160</v>
      </c>
      <c r="F20" s="195"/>
      <c r="G20" s="191" t="s">
        <v>1161</v>
      </c>
      <c r="H20" s="195"/>
      <c r="I20" s="191" t="s">
        <v>1162</v>
      </c>
      <c r="J20" s="195"/>
      <c r="K20" s="191" t="s">
        <v>1163</v>
      </c>
      <c r="L20" s="193"/>
      <c r="M20" s="194"/>
    </row>
    <row r="21" spans="1:13" ht="30">
      <c r="A21" s="3117"/>
      <c r="B21" s="3120"/>
      <c r="C21" s="191" t="s">
        <v>1164</v>
      </c>
      <c r="D21" s="1909"/>
      <c r="E21" s="191" t="s">
        <v>1165</v>
      </c>
      <c r="F21" s="1909"/>
      <c r="G21" s="191"/>
      <c r="H21" s="196"/>
      <c r="I21" s="191"/>
      <c r="J21" s="196"/>
      <c r="K21" s="191"/>
      <c r="L21" s="197"/>
      <c r="M21" s="198"/>
    </row>
    <row r="22" spans="1:13" ht="15" customHeight="1">
      <c r="A22" s="3117"/>
      <c r="B22" s="3120"/>
      <c r="C22" s="191" t="s">
        <v>1166</v>
      </c>
      <c r="D22" s="195"/>
      <c r="E22" s="191" t="s">
        <v>1168</v>
      </c>
      <c r="F22" s="1914"/>
      <c r="G22" s="1914"/>
      <c r="H22" s="1914"/>
      <c r="I22" s="1914"/>
      <c r="J22" s="1914"/>
      <c r="K22" s="1914"/>
      <c r="L22" s="1914"/>
      <c r="M22" s="26"/>
    </row>
    <row r="23" spans="1:13" ht="15" customHeight="1">
      <c r="A23" s="3117"/>
      <c r="B23" s="3121"/>
      <c r="C23" s="1932"/>
      <c r="D23" s="1932"/>
      <c r="E23" s="1932"/>
      <c r="F23" s="1932"/>
      <c r="G23" s="1932"/>
      <c r="H23" s="1932"/>
      <c r="I23" s="1932"/>
      <c r="J23" s="1932"/>
      <c r="K23" s="1932"/>
      <c r="L23" s="1932"/>
      <c r="M23" s="1933"/>
    </row>
    <row r="24" spans="1:13" ht="15" customHeight="1">
      <c r="A24" s="3117"/>
      <c r="B24" s="3119" t="s">
        <v>1170</v>
      </c>
      <c r="C24" s="199"/>
      <c r="D24" s="199"/>
      <c r="E24" s="199"/>
      <c r="F24" s="199"/>
      <c r="G24" s="199"/>
      <c r="H24" s="199"/>
      <c r="I24" s="199"/>
      <c r="J24" s="199"/>
      <c r="K24" s="199"/>
      <c r="L24" s="484"/>
      <c r="M24" s="11"/>
    </row>
    <row r="25" spans="1:13" ht="15" customHeight="1">
      <c r="A25" s="3117"/>
      <c r="B25" s="3120"/>
      <c r="C25" s="191" t="s">
        <v>1171</v>
      </c>
      <c r="D25" s="195"/>
      <c r="E25" s="1923"/>
      <c r="F25" s="191" t="s">
        <v>1172</v>
      </c>
      <c r="G25" s="1909"/>
      <c r="H25" s="1923"/>
      <c r="I25" s="191" t="s">
        <v>1173</v>
      </c>
      <c r="J25" s="1909"/>
      <c r="K25" s="1923"/>
      <c r="L25" s="484"/>
      <c r="M25" s="11"/>
    </row>
    <row r="26" spans="1:13" ht="15" customHeight="1">
      <c r="A26" s="3117"/>
      <c r="B26" s="3120"/>
      <c r="C26" s="191" t="s">
        <v>1174</v>
      </c>
      <c r="D26" s="30"/>
      <c r="E26" s="31"/>
      <c r="F26" s="191" t="s">
        <v>1175</v>
      </c>
      <c r="G26" s="195"/>
      <c r="H26" s="484"/>
      <c r="I26" s="32" t="s">
        <v>1861</v>
      </c>
      <c r="J26" s="1909" t="s">
        <v>1226</v>
      </c>
      <c r="K26" s="1911"/>
      <c r="L26" s="484"/>
      <c r="M26" s="11"/>
    </row>
    <row r="27" spans="1:13" ht="15" customHeight="1">
      <c r="A27" s="3117"/>
      <c r="B27" s="3120"/>
      <c r="C27" s="196"/>
      <c r="D27" s="196"/>
      <c r="E27" s="196"/>
      <c r="F27" s="196"/>
      <c r="G27" s="196"/>
      <c r="H27" s="196"/>
      <c r="I27" s="196"/>
      <c r="J27" s="196"/>
      <c r="K27" s="196"/>
      <c r="L27" s="484"/>
      <c r="M27" s="11"/>
    </row>
    <row r="28" spans="1:13" ht="15" customHeight="1">
      <c r="A28" s="3117"/>
      <c r="B28" s="4864" t="s">
        <v>1176</v>
      </c>
      <c r="C28" s="1923"/>
      <c r="D28" s="1923"/>
      <c r="E28" s="1923"/>
      <c r="F28" s="1923"/>
      <c r="G28" s="1923"/>
      <c r="H28" s="1923"/>
      <c r="I28" s="1923"/>
      <c r="J28" s="1923"/>
      <c r="K28" s="1923"/>
      <c r="L28" s="1923"/>
      <c r="M28" s="1924"/>
    </row>
    <row r="29" spans="1:13" ht="44.25" customHeight="1">
      <c r="A29" s="3117"/>
      <c r="B29" s="4864"/>
      <c r="C29" s="200" t="s">
        <v>1177</v>
      </c>
      <c r="D29" s="481">
        <v>823</v>
      </c>
      <c r="E29" s="1923"/>
      <c r="F29" s="201" t="s">
        <v>1178</v>
      </c>
      <c r="G29" s="483">
        <v>2018</v>
      </c>
      <c r="H29" s="1923"/>
      <c r="I29" s="201" t="s">
        <v>1179</v>
      </c>
      <c r="J29" s="3784" t="s">
        <v>2173</v>
      </c>
      <c r="K29" s="3785"/>
      <c r="L29" s="3786"/>
      <c r="M29" s="1924"/>
    </row>
    <row r="30" spans="1:13" ht="15" customHeight="1">
      <c r="A30" s="3117"/>
      <c r="B30" s="4864"/>
      <c r="C30" s="1932"/>
      <c r="D30" s="1932"/>
      <c r="E30" s="1932"/>
      <c r="F30" s="1932"/>
      <c r="G30" s="1932"/>
      <c r="H30" s="1932"/>
      <c r="I30" s="1932"/>
      <c r="J30" s="1932"/>
      <c r="K30" s="1932"/>
      <c r="L30" s="1932"/>
      <c r="M30" s="1933"/>
    </row>
    <row r="31" spans="1:13" ht="15.75">
      <c r="A31" s="3117"/>
      <c r="B31" s="3119" t="s">
        <v>1181</v>
      </c>
      <c r="C31" s="1890"/>
      <c r="D31" s="1890"/>
      <c r="E31" s="1890"/>
      <c r="F31" s="1890"/>
      <c r="G31" s="1890"/>
      <c r="H31" s="1890"/>
      <c r="I31" s="1890"/>
      <c r="J31" s="1890"/>
      <c r="K31" s="1890"/>
      <c r="L31" s="484"/>
      <c r="M31" s="11"/>
    </row>
    <row r="32" spans="1:13" ht="15.75">
      <c r="A32" s="3117"/>
      <c r="B32" s="3120"/>
      <c r="C32" s="1545" t="s">
        <v>1182</v>
      </c>
      <c r="D32" s="499">
        <v>2019</v>
      </c>
      <c r="E32" s="1264"/>
      <c r="F32" s="1545" t="s">
        <v>1183</v>
      </c>
      <c r="G32" s="1246" t="s">
        <v>1184</v>
      </c>
      <c r="H32" s="1264"/>
      <c r="I32" s="482"/>
      <c r="J32" s="1264"/>
      <c r="K32" s="1264"/>
      <c r="L32" s="484"/>
      <c r="M32" s="11"/>
    </row>
    <row r="33" spans="1:13" ht="16.5" thickBot="1">
      <c r="A33" s="3117"/>
      <c r="B33" s="3121"/>
      <c r="C33" s="1506"/>
      <c r="D33" s="1547"/>
      <c r="E33" s="1264"/>
      <c r="F33" s="1506"/>
      <c r="G33" s="1264"/>
      <c r="H33" s="1264"/>
      <c r="I33" s="1261"/>
      <c r="J33" s="1264"/>
      <c r="K33" s="1264"/>
      <c r="L33" s="484"/>
      <c r="M33" s="11"/>
    </row>
    <row r="34" spans="1:13" ht="15" customHeight="1">
      <c r="A34" s="3117"/>
      <c r="B34" s="4857" t="s">
        <v>1185</v>
      </c>
      <c r="C34" s="1548"/>
      <c r="D34" s="1549"/>
      <c r="E34" s="1549"/>
      <c r="F34" s="1549"/>
      <c r="G34" s="1549"/>
      <c r="H34" s="1549"/>
      <c r="I34" s="1549"/>
      <c r="J34" s="1549"/>
      <c r="K34" s="1549"/>
      <c r="L34" s="1549"/>
      <c r="M34" s="1550"/>
    </row>
    <row r="35" spans="1:13" ht="15" customHeight="1">
      <c r="A35" s="3117"/>
      <c r="B35" s="4858"/>
      <c r="C35" s="1339"/>
      <c r="D35" s="84">
        <v>2019</v>
      </c>
      <c r="E35" s="84"/>
      <c r="F35" s="84">
        <v>2020</v>
      </c>
      <c r="G35" s="84"/>
      <c r="H35" s="85">
        <v>2021</v>
      </c>
      <c r="I35" s="85"/>
      <c r="J35" s="85">
        <v>2022</v>
      </c>
      <c r="K35" s="84"/>
      <c r="L35" s="84">
        <v>2023</v>
      </c>
      <c r="M35" s="652"/>
    </row>
    <row r="36" spans="1:13" ht="15" customHeight="1">
      <c r="A36" s="3117"/>
      <c r="B36" s="4858"/>
      <c r="C36" s="1339"/>
      <c r="D36" s="2147">
        <v>1000</v>
      </c>
      <c r="E36" s="1988"/>
      <c r="F36" s="2147"/>
      <c r="G36" s="1988"/>
      <c r="H36" s="2147">
        <v>1060</v>
      </c>
      <c r="I36" s="1988"/>
      <c r="J36" s="2147"/>
      <c r="K36" s="1988"/>
      <c r="L36" s="2417">
        <v>1124</v>
      </c>
      <c r="M36" s="1948"/>
    </row>
    <row r="37" spans="1:13" ht="15" customHeight="1">
      <c r="A37" s="3117"/>
      <c r="B37" s="4858"/>
      <c r="C37" s="1339"/>
      <c r="D37" s="84">
        <v>2024</v>
      </c>
      <c r="E37" s="84"/>
      <c r="F37" s="84">
        <v>2025</v>
      </c>
      <c r="G37" s="84"/>
      <c r="H37" s="85">
        <v>2026</v>
      </c>
      <c r="I37" s="85"/>
      <c r="J37" s="85">
        <v>2027</v>
      </c>
      <c r="K37" s="84"/>
      <c r="L37" s="84">
        <v>2028</v>
      </c>
      <c r="M37" s="1072"/>
    </row>
    <row r="38" spans="1:13" ht="15" customHeight="1">
      <c r="A38" s="3117"/>
      <c r="B38" s="4858"/>
      <c r="C38" s="1339"/>
      <c r="D38" s="2147"/>
      <c r="E38" s="1988"/>
      <c r="F38" s="2147">
        <v>1191</v>
      </c>
      <c r="G38" s="1988"/>
      <c r="H38" s="2147"/>
      <c r="I38" s="1988"/>
      <c r="J38" s="2147">
        <v>1262</v>
      </c>
      <c r="K38" s="1988"/>
      <c r="L38" s="2147"/>
      <c r="M38" s="1948"/>
    </row>
    <row r="39" spans="1:13" ht="15" customHeight="1">
      <c r="A39" s="3117"/>
      <c r="B39" s="4858"/>
      <c r="C39" s="1339"/>
      <c r="D39" s="84">
        <v>2029</v>
      </c>
      <c r="E39" s="84"/>
      <c r="F39" s="84">
        <v>2030</v>
      </c>
      <c r="G39" s="84"/>
      <c r="H39" s="85">
        <v>2031</v>
      </c>
      <c r="I39" s="85"/>
      <c r="J39" s="85">
        <v>2032</v>
      </c>
      <c r="K39" s="84"/>
      <c r="L39" s="84">
        <v>2033</v>
      </c>
      <c r="M39" s="1072"/>
    </row>
    <row r="40" spans="1:13" s="2418" customFormat="1" ht="15" customHeight="1">
      <c r="A40" s="3117"/>
      <c r="B40" s="4858"/>
      <c r="C40" s="1339"/>
      <c r="D40" s="2147">
        <v>1338</v>
      </c>
      <c r="E40" s="1988"/>
      <c r="F40" s="2147"/>
      <c r="G40" s="1988"/>
      <c r="H40" s="2147">
        <v>1419</v>
      </c>
      <c r="I40" s="1988"/>
      <c r="J40" s="2147"/>
      <c r="K40" s="1988"/>
      <c r="L40" s="2147">
        <v>1504</v>
      </c>
      <c r="M40" s="1948"/>
    </row>
    <row r="41" spans="1:13" ht="15" customHeight="1">
      <c r="A41" s="3117"/>
      <c r="B41" s="4858"/>
      <c r="C41" s="1339"/>
      <c r="D41" s="1947">
        <v>2034</v>
      </c>
      <c r="E41" s="1947"/>
      <c r="F41" s="86" t="s">
        <v>1186</v>
      </c>
      <c r="G41" s="1947"/>
      <c r="H41" s="86"/>
      <c r="I41" s="1947"/>
      <c r="J41" s="86"/>
      <c r="K41" s="1947"/>
      <c r="L41" s="86"/>
      <c r="M41" s="1948"/>
    </row>
    <row r="42" spans="1:13" s="2418" customFormat="1" ht="15.75" customHeight="1">
      <c r="A42" s="3117"/>
      <c r="B42" s="4858"/>
      <c r="C42" s="1339"/>
      <c r="D42" s="2147">
        <v>1549</v>
      </c>
      <c r="E42" s="1988"/>
      <c r="F42" s="3790">
        <f>+D36+H36+L36+F38+J38+D40+H40+L406+D42+L40</f>
        <v>11447</v>
      </c>
      <c r="G42" s="3791"/>
      <c r="H42" s="3815"/>
      <c r="I42" s="3815"/>
      <c r="J42" s="1947"/>
      <c r="K42" s="1947"/>
      <c r="L42" s="1947"/>
      <c r="M42" s="1948"/>
    </row>
    <row r="43" spans="1:13" ht="15.75" customHeight="1" thickBot="1">
      <c r="A43" s="3117"/>
      <c r="B43" s="4858"/>
      <c r="C43" s="1551"/>
      <c r="D43" s="2419"/>
      <c r="E43" s="2420"/>
      <c r="F43" s="2419"/>
      <c r="G43" s="2420"/>
      <c r="H43" s="2419"/>
      <c r="I43" s="2420"/>
      <c r="J43" s="2419"/>
      <c r="K43" s="2420"/>
      <c r="L43" s="2419"/>
      <c r="M43" s="2421"/>
    </row>
    <row r="44" spans="1:13" ht="27.75" customHeight="1">
      <c r="A44" s="3117"/>
      <c r="B44" s="3119" t="s">
        <v>1187</v>
      </c>
      <c r="C44" s="478"/>
      <c r="D44" s="478"/>
      <c r="E44" s="478"/>
      <c r="F44" s="478"/>
      <c r="G44" s="478"/>
      <c r="H44" s="478"/>
      <c r="I44" s="478"/>
      <c r="J44" s="478"/>
      <c r="K44" s="478"/>
      <c r="L44" s="484"/>
      <c r="M44" s="11"/>
    </row>
    <row r="45" spans="1:13" ht="19.5" customHeight="1">
      <c r="A45" s="3117"/>
      <c r="B45" s="3120"/>
      <c r="C45" s="484"/>
      <c r="D45" s="654" t="s">
        <v>482</v>
      </c>
      <c r="E45" s="655" t="s">
        <v>60</v>
      </c>
      <c r="F45" s="3816" t="s">
        <v>1188</v>
      </c>
      <c r="G45" s="3815"/>
      <c r="H45" s="3815"/>
      <c r="I45" s="3815"/>
      <c r="J45" s="3815"/>
      <c r="K45" s="2134"/>
      <c r="L45" s="484"/>
      <c r="M45" s="11"/>
    </row>
    <row r="46" spans="1:13" ht="33" hidden="1" customHeight="1">
      <c r="A46" s="3117"/>
      <c r="B46" s="3120"/>
      <c r="C46" s="484"/>
      <c r="D46" s="656"/>
      <c r="E46" s="1928" t="s">
        <v>1167</v>
      </c>
      <c r="F46" s="3816"/>
      <c r="G46" s="3815"/>
      <c r="H46" s="3815"/>
      <c r="I46" s="3815"/>
      <c r="J46" s="3815"/>
      <c r="K46" s="484"/>
      <c r="L46" s="484"/>
      <c r="M46" s="11"/>
    </row>
    <row r="47" spans="1:13" ht="15.75" customHeight="1">
      <c r="A47" s="3117"/>
      <c r="B47" s="3121"/>
      <c r="C47" s="475"/>
      <c r="D47" s="1259"/>
      <c r="E47" s="656" t="s">
        <v>1167</v>
      </c>
      <c r="F47" s="475"/>
      <c r="G47" s="475"/>
      <c r="H47" s="475"/>
      <c r="I47" s="475"/>
      <c r="J47" s="475"/>
      <c r="K47" s="475"/>
      <c r="L47" s="484"/>
      <c r="M47" s="11"/>
    </row>
    <row r="48" spans="1:13" ht="15" customHeight="1">
      <c r="A48" s="3117"/>
      <c r="B48" s="6" t="s">
        <v>1189</v>
      </c>
      <c r="C48" s="3778" t="s">
        <v>2174</v>
      </c>
      <c r="D48" s="3779"/>
      <c r="E48" s="3779"/>
      <c r="F48" s="3779"/>
      <c r="G48" s="3779"/>
      <c r="H48" s="3779"/>
      <c r="I48" s="3779"/>
      <c r="J48" s="3779"/>
      <c r="K48" s="3779"/>
      <c r="L48" s="3779"/>
      <c r="M48" s="3780"/>
    </row>
    <row r="49" spans="1:14" ht="15" customHeight="1">
      <c r="A49" s="3117"/>
      <c r="B49" s="6" t="s">
        <v>1191</v>
      </c>
      <c r="C49" s="3778" t="s">
        <v>2175</v>
      </c>
      <c r="D49" s="3779"/>
      <c r="E49" s="3779"/>
      <c r="F49" s="3779"/>
      <c r="G49" s="3779"/>
      <c r="H49" s="3779"/>
      <c r="I49" s="3779"/>
      <c r="J49" s="3779"/>
      <c r="K49" s="3779"/>
      <c r="L49" s="3779"/>
      <c r="M49" s="3780"/>
    </row>
    <row r="50" spans="1:14" ht="15" customHeight="1">
      <c r="A50" s="3117"/>
      <c r="B50" s="6" t="s">
        <v>1193</v>
      </c>
      <c r="C50" s="1385" t="s">
        <v>2176</v>
      </c>
      <c r="D50" s="1386"/>
      <c r="E50" s="1386"/>
      <c r="F50" s="1952"/>
      <c r="G50" s="1952"/>
      <c r="H50" s="1952"/>
      <c r="I50" s="1952"/>
      <c r="J50" s="1952"/>
      <c r="K50" s="1952"/>
      <c r="L50" s="1952"/>
      <c r="M50" s="1953"/>
    </row>
    <row r="51" spans="1:14">
      <c r="A51" s="3117"/>
      <c r="B51" s="6" t="s">
        <v>1195</v>
      </c>
      <c r="C51" s="3793" t="s">
        <v>2177</v>
      </c>
      <c r="D51" s="3794"/>
      <c r="E51" s="3794"/>
      <c r="F51" s="3794"/>
      <c r="G51" s="3794"/>
      <c r="H51" s="3794"/>
      <c r="I51" s="3794"/>
      <c r="J51" s="3794"/>
      <c r="K51" s="3794"/>
      <c r="L51" s="3794"/>
      <c r="M51" s="3795"/>
    </row>
    <row r="52" spans="1:14">
      <c r="A52" s="3085" t="s">
        <v>1197</v>
      </c>
      <c r="B52" s="63" t="s">
        <v>1198</v>
      </c>
      <c r="C52" s="3840" t="s">
        <v>580</v>
      </c>
      <c r="D52" s="3088"/>
      <c r="E52" s="3088"/>
      <c r="F52" s="3088"/>
      <c r="G52" s="3088"/>
      <c r="H52" s="3088"/>
      <c r="I52" s="3088"/>
      <c r="J52" s="3088"/>
      <c r="K52" s="3088"/>
      <c r="L52" s="3088"/>
      <c r="M52" s="3089"/>
    </row>
    <row r="53" spans="1:14" ht="15.75" customHeight="1">
      <c r="A53" s="3086"/>
      <c r="B53" s="63" t="s">
        <v>1199</v>
      </c>
      <c r="C53" s="3793" t="s">
        <v>2178</v>
      </c>
      <c r="D53" s="3794"/>
      <c r="E53" s="3794"/>
      <c r="F53" s="3794"/>
      <c r="G53" s="3794"/>
      <c r="H53" s="3794"/>
      <c r="I53" s="3794"/>
      <c r="J53" s="3794"/>
      <c r="K53" s="3794"/>
      <c r="L53" s="3794"/>
      <c r="M53" s="3795"/>
    </row>
    <row r="54" spans="1:14">
      <c r="A54" s="3086"/>
      <c r="B54" s="63" t="s">
        <v>1201</v>
      </c>
      <c r="C54" s="3793" t="s">
        <v>578</v>
      </c>
      <c r="D54" s="3794"/>
      <c r="E54" s="3794"/>
      <c r="F54" s="3794"/>
      <c r="G54" s="3794"/>
      <c r="H54" s="3794"/>
      <c r="I54" s="3794"/>
      <c r="J54" s="3794"/>
      <c r="K54" s="3794"/>
      <c r="L54" s="3794"/>
      <c r="M54" s="3795"/>
    </row>
    <row r="55" spans="1:14">
      <c r="A55" s="3086"/>
      <c r="B55" s="64" t="s">
        <v>1202</v>
      </c>
      <c r="C55" s="3129" t="s">
        <v>579</v>
      </c>
      <c r="D55" s="3100"/>
      <c r="E55" s="3100"/>
      <c r="F55" s="3100"/>
      <c r="G55" s="3100"/>
      <c r="H55" s="3100"/>
      <c r="I55" s="3100"/>
      <c r="J55" s="3100"/>
      <c r="K55" s="3100"/>
      <c r="L55" s="3100"/>
      <c r="M55" s="3101"/>
    </row>
    <row r="56" spans="1:14">
      <c r="A56" s="3086"/>
      <c r="B56" s="63" t="s">
        <v>1204</v>
      </c>
      <c r="C56" s="4848" t="s">
        <v>582</v>
      </c>
      <c r="D56" s="3088"/>
      <c r="E56" s="3088"/>
      <c r="F56" s="3088"/>
      <c r="G56" s="3088"/>
      <c r="H56" s="3088"/>
      <c r="I56" s="3088"/>
      <c r="J56" s="3088"/>
      <c r="K56" s="3088"/>
      <c r="L56" s="3088"/>
      <c r="M56" s="3089"/>
    </row>
    <row r="57" spans="1:14" ht="15.75" thickBot="1">
      <c r="A57" s="3087"/>
      <c r="B57" s="63" t="s">
        <v>1205</v>
      </c>
      <c r="C57" s="3840" t="s">
        <v>581</v>
      </c>
      <c r="D57" s="3088"/>
      <c r="E57" s="3088"/>
      <c r="F57" s="3088"/>
      <c r="G57" s="3088"/>
      <c r="H57" s="3088"/>
      <c r="I57" s="3088"/>
      <c r="J57" s="3088"/>
      <c r="K57" s="3088"/>
      <c r="L57" s="3088"/>
      <c r="M57" s="3089"/>
    </row>
    <row r="58" spans="1:14">
      <c r="A58" s="3085" t="s">
        <v>1206</v>
      </c>
      <c r="B58" s="53" t="s">
        <v>1207</v>
      </c>
      <c r="C58" s="3840" t="s">
        <v>2179</v>
      </c>
      <c r="D58" s="3088"/>
      <c r="E58" s="3088"/>
      <c r="F58" s="3088"/>
      <c r="G58" s="3088"/>
      <c r="H58" s="3088"/>
      <c r="I58" s="3088"/>
      <c r="J58" s="3088"/>
      <c r="K58" s="3088"/>
      <c r="L58" s="3088"/>
      <c r="M58" s="3089"/>
      <c r="N58" s="465" t="s">
        <v>2180</v>
      </c>
    </row>
    <row r="59" spans="1:14">
      <c r="A59" s="3086"/>
      <c r="B59" s="53" t="s">
        <v>1209</v>
      </c>
      <c r="C59" s="3840" t="s">
        <v>2181</v>
      </c>
      <c r="D59" s="3088"/>
      <c r="E59" s="3088"/>
      <c r="F59" s="3088"/>
      <c r="G59" s="3088"/>
      <c r="H59" s="3088"/>
      <c r="I59" s="3088"/>
      <c r="J59" s="3088"/>
      <c r="K59" s="3088"/>
      <c r="L59" s="3088"/>
      <c r="M59" s="3089"/>
    </row>
    <row r="60" spans="1:14" ht="15.75" thickBot="1">
      <c r="A60" s="3086"/>
      <c r="B60" s="54" t="s">
        <v>28</v>
      </c>
      <c r="C60" s="3840" t="s">
        <v>2182</v>
      </c>
      <c r="D60" s="3088"/>
      <c r="E60" s="3088"/>
      <c r="F60" s="3088"/>
      <c r="G60" s="3088"/>
      <c r="H60" s="3088"/>
      <c r="I60" s="3088"/>
      <c r="J60" s="3088"/>
      <c r="K60" s="3088"/>
      <c r="L60" s="3088"/>
      <c r="M60" s="3089"/>
    </row>
    <row r="61" spans="1:14" ht="16.5" thickBot="1">
      <c r="A61" s="55" t="s">
        <v>1211</v>
      </c>
      <c r="B61" s="56"/>
      <c r="C61" s="3696"/>
      <c r="D61" s="3508"/>
      <c r="E61" s="3508"/>
      <c r="F61" s="3508"/>
      <c r="G61" s="3508"/>
      <c r="H61" s="3508"/>
      <c r="I61" s="3508"/>
      <c r="J61" s="3508"/>
      <c r="K61" s="3508"/>
      <c r="L61" s="3508"/>
      <c r="M61" s="3509"/>
    </row>
    <row r="62" spans="1:14">
      <c r="B62" s="472"/>
    </row>
  </sheetData>
  <mergeCells count="43">
    <mergeCell ref="B34:B43"/>
    <mergeCell ref="F42:G42"/>
    <mergeCell ref="A1:E1"/>
    <mergeCell ref="A2:A14"/>
    <mergeCell ref="C2:M2"/>
    <mergeCell ref="C3:M3"/>
    <mergeCell ref="C5:M5"/>
    <mergeCell ref="B8:B10"/>
    <mergeCell ref="C9:D9"/>
    <mergeCell ref="C10:D10"/>
    <mergeCell ref="I10:J10"/>
    <mergeCell ref="C11:M11"/>
    <mergeCell ref="B17:B23"/>
    <mergeCell ref="B24:B27"/>
    <mergeCell ref="B28:B30"/>
    <mergeCell ref="J29:L29"/>
    <mergeCell ref="B31:B33"/>
    <mergeCell ref="C12:M12"/>
    <mergeCell ref="C13:M13"/>
    <mergeCell ref="C14:G14"/>
    <mergeCell ref="I14:M14"/>
    <mergeCell ref="C15:M15"/>
    <mergeCell ref="H42:I42"/>
    <mergeCell ref="C48:M48"/>
    <mergeCell ref="C49:M49"/>
    <mergeCell ref="C51:M51"/>
    <mergeCell ref="A52:A57"/>
    <mergeCell ref="C52:M52"/>
    <mergeCell ref="C53:M53"/>
    <mergeCell ref="C54:M54"/>
    <mergeCell ref="C55:M55"/>
    <mergeCell ref="C56:M56"/>
    <mergeCell ref="C57:M57"/>
    <mergeCell ref="A15:A51"/>
    <mergeCell ref="B44:B47"/>
    <mergeCell ref="F45:F46"/>
    <mergeCell ref="G45:J46"/>
    <mergeCell ref="C16:M16"/>
    <mergeCell ref="A58:A60"/>
    <mergeCell ref="C58:M58"/>
    <mergeCell ref="C59:M59"/>
    <mergeCell ref="C60:M60"/>
    <mergeCell ref="C61:M61"/>
  </mergeCells>
  <dataValidations count="4">
    <dataValidation type="list" allowBlank="1" showInputMessage="1" showErrorMessage="1" sqref="I7" xr:uid="{00000000-0002-0000-5600-000000000000}">
      <formula1>INDIRECT(C7)</formula1>
    </dataValidation>
    <dataValidation allowBlank="1" showInputMessage="1" showErrorMessage="1" prompt="Seleccione de la lista desplegable" sqref="B4 B7 H7" xr:uid="{00000000-0002-0000-5600-000001000000}"/>
    <dataValidation allowBlank="1" showInputMessage="1" showErrorMessage="1" prompt="Selecciones de la lista desplegable" sqref="B15" xr:uid="{00000000-0002-0000-5600-000002000000}"/>
    <dataValidation allowBlank="1" showInputMessage="1" showErrorMessage="1" prompt="Incluir una ficha por cada indicador, ya sea de producto o de resultado" sqref="A1" xr:uid="{00000000-0002-0000-5600-000003000000}"/>
  </dataValidation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5"/>
  </sheetPr>
  <dimension ref="A1:M61"/>
  <sheetViews>
    <sheetView zoomScaleNormal="100" workbookViewId="0"/>
  </sheetViews>
  <sheetFormatPr baseColWidth="10" defaultColWidth="11.42578125" defaultRowHeight="16.5"/>
  <cols>
    <col min="1" max="1" width="16.7109375" style="166" customWidth="1"/>
    <col min="2" max="2" width="27.42578125" style="321" customWidth="1"/>
    <col min="3" max="3" width="11.42578125" style="166"/>
    <col min="4" max="4" width="13.5703125" style="166" customWidth="1"/>
    <col min="5" max="16384" width="11.42578125" style="166"/>
  </cols>
  <sheetData>
    <row r="1" spans="1:13" ht="17.25" thickBot="1">
      <c r="A1" s="307"/>
      <c r="B1" s="308" t="s">
        <v>2183</v>
      </c>
      <c r="C1" s="309"/>
      <c r="D1" s="309"/>
      <c r="E1" s="309"/>
      <c r="F1" s="309"/>
      <c r="G1" s="309"/>
      <c r="H1" s="309"/>
      <c r="I1" s="309"/>
      <c r="J1" s="309"/>
      <c r="K1" s="309"/>
      <c r="L1" s="309"/>
      <c r="M1" s="310"/>
    </row>
    <row r="2" spans="1:13" ht="42.75" customHeight="1">
      <c r="A2" s="3386" t="s">
        <v>1134</v>
      </c>
      <c r="B2" s="274" t="s">
        <v>1135</v>
      </c>
      <c r="C2" s="3658" t="s">
        <v>586</v>
      </c>
      <c r="D2" s="3659"/>
      <c r="E2" s="3659"/>
      <c r="F2" s="3659"/>
      <c r="G2" s="3659"/>
      <c r="H2" s="3659"/>
      <c r="I2" s="3659"/>
      <c r="J2" s="3659"/>
      <c r="K2" s="3659"/>
      <c r="L2" s="3659"/>
      <c r="M2" s="3660"/>
    </row>
    <row r="3" spans="1:13" ht="54" customHeight="1">
      <c r="A3" s="3387"/>
      <c r="B3" s="281" t="s">
        <v>1213</v>
      </c>
      <c r="C3" s="3389" t="s">
        <v>2163</v>
      </c>
      <c r="D3" s="3303"/>
      <c r="E3" s="3303"/>
      <c r="F3" s="3303"/>
      <c r="G3" s="3303"/>
      <c r="H3" s="3303"/>
      <c r="I3" s="3303"/>
      <c r="J3" s="3303"/>
      <c r="K3" s="3303"/>
      <c r="L3" s="3303"/>
      <c r="M3" s="3304"/>
    </row>
    <row r="4" spans="1:13">
      <c r="A4" s="3387"/>
      <c r="B4" s="1833" t="s">
        <v>1139</v>
      </c>
      <c r="C4" s="1837" t="s">
        <v>422</v>
      </c>
      <c r="D4"/>
      <c r="E4" s="1837"/>
      <c r="F4" s="1837"/>
      <c r="G4" s="1837"/>
      <c r="H4" s="1837"/>
      <c r="I4" s="1837"/>
      <c r="J4" s="1837"/>
      <c r="K4" s="1837"/>
      <c r="L4" s="1837"/>
      <c r="M4" s="1838"/>
    </row>
    <row r="5" spans="1:13" ht="28.5">
      <c r="A5" s="3387"/>
      <c r="B5" s="1833" t="s">
        <v>1140</v>
      </c>
      <c r="C5" s="1837" t="s">
        <v>422</v>
      </c>
      <c r="D5" s="1837"/>
      <c r="E5" s="1837"/>
      <c r="F5" s="1837"/>
      <c r="G5" s="1837"/>
      <c r="H5" s="1837"/>
      <c r="I5" s="1837"/>
      <c r="J5" s="1837"/>
      <c r="K5" s="1837"/>
      <c r="L5" s="1837"/>
      <c r="M5" s="1838"/>
    </row>
    <row r="6" spans="1:13">
      <c r="A6" s="3387"/>
      <c r="B6" s="1833" t="s">
        <v>1142</v>
      </c>
      <c r="C6" s="1837" t="s">
        <v>422</v>
      </c>
      <c r="D6" s="1837"/>
      <c r="E6" s="1837"/>
      <c r="F6" s="1837"/>
      <c r="G6" s="1837"/>
      <c r="H6" s="1837"/>
      <c r="I6" s="1837"/>
      <c r="J6" s="1837"/>
      <c r="K6" s="1837"/>
      <c r="L6" s="1837"/>
      <c r="M6" s="1838"/>
    </row>
    <row r="7" spans="1:13">
      <c r="A7" s="3387"/>
      <c r="B7" s="281" t="s">
        <v>1143</v>
      </c>
      <c r="C7" s="1247"/>
      <c r="D7" s="275" t="s">
        <v>2184</v>
      </c>
      <c r="E7" s="275"/>
      <c r="F7" s="275"/>
      <c r="G7" s="276"/>
      <c r="H7" s="277" t="s">
        <v>28</v>
      </c>
      <c r="I7" s="1248"/>
      <c r="J7" s="275" t="s">
        <v>72</v>
      </c>
      <c r="K7" s="275"/>
      <c r="L7" s="275"/>
      <c r="M7" s="278"/>
    </row>
    <row r="8" spans="1:13" ht="16.5" customHeight="1">
      <c r="A8" s="3387"/>
      <c r="B8" s="3393" t="s">
        <v>1144</v>
      </c>
      <c r="C8" s="3679"/>
      <c r="D8" s="3680"/>
      <c r="E8" s="3680"/>
      <c r="F8" s="3680"/>
      <c r="G8" s="3680"/>
      <c r="H8" s="3680"/>
      <c r="I8" s="3680"/>
      <c r="J8" s="3680"/>
      <c r="K8" s="3680"/>
      <c r="L8" s="3680"/>
      <c r="M8" s="4865"/>
    </row>
    <row r="9" spans="1:13" ht="15.75" customHeight="1">
      <c r="A9" s="3387"/>
      <c r="B9" s="3394"/>
      <c r="C9" s="4866"/>
      <c r="D9" s="3433"/>
      <c r="E9" s="3433"/>
      <c r="F9" s="3433"/>
      <c r="G9" s="3433"/>
      <c r="H9" s="1845"/>
      <c r="I9" s="267"/>
      <c r="J9" s="267"/>
      <c r="K9" s="1845"/>
      <c r="L9" s="214"/>
      <c r="M9" s="215"/>
    </row>
    <row r="10" spans="1:13">
      <c r="A10" s="3387"/>
      <c r="B10" s="3395"/>
      <c r="C10" s="3194" t="s">
        <v>1147</v>
      </c>
      <c r="D10" s="3194"/>
      <c r="E10" s="1845"/>
      <c r="F10" s="3194"/>
      <c r="G10" s="3194"/>
      <c r="H10" s="1845"/>
      <c r="I10" s="3194" t="s">
        <v>1147</v>
      </c>
      <c r="J10" s="3194"/>
      <c r="K10" s="1845"/>
      <c r="L10" s="214"/>
      <c r="M10" s="215"/>
    </row>
    <row r="11" spans="1:13" ht="258.75" customHeight="1">
      <c r="A11" s="3387"/>
      <c r="B11" s="292" t="s">
        <v>1219</v>
      </c>
      <c r="C11" s="3868" t="s">
        <v>2185</v>
      </c>
      <c r="D11" s="3868"/>
      <c r="E11" s="3868"/>
      <c r="F11" s="3868"/>
      <c r="G11" s="3868"/>
      <c r="H11" s="3868"/>
      <c r="I11" s="3868"/>
      <c r="J11" s="3868"/>
      <c r="K11" s="3868"/>
      <c r="L11" s="3868"/>
      <c r="M11" s="3868"/>
    </row>
    <row r="12" spans="1:13" ht="48" customHeight="1">
      <c r="A12" s="3387"/>
      <c r="B12" s="292" t="s">
        <v>1221</v>
      </c>
      <c r="C12" s="4209" t="s">
        <v>2171</v>
      </c>
      <c r="D12" s="4210"/>
      <c r="E12" s="4210"/>
      <c r="F12" s="4210"/>
      <c r="G12" s="4210"/>
      <c r="H12" s="4210"/>
      <c r="I12" s="4210"/>
      <c r="J12" s="4210"/>
      <c r="K12" s="4210"/>
      <c r="L12" s="4210"/>
      <c r="M12" s="4211"/>
    </row>
    <row r="13" spans="1:13" ht="43.5" thickBot="1">
      <c r="A13" s="3387"/>
      <c r="B13" s="268" t="s">
        <v>1495</v>
      </c>
      <c r="C13" s="3604"/>
      <c r="D13" s="3586"/>
      <c r="E13" s="3586"/>
      <c r="F13" s="3586"/>
      <c r="G13" s="3586"/>
      <c r="H13" s="3586"/>
      <c r="I13" s="3586"/>
      <c r="J13" s="3586"/>
      <c r="K13" s="3586"/>
      <c r="L13" s="3586"/>
      <c r="M13" s="3605"/>
    </row>
    <row r="14" spans="1:13" s="302" customFormat="1" ht="66" customHeight="1" thickBot="1">
      <c r="A14" s="3388"/>
      <c r="B14" s="2813" t="s">
        <v>1223</v>
      </c>
      <c r="C14" s="4867" t="s">
        <v>2186</v>
      </c>
      <c r="D14" s="4868"/>
      <c r="E14" s="4868"/>
      <c r="F14" s="4868"/>
      <c r="G14" s="4869"/>
      <c r="H14" s="2813" t="s">
        <v>1224</v>
      </c>
      <c r="I14" s="4870" t="s">
        <v>789</v>
      </c>
      <c r="J14" s="4868"/>
      <c r="K14" s="4868"/>
      <c r="L14" s="4868"/>
      <c r="M14" s="4871"/>
    </row>
    <row r="15" spans="1:13">
      <c r="A15" s="3144" t="s">
        <v>1150</v>
      </c>
      <c r="B15" s="268" t="s">
        <v>1256</v>
      </c>
      <c r="C15" s="2814"/>
      <c r="D15" s="438" t="s">
        <v>111</v>
      </c>
      <c r="E15" s="438"/>
      <c r="F15" s="438"/>
      <c r="G15" s="438"/>
      <c r="H15" s="438"/>
      <c r="I15" s="438"/>
      <c r="J15" s="438"/>
      <c r="K15" s="438"/>
      <c r="L15" s="214"/>
      <c r="M15" s="215"/>
    </row>
    <row r="16" spans="1:13" ht="73.150000000000006" customHeight="1">
      <c r="A16" s="3145"/>
      <c r="B16" s="268" t="s">
        <v>1151</v>
      </c>
      <c r="C16" s="3658" t="s">
        <v>2187</v>
      </c>
      <c r="D16" s="3659"/>
      <c r="E16" s="3659"/>
      <c r="F16" s="3659"/>
      <c r="G16" s="3659"/>
      <c r="H16" s="3659"/>
      <c r="I16" s="3659"/>
      <c r="J16" s="3659"/>
      <c r="K16" s="3659"/>
      <c r="L16" s="3659"/>
      <c r="M16" s="3660"/>
    </row>
    <row r="17" spans="1:13" ht="8.25" customHeight="1">
      <c r="A17" s="3145"/>
      <c r="B17" s="3149" t="s">
        <v>1153</v>
      </c>
      <c r="C17" s="221"/>
      <c r="D17" s="222"/>
      <c r="E17" s="222"/>
      <c r="F17" s="222"/>
      <c r="G17" s="222"/>
      <c r="H17" s="222"/>
      <c r="I17" s="222"/>
      <c r="J17" s="222"/>
      <c r="K17" s="222"/>
      <c r="L17" s="222"/>
      <c r="M17" s="223"/>
    </row>
    <row r="18" spans="1:13" ht="9" customHeight="1">
      <c r="A18" s="3145"/>
      <c r="B18" s="3150"/>
      <c r="C18" s="224"/>
      <c r="D18" s="225"/>
      <c r="E18" s="226"/>
      <c r="F18" s="225"/>
      <c r="G18" s="226"/>
      <c r="H18" s="225"/>
      <c r="I18" s="226"/>
      <c r="J18" s="225"/>
      <c r="K18" s="226"/>
      <c r="L18" s="226"/>
      <c r="M18" s="227"/>
    </row>
    <row r="19" spans="1:13">
      <c r="A19" s="3145"/>
      <c r="B19" s="3150"/>
      <c r="C19" s="429" t="s">
        <v>1154</v>
      </c>
      <c r="D19" s="430"/>
      <c r="E19" s="429" t="s">
        <v>1155</v>
      </c>
      <c r="F19" s="430"/>
      <c r="G19" s="429" t="s">
        <v>1156</v>
      </c>
      <c r="H19" s="430"/>
      <c r="I19" s="429" t="s">
        <v>1157</v>
      </c>
      <c r="J19" s="430"/>
      <c r="K19" s="429" t="s">
        <v>1158</v>
      </c>
      <c r="L19" s="431"/>
      <c r="M19" s="432"/>
    </row>
    <row r="20" spans="1:13">
      <c r="A20" s="3145"/>
      <c r="B20" s="3150"/>
      <c r="C20" s="429" t="s">
        <v>1159</v>
      </c>
      <c r="D20" s="1885"/>
      <c r="E20" s="429" t="s">
        <v>1160</v>
      </c>
      <c r="F20" s="433"/>
      <c r="G20" s="429" t="s">
        <v>1161</v>
      </c>
      <c r="H20" s="433"/>
      <c r="I20" s="429" t="s">
        <v>1162</v>
      </c>
      <c r="J20" s="433" t="s">
        <v>1167</v>
      </c>
      <c r="K20" s="429" t="s">
        <v>1163</v>
      </c>
      <c r="L20" s="431"/>
      <c r="M20" s="432"/>
    </row>
    <row r="21" spans="1:13" ht="28.5">
      <c r="A21" s="3145"/>
      <c r="B21" s="3150"/>
      <c r="C21" s="429" t="s">
        <v>1164</v>
      </c>
      <c r="D21" s="1885"/>
      <c r="E21" s="429" t="s">
        <v>1165</v>
      </c>
      <c r="F21" s="1885"/>
      <c r="G21" s="429"/>
      <c r="H21" s="434"/>
      <c r="I21" s="429"/>
      <c r="J21" s="434"/>
      <c r="K21" s="429"/>
      <c r="L21" s="435"/>
      <c r="M21" s="436"/>
    </row>
    <row r="22" spans="1:13">
      <c r="A22" s="3145"/>
      <c r="B22" s="3150"/>
      <c r="C22" s="429" t="s">
        <v>1166</v>
      </c>
      <c r="D22" s="433"/>
      <c r="E22" s="429" t="s">
        <v>1168</v>
      </c>
      <c r="F22" s="1925"/>
      <c r="G22" s="1925"/>
      <c r="H22" s="1925"/>
      <c r="I22" s="1925"/>
      <c r="J22" s="1925"/>
      <c r="K22" s="1925"/>
      <c r="L22" s="1925"/>
      <c r="M22" s="235"/>
    </row>
    <row r="23" spans="1:13" ht="9.75" customHeight="1">
      <c r="A23" s="3145"/>
      <c r="B23" s="3151"/>
      <c r="C23" s="1887"/>
      <c r="D23" s="1887"/>
      <c r="E23" s="1887"/>
      <c r="F23" s="1887"/>
      <c r="G23" s="1887"/>
      <c r="H23" s="1887"/>
      <c r="I23" s="1887"/>
      <c r="J23" s="1887"/>
      <c r="K23" s="1887"/>
      <c r="L23" s="1887"/>
      <c r="M23" s="1888"/>
    </row>
    <row r="24" spans="1:13">
      <c r="A24" s="3145"/>
      <c r="B24" s="3149" t="s">
        <v>1170</v>
      </c>
      <c r="C24" s="437"/>
      <c r="D24" s="437"/>
      <c r="E24" s="437"/>
      <c r="F24" s="437"/>
      <c r="G24" s="437"/>
      <c r="H24" s="437"/>
      <c r="I24" s="437"/>
      <c r="J24" s="437"/>
      <c r="K24" s="437"/>
      <c r="L24" s="214"/>
      <c r="M24" s="215"/>
    </row>
    <row r="25" spans="1:13">
      <c r="A25" s="3145"/>
      <c r="B25" s="3150"/>
      <c r="C25" s="429" t="s">
        <v>1171</v>
      </c>
      <c r="D25" s="433"/>
      <c r="E25" s="438"/>
      <c r="F25" s="429" t="s">
        <v>1172</v>
      </c>
      <c r="G25" s="1885"/>
      <c r="H25" s="438"/>
      <c r="I25" s="429" t="s">
        <v>1173</v>
      </c>
      <c r="J25" s="1885" t="s">
        <v>1167</v>
      </c>
      <c r="K25" s="438"/>
      <c r="L25" s="214"/>
      <c r="M25" s="215"/>
    </row>
    <row r="26" spans="1:13">
      <c r="A26" s="3145"/>
      <c r="B26" s="3150"/>
      <c r="C26" s="429" t="s">
        <v>1174</v>
      </c>
      <c r="D26" s="240"/>
      <c r="E26" s="241"/>
      <c r="F26" s="429" t="s">
        <v>1175</v>
      </c>
      <c r="G26" s="433"/>
      <c r="H26" s="214"/>
      <c r="I26" s="242" t="s">
        <v>1861</v>
      </c>
      <c r="J26" s="1885"/>
      <c r="K26" s="1845"/>
      <c r="L26" s="214"/>
      <c r="M26" s="215"/>
    </row>
    <row r="27" spans="1:13">
      <c r="A27" s="3145"/>
      <c r="B27" s="3150"/>
      <c r="C27" s="434"/>
      <c r="D27" s="434"/>
      <c r="E27" s="434"/>
      <c r="F27" s="434"/>
      <c r="G27" s="434"/>
      <c r="H27" s="434"/>
      <c r="I27" s="434"/>
      <c r="J27" s="434"/>
      <c r="K27" s="434"/>
      <c r="L27" s="214"/>
      <c r="M27" s="215"/>
    </row>
    <row r="28" spans="1:13">
      <c r="A28" s="3145"/>
      <c r="B28" s="1831" t="s">
        <v>1176</v>
      </c>
      <c r="C28" s="438"/>
      <c r="D28" s="438"/>
      <c r="E28" s="438"/>
      <c r="F28" s="438"/>
      <c r="G28" s="438"/>
      <c r="H28" s="438"/>
      <c r="I28" s="438"/>
      <c r="J28" s="438"/>
      <c r="K28" s="438"/>
      <c r="L28" s="438"/>
      <c r="M28" s="439"/>
    </row>
    <row r="29" spans="1:13">
      <c r="A29" s="3145"/>
      <c r="B29" s="1831"/>
      <c r="C29" s="440" t="s">
        <v>1177</v>
      </c>
      <c r="D29" s="970" t="s">
        <v>61</v>
      </c>
      <c r="E29" s="438"/>
      <c r="F29" s="441" t="s">
        <v>1178</v>
      </c>
      <c r="G29" s="433" t="s">
        <v>61</v>
      </c>
      <c r="H29" s="438"/>
      <c r="I29" s="441" t="s">
        <v>1179</v>
      </c>
      <c r="J29" s="3585"/>
      <c r="K29" s="3586"/>
      <c r="L29" s="3605"/>
      <c r="M29" s="439"/>
    </row>
    <row r="30" spans="1:13">
      <c r="A30" s="3145"/>
      <c r="B30" s="1832"/>
      <c r="C30" s="1887"/>
      <c r="D30" s="1887"/>
      <c r="E30" s="1887"/>
      <c r="F30" s="1887"/>
      <c r="G30" s="1887"/>
      <c r="H30" s="1887"/>
      <c r="I30" s="1887"/>
      <c r="J30" s="1887"/>
      <c r="K30" s="1887"/>
      <c r="L30" s="1887"/>
      <c r="M30" s="1888"/>
    </row>
    <row r="31" spans="1:13">
      <c r="A31" s="3145"/>
      <c r="B31" s="3149" t="s">
        <v>1181</v>
      </c>
      <c r="C31" s="247"/>
      <c r="D31" s="247"/>
      <c r="E31" s="247"/>
      <c r="F31" s="247"/>
      <c r="G31" s="247"/>
      <c r="H31" s="247"/>
      <c r="I31" s="247"/>
      <c r="J31" s="247"/>
      <c r="K31" s="247"/>
      <c r="L31" s="214"/>
      <c r="M31" s="215"/>
    </row>
    <row r="32" spans="1:13">
      <c r="A32" s="3145"/>
      <c r="B32" s="3150"/>
      <c r="C32" s="438" t="s">
        <v>1182</v>
      </c>
      <c r="D32" s="248">
        <v>2019</v>
      </c>
      <c r="E32" s="249"/>
      <c r="F32" s="438" t="s">
        <v>1183</v>
      </c>
      <c r="G32" s="250" t="s">
        <v>1184</v>
      </c>
      <c r="H32" s="249"/>
      <c r="I32" s="441"/>
      <c r="J32" s="249"/>
      <c r="K32" s="249"/>
      <c r="L32" s="214"/>
      <c r="M32" s="215"/>
    </row>
    <row r="33" spans="1:13">
      <c r="A33" s="3145"/>
      <c r="B33" s="3151"/>
      <c r="C33" s="1887"/>
      <c r="D33" s="251"/>
      <c r="E33" s="252"/>
      <c r="F33" s="1887"/>
      <c r="G33" s="252"/>
      <c r="H33" s="252"/>
      <c r="I33" s="442"/>
      <c r="J33" s="252"/>
      <c r="K33" s="252"/>
      <c r="L33" s="214"/>
      <c r="M33" s="215"/>
    </row>
    <row r="34" spans="1:13">
      <c r="A34" s="3145"/>
      <c r="B34" s="3149" t="s">
        <v>1185</v>
      </c>
      <c r="C34" s="254"/>
      <c r="D34" s="254"/>
      <c r="E34" s="254"/>
      <c r="F34" s="254"/>
      <c r="G34" s="254"/>
      <c r="H34" s="254"/>
      <c r="I34" s="254"/>
      <c r="J34" s="254"/>
      <c r="K34" s="254"/>
      <c r="L34" s="254"/>
      <c r="M34" s="255"/>
    </row>
    <row r="35" spans="1:13">
      <c r="A35" s="3145"/>
      <c r="B35" s="3150"/>
      <c r="C35" s="256"/>
      <c r="D35" s="257">
        <v>2019</v>
      </c>
      <c r="E35" s="257"/>
      <c r="F35" s="257">
        <v>2020</v>
      </c>
      <c r="G35" s="257"/>
      <c r="H35" s="258">
        <v>2021</v>
      </c>
      <c r="I35" s="258"/>
      <c r="J35" s="258">
        <v>2022</v>
      </c>
      <c r="K35" s="257"/>
      <c r="L35" s="257">
        <v>2023</v>
      </c>
      <c r="M35" s="255"/>
    </row>
    <row r="36" spans="1:13">
      <c r="A36" s="3145"/>
      <c r="B36" s="3150"/>
      <c r="C36" s="256"/>
      <c r="D36" s="1841">
        <v>0.1</v>
      </c>
      <c r="E36" s="1926"/>
      <c r="F36" s="1841">
        <v>0.3</v>
      </c>
      <c r="G36" s="1926"/>
      <c r="H36" s="1841">
        <v>0.6</v>
      </c>
      <c r="I36" s="1926"/>
      <c r="J36" s="1841">
        <v>0.63</v>
      </c>
      <c r="K36" s="1926"/>
      <c r="L36" s="1841">
        <v>0.66</v>
      </c>
      <c r="M36" s="1859"/>
    </row>
    <row r="37" spans="1:13">
      <c r="A37" s="3145"/>
      <c r="B37" s="3150"/>
      <c r="C37" s="256"/>
      <c r="D37" s="257">
        <v>2024</v>
      </c>
      <c r="E37" s="257"/>
      <c r="F37" s="257">
        <v>2025</v>
      </c>
      <c r="G37" s="257"/>
      <c r="H37" s="258">
        <v>2026</v>
      </c>
      <c r="I37" s="258"/>
      <c r="J37" s="258">
        <v>2027</v>
      </c>
      <c r="K37" s="257"/>
      <c r="L37" s="257">
        <v>2028</v>
      </c>
      <c r="M37" s="227"/>
    </row>
    <row r="38" spans="1:13">
      <c r="A38" s="3145"/>
      <c r="B38" s="3150"/>
      <c r="C38" s="256"/>
      <c r="D38" s="1841">
        <v>0.69000000000000006</v>
      </c>
      <c r="E38" s="1926"/>
      <c r="F38" s="1841">
        <v>0.72000000000000008</v>
      </c>
      <c r="G38" s="1926"/>
      <c r="H38" s="1841">
        <v>0.75000000000000011</v>
      </c>
      <c r="I38" s="1926"/>
      <c r="J38" s="1841">
        <v>0.78000000000000014</v>
      </c>
      <c r="K38" s="1926"/>
      <c r="L38" s="1841">
        <v>0.81000000000000016</v>
      </c>
      <c r="M38" s="1859"/>
    </row>
    <row r="39" spans="1:13">
      <c r="A39" s="3145"/>
      <c r="B39" s="3150"/>
      <c r="C39" s="256"/>
      <c r="D39" s="257">
        <v>2029</v>
      </c>
      <c r="E39" s="257"/>
      <c r="F39" s="257">
        <v>2030</v>
      </c>
      <c r="G39" s="257"/>
      <c r="H39" s="258">
        <v>2031</v>
      </c>
      <c r="I39" s="258"/>
      <c r="J39" s="258">
        <v>2032</v>
      </c>
      <c r="K39" s="257"/>
      <c r="L39" s="257">
        <v>2033</v>
      </c>
      <c r="M39" s="227"/>
    </row>
    <row r="40" spans="1:13">
      <c r="A40" s="3145"/>
      <c r="B40" s="3150"/>
      <c r="C40" s="256"/>
      <c r="D40" s="1841">
        <v>0.84000000000000019</v>
      </c>
      <c r="E40" s="1926"/>
      <c r="F40" s="1841">
        <v>0.87000000000000022</v>
      </c>
      <c r="G40" s="1926"/>
      <c r="H40" s="1841">
        <v>0.90000000000000024</v>
      </c>
      <c r="I40" s="1926"/>
      <c r="J40" s="1841">
        <v>0.93300000000000027</v>
      </c>
      <c r="K40" s="1926"/>
      <c r="L40" s="1841">
        <v>0.9660000000000003</v>
      </c>
      <c r="M40" s="1859"/>
    </row>
    <row r="41" spans="1:13">
      <c r="A41" s="3145"/>
      <c r="B41" s="3150"/>
      <c r="C41" s="256"/>
      <c r="D41" s="263">
        <v>20.34</v>
      </c>
      <c r="E41" s="261"/>
      <c r="F41" s="263" t="s">
        <v>1186</v>
      </c>
      <c r="G41" s="261"/>
      <c r="H41" s="263"/>
      <c r="I41" s="261"/>
      <c r="J41" s="263"/>
      <c r="K41" s="261"/>
      <c r="L41" s="263"/>
      <c r="M41" s="1859"/>
    </row>
    <row r="42" spans="1:13">
      <c r="A42" s="3145"/>
      <c r="B42" s="3150"/>
      <c r="C42" s="256"/>
      <c r="D42" s="1841">
        <v>1</v>
      </c>
      <c r="E42" s="1926"/>
      <c r="F42" s="3152">
        <v>1</v>
      </c>
      <c r="G42" s="4274"/>
      <c r="H42" s="3183"/>
      <c r="I42" s="3183"/>
      <c r="J42" s="263"/>
      <c r="K42" s="261"/>
      <c r="L42" s="263"/>
      <c r="M42" s="1859"/>
    </row>
    <row r="43" spans="1:13">
      <c r="A43" s="3145"/>
      <c r="B43" s="3150"/>
      <c r="C43" s="256"/>
      <c r="D43" s="263"/>
      <c r="E43" s="261"/>
      <c r="F43" s="263"/>
      <c r="G43" s="261"/>
      <c r="H43" s="263"/>
      <c r="I43" s="261"/>
      <c r="J43" s="263"/>
      <c r="K43" s="261"/>
      <c r="L43" s="263"/>
      <c r="M43" s="1859"/>
    </row>
    <row r="44" spans="1:13" ht="18" customHeight="1">
      <c r="A44" s="3145"/>
      <c r="B44" s="3149" t="s">
        <v>1187</v>
      </c>
      <c r="C44" s="437"/>
      <c r="D44" s="437"/>
      <c r="E44" s="437"/>
      <c r="F44" s="437"/>
      <c r="G44" s="437"/>
      <c r="H44" s="437"/>
      <c r="I44" s="437"/>
      <c r="J44" s="437"/>
      <c r="K44" s="437"/>
      <c r="L44" s="214"/>
      <c r="M44" s="215"/>
    </row>
    <row r="45" spans="1:13">
      <c r="A45" s="3145"/>
      <c r="B45" s="3150"/>
      <c r="C45" s="214"/>
      <c r="D45" s="264" t="s">
        <v>482</v>
      </c>
      <c r="E45" s="265" t="s">
        <v>60</v>
      </c>
      <c r="F45" s="3666" t="s">
        <v>1188</v>
      </c>
      <c r="G45" s="3169" t="s">
        <v>1267</v>
      </c>
      <c r="H45" s="3169"/>
      <c r="I45" s="3169"/>
      <c r="J45" s="3169"/>
      <c r="K45" s="1977"/>
      <c r="L45" s="214"/>
      <c r="M45" s="215"/>
    </row>
    <row r="46" spans="1:13">
      <c r="A46" s="3145"/>
      <c r="B46" s="3150"/>
      <c r="C46" s="214"/>
      <c r="D46" s="1858" t="s">
        <v>1167</v>
      </c>
      <c r="E46" s="1885"/>
      <c r="F46" s="3666"/>
      <c r="G46" s="3169"/>
      <c r="H46" s="3169"/>
      <c r="I46" s="3169"/>
      <c r="J46" s="3169"/>
      <c r="K46" s="241"/>
      <c r="L46" s="214"/>
      <c r="M46" s="215"/>
    </row>
    <row r="47" spans="1:13">
      <c r="A47" s="3145"/>
      <c r="B47" s="3151"/>
      <c r="C47" s="267"/>
      <c r="D47" s="267"/>
      <c r="E47" s="267"/>
      <c r="F47" s="267"/>
      <c r="G47" s="267"/>
      <c r="H47" s="267"/>
      <c r="I47" s="267"/>
      <c r="J47" s="267"/>
      <c r="K47" s="267"/>
      <c r="L47" s="214"/>
      <c r="M47" s="215"/>
    </row>
    <row r="48" spans="1:13" ht="91.5" customHeight="1">
      <c r="A48" s="3145"/>
      <c r="B48" s="268" t="s">
        <v>1189</v>
      </c>
      <c r="C48" s="3658" t="s">
        <v>2188</v>
      </c>
      <c r="D48" s="3659"/>
      <c r="E48" s="3659"/>
      <c r="F48" s="3659"/>
      <c r="G48" s="3659"/>
      <c r="H48" s="3659"/>
      <c r="I48" s="3659"/>
      <c r="J48" s="3659"/>
      <c r="K48" s="3659"/>
      <c r="L48" s="3659"/>
      <c r="M48" s="3660"/>
    </row>
    <row r="49" spans="1:13" ht="48" customHeight="1">
      <c r="A49" s="3145"/>
      <c r="B49" s="268" t="s">
        <v>1191</v>
      </c>
      <c r="C49" s="3658" t="s">
        <v>2189</v>
      </c>
      <c r="D49" s="3659"/>
      <c r="E49" s="3659"/>
      <c r="F49" s="3659"/>
      <c r="G49" s="3659"/>
      <c r="H49" s="3659"/>
      <c r="I49" s="3659"/>
      <c r="J49" s="3659"/>
      <c r="K49" s="3659"/>
      <c r="L49" s="3659"/>
      <c r="M49" s="3660"/>
    </row>
    <row r="50" spans="1:13">
      <c r="A50" s="3145"/>
      <c r="B50" s="268" t="s">
        <v>1193</v>
      </c>
      <c r="C50" s="3658" t="s">
        <v>1194</v>
      </c>
      <c r="D50" s="3659"/>
      <c r="E50" s="3659"/>
      <c r="F50" s="3659"/>
      <c r="G50" s="3659"/>
      <c r="H50" s="3659"/>
      <c r="I50" s="3659"/>
      <c r="J50" s="3659"/>
      <c r="K50" s="3659"/>
      <c r="L50" s="3659"/>
      <c r="M50" s="3660"/>
    </row>
    <row r="51" spans="1:13" ht="15.75" customHeight="1">
      <c r="A51" s="3145"/>
      <c r="B51" s="268" t="s">
        <v>1195</v>
      </c>
      <c r="C51" s="3658">
        <v>2020</v>
      </c>
      <c r="D51" s="3659"/>
      <c r="E51" s="3659"/>
      <c r="F51" s="3659"/>
      <c r="G51" s="3659"/>
      <c r="H51" s="3659"/>
      <c r="I51" s="3659"/>
      <c r="J51" s="3659"/>
      <c r="K51" s="3659"/>
      <c r="L51" s="3659"/>
      <c r="M51" s="3660"/>
    </row>
    <row r="52" spans="1:13" ht="15.75" customHeight="1">
      <c r="A52" s="3135" t="s">
        <v>1197</v>
      </c>
      <c r="B52" s="269" t="s">
        <v>1198</v>
      </c>
      <c r="C52" s="3329" t="s">
        <v>790</v>
      </c>
      <c r="D52" s="3330"/>
      <c r="E52" s="3330"/>
      <c r="F52" s="3330"/>
      <c r="G52" s="3330"/>
      <c r="H52" s="3330"/>
      <c r="I52" s="3330"/>
      <c r="J52" s="3330"/>
      <c r="K52" s="3330"/>
      <c r="L52" s="3330"/>
      <c r="M52" s="3330"/>
    </row>
    <row r="53" spans="1:13" ht="15.75" customHeight="1">
      <c r="A53" s="3136"/>
      <c r="B53" s="269" t="s">
        <v>1199</v>
      </c>
      <c r="C53" s="3370" t="s">
        <v>2146</v>
      </c>
      <c r="D53" s="3370"/>
      <c r="E53" s="3370"/>
      <c r="F53" s="3370"/>
      <c r="G53" s="3370"/>
      <c r="H53" s="3370"/>
      <c r="I53" s="3370"/>
      <c r="J53" s="3370"/>
      <c r="K53" s="3370"/>
      <c r="L53" s="3370"/>
      <c r="M53" s="3371"/>
    </row>
    <row r="54" spans="1:13" ht="15.75" customHeight="1">
      <c r="A54" s="3136"/>
      <c r="B54" s="269" t="s">
        <v>1201</v>
      </c>
      <c r="C54" s="4610" t="s">
        <v>72</v>
      </c>
      <c r="D54" s="4611"/>
      <c r="E54" s="4611"/>
      <c r="F54" s="4611"/>
      <c r="G54" s="4611"/>
      <c r="H54" s="4611"/>
      <c r="I54" s="4611"/>
      <c r="J54" s="4611"/>
      <c r="K54" s="4611"/>
      <c r="L54" s="4611"/>
      <c r="M54" s="4611"/>
    </row>
    <row r="55" spans="1:13" ht="15.75" customHeight="1">
      <c r="A55" s="3136"/>
      <c r="B55" s="270" t="s">
        <v>1202</v>
      </c>
      <c r="C55" s="3370" t="s">
        <v>73</v>
      </c>
      <c r="D55" s="3370"/>
      <c r="E55" s="3370"/>
      <c r="F55" s="3370"/>
      <c r="G55" s="3370"/>
      <c r="H55" s="3370"/>
      <c r="I55" s="3370"/>
      <c r="J55" s="3370"/>
      <c r="K55" s="3370"/>
      <c r="L55" s="3370"/>
      <c r="M55" s="3371"/>
    </row>
    <row r="56" spans="1:13" ht="15.75" customHeight="1">
      <c r="A56" s="3136"/>
      <c r="B56" s="269" t="s">
        <v>1204</v>
      </c>
      <c r="C56" s="3102" t="s">
        <v>791</v>
      </c>
      <c r="D56" s="3370"/>
      <c r="E56" s="3370"/>
      <c r="F56" s="3370"/>
      <c r="G56" s="3370"/>
      <c r="H56" s="3370"/>
      <c r="I56" s="3370"/>
      <c r="J56" s="3370"/>
      <c r="K56" s="3370"/>
      <c r="L56" s="3370"/>
      <c r="M56" s="3371"/>
    </row>
    <row r="57" spans="1:13" ht="16.5" customHeight="1" thickBot="1">
      <c r="A57" s="3143"/>
      <c r="B57" s="269" t="s">
        <v>1205</v>
      </c>
      <c r="C57" s="3202" t="s">
        <v>2190</v>
      </c>
      <c r="D57" s="3103"/>
      <c r="E57" s="3103"/>
      <c r="F57" s="3103"/>
      <c r="G57" s="3103"/>
      <c r="H57" s="3103"/>
      <c r="I57" s="3103"/>
      <c r="J57" s="3103"/>
      <c r="K57" s="3103"/>
      <c r="L57" s="3103"/>
      <c r="M57" s="3104"/>
    </row>
    <row r="58" spans="1:13" ht="15.75" customHeight="1">
      <c r="A58" s="3135" t="s">
        <v>1206</v>
      </c>
      <c r="B58" s="287" t="s">
        <v>1207</v>
      </c>
      <c r="C58" s="3202" t="s">
        <v>1409</v>
      </c>
      <c r="D58" s="3103"/>
      <c r="E58" s="3103"/>
      <c r="F58" s="3103"/>
      <c r="G58" s="3103"/>
      <c r="H58" s="3103"/>
      <c r="I58" s="3103"/>
      <c r="J58" s="3103"/>
      <c r="K58" s="3103"/>
      <c r="L58" s="3103"/>
      <c r="M58" s="3104"/>
    </row>
    <row r="59" spans="1:13" ht="30" customHeight="1">
      <c r="A59" s="3136"/>
      <c r="B59" s="287" t="s">
        <v>1209</v>
      </c>
      <c r="C59" s="3202" t="s">
        <v>2191</v>
      </c>
      <c r="D59" s="3103"/>
      <c r="E59" s="3103"/>
      <c r="F59" s="3103"/>
      <c r="G59" s="3103"/>
      <c r="H59" s="3103"/>
      <c r="I59" s="3103"/>
      <c r="J59" s="3103"/>
      <c r="K59" s="3103"/>
      <c r="L59" s="3103"/>
      <c r="M59" s="3104"/>
    </row>
    <row r="60" spans="1:13" ht="18" customHeight="1" thickBot="1">
      <c r="A60" s="3136"/>
      <c r="B60" s="288" t="s">
        <v>28</v>
      </c>
      <c r="C60" s="3202" t="s">
        <v>72</v>
      </c>
      <c r="D60" s="3103"/>
      <c r="E60" s="3103"/>
      <c r="F60" s="3103"/>
      <c r="G60" s="3103"/>
      <c r="H60" s="3103"/>
      <c r="I60" s="3103"/>
      <c r="J60" s="3103"/>
      <c r="K60" s="3103"/>
      <c r="L60" s="3103"/>
      <c r="M60" s="3104"/>
    </row>
    <row r="61" spans="1:13" ht="21" customHeight="1" thickBot="1">
      <c r="A61" s="273" t="s">
        <v>1211</v>
      </c>
      <c r="B61" s="289"/>
      <c r="C61" s="3661"/>
      <c r="D61" s="3200"/>
      <c r="E61" s="3200"/>
      <c r="F61" s="3200"/>
      <c r="G61" s="3200"/>
      <c r="H61" s="3200"/>
      <c r="I61" s="3200"/>
      <c r="J61" s="3200"/>
      <c r="K61" s="3200"/>
      <c r="L61" s="3200"/>
      <c r="M61" s="3201"/>
    </row>
  </sheetData>
  <mergeCells count="42">
    <mergeCell ref="C61:M61"/>
    <mergeCell ref="C54:M54"/>
    <mergeCell ref="C55:M55"/>
    <mergeCell ref="C56:M56"/>
    <mergeCell ref="C57:M57"/>
    <mergeCell ref="A15:A51"/>
    <mergeCell ref="C16:M16"/>
    <mergeCell ref="B17:B23"/>
    <mergeCell ref="B24:B27"/>
    <mergeCell ref="J29:L29"/>
    <mergeCell ref="B31:B33"/>
    <mergeCell ref="B34:B43"/>
    <mergeCell ref="F42:G42"/>
    <mergeCell ref="H42:I42"/>
    <mergeCell ref="B44:B47"/>
    <mergeCell ref="F45:F46"/>
    <mergeCell ref="G45:J46"/>
    <mergeCell ref="C48:M48"/>
    <mergeCell ref="C49:M49"/>
    <mergeCell ref="C50:M50"/>
    <mergeCell ref="C51:M51"/>
    <mergeCell ref="A2:A14"/>
    <mergeCell ref="C2:M2"/>
    <mergeCell ref="C3:M3"/>
    <mergeCell ref="B8:B10"/>
    <mergeCell ref="C8:M8"/>
    <mergeCell ref="C9:G9"/>
    <mergeCell ref="C10:D10"/>
    <mergeCell ref="F10:G10"/>
    <mergeCell ref="I10:J10"/>
    <mergeCell ref="C11:M11"/>
    <mergeCell ref="C13:M13"/>
    <mergeCell ref="C14:G14"/>
    <mergeCell ref="I14:M14"/>
    <mergeCell ref="C12:M12"/>
    <mergeCell ref="A58:A60"/>
    <mergeCell ref="A52:A57"/>
    <mergeCell ref="C52:M52"/>
    <mergeCell ref="C53:M53"/>
    <mergeCell ref="C58:M58"/>
    <mergeCell ref="C59:M59"/>
    <mergeCell ref="C60:M60"/>
  </mergeCells>
  <dataValidations count="4">
    <dataValidation allowBlank="1" showInputMessage="1" showErrorMessage="1" prompt="Incluir una ficha por cada indicador, ya sea de producto o de resultado" sqref="B1" xr:uid="{00000000-0002-0000-5700-000000000000}"/>
    <dataValidation allowBlank="1" showInputMessage="1" showErrorMessage="1" prompt="Selecciones de la lista desplegable" sqref="B15" xr:uid="{00000000-0002-0000-5700-000001000000}"/>
    <dataValidation allowBlank="1" showInputMessage="1" showErrorMessage="1" prompt="Seleccione de la lista desplegable" sqref="B4 B7 H7" xr:uid="{00000000-0002-0000-5700-000002000000}"/>
    <dataValidation type="list" allowBlank="1" showInputMessage="1" showErrorMessage="1" sqref="I7" xr:uid="{00000000-0002-0000-5700-000003000000}">
      <formula1>INDIRECT(C7)</formula1>
    </dataValidation>
  </dataValidations>
  <hyperlinks>
    <hyperlink ref="C56" r:id="rId1"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M61"/>
  <sheetViews>
    <sheetView topLeftCell="A45" zoomScale="70" zoomScaleNormal="70" workbookViewId="0">
      <selection activeCell="D64" sqref="D64"/>
    </sheetView>
  </sheetViews>
  <sheetFormatPr baseColWidth="10" defaultColWidth="11.42578125" defaultRowHeight="15.75"/>
  <cols>
    <col min="1" max="1" width="25.140625" style="4" customWidth="1"/>
    <col min="2" max="2" width="39.140625" style="57" customWidth="1"/>
    <col min="3" max="16384" width="11.42578125" style="4"/>
  </cols>
  <sheetData>
    <row r="1" spans="1:13" ht="16.5" thickBot="1">
      <c r="A1" s="1"/>
      <c r="B1" s="1990" t="s">
        <v>2192</v>
      </c>
      <c r="C1" s="2"/>
      <c r="D1" s="2"/>
      <c r="E1" s="2"/>
      <c r="F1" s="2"/>
      <c r="G1" s="2"/>
      <c r="H1" s="2"/>
      <c r="I1" s="2"/>
      <c r="J1" s="2"/>
      <c r="K1" s="2"/>
      <c r="L1" s="2"/>
      <c r="M1" s="3"/>
    </row>
    <row r="2" spans="1:13" ht="28.5" customHeight="1">
      <c r="A2" s="3126" t="s">
        <v>1134</v>
      </c>
      <c r="B2" s="5" t="s">
        <v>1135</v>
      </c>
      <c r="C2" s="3778" t="s">
        <v>2193</v>
      </c>
      <c r="D2" s="3779"/>
      <c r="E2" s="3779"/>
      <c r="F2" s="3779"/>
      <c r="G2" s="3779"/>
      <c r="H2" s="3779"/>
      <c r="I2" s="3779"/>
      <c r="J2" s="3779"/>
      <c r="K2" s="3779"/>
      <c r="L2" s="3779"/>
      <c r="M2" s="3780"/>
    </row>
    <row r="3" spans="1:13" ht="54" customHeight="1">
      <c r="A3" s="3127"/>
      <c r="B3" s="6" t="s">
        <v>1213</v>
      </c>
      <c r="C3" s="3129" t="s">
        <v>2163</v>
      </c>
      <c r="D3" s="3100"/>
      <c r="E3" s="3100"/>
      <c r="F3" s="3100"/>
      <c r="G3" s="3100"/>
      <c r="H3" s="3100"/>
      <c r="I3" s="3100"/>
      <c r="J3" s="3100"/>
      <c r="K3" s="3100"/>
      <c r="L3" s="3100"/>
      <c r="M3" s="3101"/>
    </row>
    <row r="4" spans="1:13">
      <c r="A4" s="3127"/>
      <c r="B4" s="1853" t="s">
        <v>1139</v>
      </c>
      <c r="C4" s="1849"/>
      <c r="D4" s="1849" t="s">
        <v>69</v>
      </c>
      <c r="E4" s="1849"/>
      <c r="F4" s="1849"/>
      <c r="G4" s="1849"/>
      <c r="H4" s="1849"/>
      <c r="I4" s="1849"/>
      <c r="J4" s="1849"/>
      <c r="K4" s="1849"/>
      <c r="L4" s="1849"/>
      <c r="M4" s="1905"/>
    </row>
    <row r="5" spans="1:13">
      <c r="A5" s="3127"/>
      <c r="B5" s="1853" t="s">
        <v>1140</v>
      </c>
      <c r="C5" s="1000" t="s">
        <v>2194</v>
      </c>
      <c r="D5" s="1849"/>
      <c r="E5" s="1849"/>
      <c r="F5" s="1849"/>
      <c r="G5" s="1849"/>
      <c r="H5" s="1849"/>
      <c r="I5" s="1849"/>
      <c r="J5" s="1849"/>
      <c r="K5" s="1849"/>
      <c r="L5" s="1849"/>
      <c r="M5" s="1905"/>
    </row>
    <row r="6" spans="1:13">
      <c r="A6" s="3127"/>
      <c r="B6" s="1853" t="s">
        <v>1142</v>
      </c>
      <c r="C6" s="1001" t="s">
        <v>2195</v>
      </c>
      <c r="D6" s="1849"/>
      <c r="E6" s="1849"/>
      <c r="F6" s="1849"/>
      <c r="G6" s="1849"/>
      <c r="H6" s="1849"/>
      <c r="I6" s="1849"/>
      <c r="J6" s="1849"/>
      <c r="K6" s="1849"/>
      <c r="L6" s="1849"/>
      <c r="M6" s="1905"/>
    </row>
    <row r="7" spans="1:13">
      <c r="A7" s="3127"/>
      <c r="B7" s="6" t="s">
        <v>1143</v>
      </c>
      <c r="C7" s="1245"/>
      <c r="D7" s="1245" t="s">
        <v>237</v>
      </c>
      <c r="E7" s="1245"/>
      <c r="F7" s="1245"/>
      <c r="G7" s="1249"/>
      <c r="H7" s="443" t="s">
        <v>28</v>
      </c>
      <c r="I7" s="157"/>
      <c r="J7" s="1245" t="s">
        <v>2196</v>
      </c>
      <c r="K7" s="1245"/>
      <c r="L7" s="1245"/>
      <c r="M7" s="1250"/>
    </row>
    <row r="8" spans="1:13">
      <c r="A8" s="3127"/>
      <c r="B8" s="3119" t="s">
        <v>1144</v>
      </c>
      <c r="C8" s="1982"/>
      <c r="D8" s="1981"/>
      <c r="E8" s="1981"/>
      <c r="F8" s="1981"/>
      <c r="G8" s="1981"/>
      <c r="H8" s="1981"/>
      <c r="I8" s="1981"/>
      <c r="J8" s="1981"/>
      <c r="K8" s="1981"/>
      <c r="L8" s="8"/>
      <c r="M8" s="9"/>
    </row>
    <row r="9" spans="1:13" ht="15.75" customHeight="1">
      <c r="A9" s="3127"/>
      <c r="B9" s="3120"/>
      <c r="C9" s="4878"/>
      <c r="D9" s="4879"/>
      <c r="E9" s="4879"/>
      <c r="F9" s="4879"/>
      <c r="G9" s="4879"/>
      <c r="H9" s="2051"/>
      <c r="I9" s="475"/>
      <c r="J9" s="475"/>
      <c r="K9" s="2051"/>
      <c r="L9" s="484"/>
      <c r="M9" s="11"/>
    </row>
    <row r="10" spans="1:13">
      <c r="A10" s="3127"/>
      <c r="B10" s="3121"/>
      <c r="C10" s="3810" t="s">
        <v>1147</v>
      </c>
      <c r="D10" s="3810"/>
      <c r="E10" s="2051"/>
      <c r="F10" s="3810"/>
      <c r="G10" s="3810"/>
      <c r="H10" s="2051"/>
      <c r="I10" s="3810" t="s">
        <v>1147</v>
      </c>
      <c r="J10" s="3810"/>
      <c r="K10" s="2051"/>
      <c r="L10" s="484"/>
      <c r="M10" s="11"/>
    </row>
    <row r="11" spans="1:13" ht="196.9" customHeight="1">
      <c r="A11" s="3127"/>
      <c r="B11" s="58" t="s">
        <v>1219</v>
      </c>
      <c r="C11" s="3812" t="s">
        <v>2197</v>
      </c>
      <c r="D11" s="3812"/>
      <c r="E11" s="3812"/>
      <c r="F11" s="3812"/>
      <c r="G11" s="3812"/>
      <c r="H11" s="3812"/>
      <c r="I11" s="3812"/>
      <c r="J11" s="3812"/>
      <c r="K11" s="3812"/>
      <c r="L11" s="3812"/>
      <c r="M11" s="3812"/>
    </row>
    <row r="12" spans="1:13" ht="227.25" customHeight="1">
      <c r="A12" s="3127"/>
      <c r="B12" s="58" t="s">
        <v>1221</v>
      </c>
      <c r="C12" s="3778" t="s">
        <v>2198</v>
      </c>
      <c r="D12" s="3779"/>
      <c r="E12" s="3779"/>
      <c r="F12" s="3779"/>
      <c r="G12" s="3779"/>
      <c r="H12" s="3779"/>
      <c r="I12" s="3779"/>
      <c r="J12" s="3779"/>
      <c r="K12" s="3779"/>
      <c r="L12" s="3779"/>
      <c r="M12" s="3780"/>
    </row>
    <row r="13" spans="1:13" ht="47.25" customHeight="1" thickBot="1">
      <c r="A13" s="3127"/>
      <c r="B13" s="6" t="s">
        <v>1495</v>
      </c>
      <c r="C13" s="3778" t="s">
        <v>2199</v>
      </c>
      <c r="D13" s="3779"/>
      <c r="E13" s="3779"/>
      <c r="F13" s="3779"/>
      <c r="G13" s="3779"/>
      <c r="H13" s="3779"/>
      <c r="I13" s="3779"/>
      <c r="J13" s="3779"/>
      <c r="K13" s="3779"/>
      <c r="L13" s="3779"/>
      <c r="M13" s="4874"/>
    </row>
    <row r="14" spans="1:13" customFormat="1" ht="89.25" customHeight="1" thickBot="1">
      <c r="A14" s="3128"/>
      <c r="B14" s="998" t="s">
        <v>1223</v>
      </c>
      <c r="C14" s="4875" t="s">
        <v>1047</v>
      </c>
      <c r="D14" s="4876"/>
      <c r="E14" s="4876"/>
      <c r="F14" s="4876"/>
      <c r="G14" s="4877"/>
      <c r="H14" s="998" t="s">
        <v>1224</v>
      </c>
      <c r="I14" s="4853" t="s">
        <v>1048</v>
      </c>
      <c r="J14" s="4851"/>
      <c r="K14" s="4851"/>
      <c r="L14" s="4851"/>
      <c r="M14" s="4852"/>
    </row>
    <row r="15" spans="1:13">
      <c r="A15" s="3264" t="s">
        <v>1150</v>
      </c>
      <c r="B15" s="6" t="s">
        <v>1256</v>
      </c>
      <c r="C15" s="999"/>
      <c r="D15" s="1506" t="s">
        <v>236</v>
      </c>
      <c r="E15" s="1506"/>
      <c r="F15" s="1506"/>
      <c r="G15" s="1506"/>
      <c r="H15" s="1506"/>
      <c r="I15" s="1506"/>
      <c r="J15" s="1506"/>
      <c r="K15" s="1506"/>
      <c r="L15" s="484"/>
      <c r="M15" s="11"/>
    </row>
    <row r="16" spans="1:13" ht="45" customHeight="1">
      <c r="A16" s="3117"/>
      <c r="B16" s="6" t="s">
        <v>1151</v>
      </c>
      <c r="C16" s="3778" t="s">
        <v>2200</v>
      </c>
      <c r="D16" s="3779"/>
      <c r="E16" s="3779"/>
      <c r="F16" s="3779"/>
      <c r="G16" s="3779"/>
      <c r="H16" s="3779"/>
      <c r="I16" s="3779"/>
      <c r="J16" s="3779"/>
      <c r="K16" s="3779"/>
      <c r="L16" s="3779"/>
      <c r="M16" s="3780"/>
    </row>
    <row r="17" spans="1:13" ht="8.25" customHeight="1">
      <c r="A17" s="3117"/>
      <c r="B17" s="3119" t="s">
        <v>1153</v>
      </c>
      <c r="C17" s="1251"/>
      <c r="D17" s="1252"/>
      <c r="E17" s="1252"/>
      <c r="F17" s="1252"/>
      <c r="G17" s="1252"/>
      <c r="H17" s="1252"/>
      <c r="I17" s="1252"/>
      <c r="J17" s="1252"/>
      <c r="K17" s="1252"/>
      <c r="L17" s="1252"/>
      <c r="M17" s="1253"/>
    </row>
    <row r="18" spans="1:13" ht="9" customHeight="1">
      <c r="A18" s="3117"/>
      <c r="B18" s="3120"/>
      <c r="C18" s="1254"/>
      <c r="D18" s="1255"/>
      <c r="E18" s="87"/>
      <c r="F18" s="1255"/>
      <c r="G18" s="87"/>
      <c r="H18" s="1255"/>
      <c r="I18" s="87"/>
      <c r="J18" s="1255"/>
      <c r="K18" s="87"/>
      <c r="L18" s="87"/>
      <c r="M18" s="1072"/>
    </row>
    <row r="19" spans="1:13" ht="30">
      <c r="A19" s="3117"/>
      <c r="B19" s="3120"/>
      <c r="C19" s="1256" t="s">
        <v>1154</v>
      </c>
      <c r="D19" s="644"/>
      <c r="E19" s="1256" t="s">
        <v>1155</v>
      </c>
      <c r="F19" s="644"/>
      <c r="G19" s="1256" t="s">
        <v>1156</v>
      </c>
      <c r="H19" s="644"/>
      <c r="I19" s="1256" t="s">
        <v>1157</v>
      </c>
      <c r="J19" s="644"/>
      <c r="K19" s="1256" t="s">
        <v>1158</v>
      </c>
      <c r="L19" s="645"/>
      <c r="M19" s="646"/>
    </row>
    <row r="20" spans="1:13" ht="30">
      <c r="A20" s="3117"/>
      <c r="B20" s="3120"/>
      <c r="C20" s="1256" t="s">
        <v>1159</v>
      </c>
      <c r="D20" s="1928"/>
      <c r="E20" s="1256" t="s">
        <v>1160</v>
      </c>
      <c r="F20" s="483"/>
      <c r="G20" s="1256" t="s">
        <v>1161</v>
      </c>
      <c r="H20" s="483"/>
      <c r="I20" s="1256" t="s">
        <v>1162</v>
      </c>
      <c r="J20" s="483"/>
      <c r="K20" s="1256" t="s">
        <v>1163</v>
      </c>
      <c r="L20" s="645"/>
      <c r="M20" s="646"/>
    </row>
    <row r="21" spans="1:13" ht="30">
      <c r="A21" s="3117"/>
      <c r="B21" s="3120"/>
      <c r="C21" s="1256" t="s">
        <v>1164</v>
      </c>
      <c r="D21" s="1928"/>
      <c r="E21" s="1256" t="s">
        <v>1165</v>
      </c>
      <c r="F21" s="1928"/>
      <c r="G21" s="1256"/>
      <c r="H21" s="647"/>
      <c r="I21" s="1256"/>
      <c r="J21" s="647"/>
      <c r="K21" s="1256"/>
      <c r="L21" s="648"/>
      <c r="M21" s="649"/>
    </row>
    <row r="22" spans="1:13">
      <c r="A22" s="3117"/>
      <c r="B22" s="3120"/>
      <c r="C22" s="1256" t="s">
        <v>1166</v>
      </c>
      <c r="D22" s="483" t="s">
        <v>1167</v>
      </c>
      <c r="E22" s="1256" t="s">
        <v>1168</v>
      </c>
      <c r="F22" s="1257" t="s">
        <v>2201</v>
      </c>
      <c r="G22" s="1257"/>
      <c r="H22" s="1257"/>
      <c r="I22" s="1257"/>
      <c r="J22" s="1257"/>
      <c r="K22" s="1257"/>
      <c r="L22" s="1257"/>
      <c r="M22" s="1258"/>
    </row>
    <row r="23" spans="1:13" ht="9.75" customHeight="1">
      <c r="A23" s="3117"/>
      <c r="B23" s="3121"/>
      <c r="C23" s="1929"/>
      <c r="D23" s="1929"/>
      <c r="E23" s="1929"/>
      <c r="F23" s="1929"/>
      <c r="G23" s="1929"/>
      <c r="H23" s="1929"/>
      <c r="I23" s="1929"/>
      <c r="J23" s="1929"/>
      <c r="K23" s="1929"/>
      <c r="L23" s="1929"/>
      <c r="M23" s="1930"/>
    </row>
    <row r="24" spans="1:13">
      <c r="A24" s="3117"/>
      <c r="B24" s="3119" t="s">
        <v>1170</v>
      </c>
      <c r="C24" s="488"/>
      <c r="D24" s="488"/>
      <c r="E24" s="488"/>
      <c r="F24" s="488"/>
      <c r="G24" s="488"/>
      <c r="H24" s="488"/>
      <c r="I24" s="488"/>
      <c r="J24" s="488"/>
      <c r="K24" s="488"/>
      <c r="L24" s="484"/>
      <c r="M24" s="11"/>
    </row>
    <row r="25" spans="1:13">
      <c r="A25" s="3117"/>
      <c r="B25" s="3120"/>
      <c r="C25" s="1256" t="s">
        <v>1171</v>
      </c>
      <c r="D25" s="483"/>
      <c r="E25" s="1506"/>
      <c r="F25" s="1256" t="s">
        <v>1172</v>
      </c>
      <c r="G25" s="1928"/>
      <c r="H25" s="1506"/>
      <c r="I25" s="1256" t="s">
        <v>1173</v>
      </c>
      <c r="J25" s="1928" t="s">
        <v>1167</v>
      </c>
      <c r="K25" s="1506"/>
      <c r="L25" s="484"/>
      <c r="M25" s="11"/>
    </row>
    <row r="26" spans="1:13">
      <c r="A26" s="3117"/>
      <c r="B26" s="3120"/>
      <c r="C26" s="1256" t="s">
        <v>1174</v>
      </c>
      <c r="D26" s="1259"/>
      <c r="E26" s="484"/>
      <c r="F26" s="1256" t="s">
        <v>1175</v>
      </c>
      <c r="G26" s="483"/>
      <c r="H26" s="484"/>
      <c r="I26" s="1260" t="s">
        <v>1861</v>
      </c>
      <c r="J26" s="1928"/>
      <c r="K26" s="2051"/>
      <c r="L26" s="484"/>
      <c r="M26" s="11"/>
    </row>
    <row r="27" spans="1:13">
      <c r="A27" s="3117"/>
      <c r="B27" s="3120"/>
      <c r="C27" s="647"/>
      <c r="D27" s="647"/>
      <c r="E27" s="647"/>
      <c r="F27" s="647"/>
      <c r="G27" s="647"/>
      <c r="H27" s="647"/>
      <c r="I27" s="647"/>
      <c r="J27" s="647"/>
      <c r="K27" s="647"/>
      <c r="L27" s="484"/>
      <c r="M27" s="11"/>
    </row>
    <row r="28" spans="1:13">
      <c r="A28" s="3117"/>
      <c r="B28" s="1852" t="s">
        <v>1176</v>
      </c>
      <c r="C28" s="1506"/>
      <c r="D28" s="1506"/>
      <c r="E28" s="1506"/>
      <c r="F28" s="1506"/>
      <c r="G28" s="1506"/>
      <c r="H28" s="1506"/>
      <c r="I28" s="1506"/>
      <c r="J28" s="1506"/>
      <c r="K28" s="1506"/>
      <c r="L28" s="1506"/>
      <c r="M28" s="479"/>
    </row>
    <row r="29" spans="1:13">
      <c r="A29" s="3117"/>
      <c r="B29" s="1852"/>
      <c r="C29" s="480" t="s">
        <v>1177</v>
      </c>
      <c r="D29" s="1929">
        <v>13646</v>
      </c>
      <c r="E29" s="1506"/>
      <c r="F29" s="1261" t="s">
        <v>1178</v>
      </c>
      <c r="G29" s="483">
        <v>2018</v>
      </c>
      <c r="H29" s="1506"/>
      <c r="I29" s="1261" t="s">
        <v>1179</v>
      </c>
      <c r="J29" s="3784" t="s">
        <v>2202</v>
      </c>
      <c r="K29" s="3785"/>
      <c r="L29" s="3786"/>
      <c r="M29" s="479"/>
    </row>
    <row r="30" spans="1:13">
      <c r="A30" s="3117"/>
      <c r="B30" s="1853"/>
      <c r="C30" s="1929"/>
      <c r="D30" s="1929"/>
      <c r="E30" s="1929"/>
      <c r="F30" s="1929"/>
      <c r="G30" s="1929"/>
      <c r="H30" s="1929"/>
      <c r="I30" s="1929"/>
      <c r="J30" s="1929"/>
      <c r="K30" s="1929"/>
      <c r="L30" s="1929"/>
      <c r="M30" s="1930"/>
    </row>
    <row r="31" spans="1:13">
      <c r="A31" s="3117"/>
      <c r="B31" s="3119" t="s">
        <v>1181</v>
      </c>
      <c r="C31" s="1262"/>
      <c r="D31" s="1262"/>
      <c r="E31" s="1262"/>
      <c r="F31" s="1262"/>
      <c r="G31" s="1262"/>
      <c r="H31" s="1262"/>
      <c r="I31" s="1262"/>
      <c r="J31" s="1262"/>
      <c r="K31" s="1262"/>
      <c r="L31" s="484"/>
      <c r="M31" s="11"/>
    </row>
    <row r="32" spans="1:13">
      <c r="A32" s="3117"/>
      <c r="B32" s="3120"/>
      <c r="C32" s="1506" t="s">
        <v>1182</v>
      </c>
      <c r="D32" s="1263">
        <v>2019</v>
      </c>
      <c r="E32" s="1264"/>
      <c r="F32" s="1506" t="s">
        <v>1183</v>
      </c>
      <c r="G32" s="1263">
        <v>2034</v>
      </c>
      <c r="H32" s="1264"/>
      <c r="I32" s="1261"/>
      <c r="J32" s="1264"/>
      <c r="K32" s="1264"/>
      <c r="L32" s="484"/>
      <c r="M32" s="11"/>
    </row>
    <row r="33" spans="1:13">
      <c r="A33" s="3117"/>
      <c r="B33" s="3121"/>
      <c r="C33" s="1929"/>
      <c r="D33" s="1265"/>
      <c r="E33" s="1266"/>
      <c r="F33" s="1929"/>
      <c r="G33" s="1266"/>
      <c r="H33" s="1266"/>
      <c r="I33" s="486"/>
      <c r="J33" s="1266"/>
      <c r="K33" s="1266"/>
      <c r="L33" s="484"/>
      <c r="M33" s="11"/>
    </row>
    <row r="34" spans="1:13">
      <c r="A34" s="3117"/>
      <c r="B34" s="3119" t="s">
        <v>1185</v>
      </c>
      <c r="C34" s="1267"/>
      <c r="D34" s="1267"/>
      <c r="E34" s="1267"/>
      <c r="F34" s="1267"/>
      <c r="G34" s="1267"/>
      <c r="H34" s="1267"/>
      <c r="I34" s="1267"/>
      <c r="J34" s="1267"/>
      <c r="K34" s="1267"/>
      <c r="L34" s="1267"/>
      <c r="M34" s="1268"/>
    </row>
    <row r="35" spans="1:13">
      <c r="A35" s="3117"/>
      <c r="B35" s="3120"/>
      <c r="C35" s="1269"/>
      <c r="D35" s="1270">
        <v>2019</v>
      </c>
      <c r="E35" s="1270"/>
      <c r="F35" s="1270">
        <v>2020</v>
      </c>
      <c r="G35" s="1270"/>
      <c r="H35" s="1271">
        <v>2021</v>
      </c>
      <c r="I35" s="1271"/>
      <c r="J35" s="1271">
        <v>2022</v>
      </c>
      <c r="K35" s="1270"/>
      <c r="L35" s="1270">
        <v>2023</v>
      </c>
      <c r="M35" s="1268"/>
    </row>
    <row r="36" spans="1:13">
      <c r="A36" s="3117"/>
      <c r="B36" s="3120"/>
      <c r="C36" s="1269"/>
      <c r="D36" s="83">
        <v>13372</v>
      </c>
      <c r="E36" s="2050"/>
      <c r="F36" s="83">
        <v>14062</v>
      </c>
      <c r="G36" s="2050"/>
      <c r="H36" s="83">
        <v>14336</v>
      </c>
      <c r="I36" s="2050"/>
      <c r="J36" s="83">
        <v>15875</v>
      </c>
      <c r="K36" s="2050"/>
      <c r="L36" s="83">
        <v>16715</v>
      </c>
      <c r="M36" s="1272"/>
    </row>
    <row r="37" spans="1:13">
      <c r="A37" s="3117"/>
      <c r="B37" s="3120"/>
      <c r="C37" s="1269"/>
      <c r="D37" s="1270">
        <v>2024</v>
      </c>
      <c r="E37" s="1270"/>
      <c r="F37" s="1270">
        <v>2025</v>
      </c>
      <c r="G37" s="1270"/>
      <c r="H37" s="1271">
        <v>2026</v>
      </c>
      <c r="I37" s="1271"/>
      <c r="J37" s="1271">
        <v>2027</v>
      </c>
      <c r="K37" s="1270"/>
      <c r="L37" s="1270">
        <v>2028</v>
      </c>
      <c r="M37" s="1273"/>
    </row>
    <row r="38" spans="1:13">
      <c r="A38" s="3117"/>
      <c r="B38" s="3120"/>
      <c r="C38" s="1269"/>
      <c r="D38" s="83">
        <v>17555</v>
      </c>
      <c r="E38" s="2050"/>
      <c r="F38" s="83">
        <v>18395</v>
      </c>
      <c r="G38" s="2050"/>
      <c r="H38" s="83">
        <v>19235</v>
      </c>
      <c r="I38" s="2050"/>
      <c r="J38" s="83">
        <v>20075</v>
      </c>
      <c r="K38" s="2050"/>
      <c r="L38" s="83">
        <v>20075</v>
      </c>
      <c r="M38" s="1272"/>
    </row>
    <row r="39" spans="1:13">
      <c r="A39" s="3117"/>
      <c r="B39" s="3120"/>
      <c r="C39" s="1269"/>
      <c r="D39" s="1270">
        <v>2029</v>
      </c>
      <c r="E39" s="1270"/>
      <c r="F39" s="1270">
        <v>2030</v>
      </c>
      <c r="G39" s="1270"/>
      <c r="H39" s="1271">
        <v>2031</v>
      </c>
      <c r="I39" s="1271"/>
      <c r="J39" s="1271">
        <v>2032</v>
      </c>
      <c r="K39" s="1270"/>
      <c r="L39" s="1270">
        <v>2033</v>
      </c>
      <c r="M39" s="1273"/>
    </row>
    <row r="40" spans="1:13">
      <c r="A40" s="3117"/>
      <c r="B40" s="3120"/>
      <c r="C40" s="1269"/>
      <c r="D40" s="83">
        <v>20075</v>
      </c>
      <c r="E40" s="2050"/>
      <c r="F40" s="83">
        <v>20075</v>
      </c>
      <c r="G40" s="2050"/>
      <c r="H40" s="83">
        <v>20075</v>
      </c>
      <c r="I40" s="2050"/>
      <c r="J40" s="83">
        <v>20075</v>
      </c>
      <c r="K40" s="2050"/>
      <c r="L40" s="83">
        <v>20075</v>
      </c>
      <c r="M40" s="1272"/>
    </row>
    <row r="41" spans="1:13">
      <c r="A41" s="3117"/>
      <c r="B41" s="3120"/>
      <c r="C41" s="1269"/>
      <c r="D41" s="1274">
        <v>2034</v>
      </c>
      <c r="E41" s="1274"/>
      <c r="F41" s="1274" t="s">
        <v>1186</v>
      </c>
      <c r="G41" s="1274"/>
      <c r="H41" s="1274"/>
      <c r="I41" s="1274"/>
      <c r="J41" s="1274"/>
      <c r="K41" s="1274"/>
      <c r="L41" s="1274"/>
      <c r="M41" s="1272"/>
    </row>
    <row r="42" spans="1:13">
      <c r="A42" s="3117"/>
      <c r="B42" s="3120"/>
      <c r="C42" s="1269"/>
      <c r="D42" s="83">
        <v>20075</v>
      </c>
      <c r="E42" s="2050"/>
      <c r="F42" s="4024">
        <v>289304</v>
      </c>
      <c r="G42" s="4025"/>
      <c r="H42" s="4873"/>
      <c r="I42" s="4873"/>
      <c r="J42" s="1274"/>
      <c r="K42" s="1274"/>
      <c r="L42" s="1274"/>
      <c r="M42" s="1272"/>
    </row>
    <row r="43" spans="1:13">
      <c r="A43" s="3117"/>
      <c r="B43" s="3120"/>
      <c r="C43" s="1269"/>
      <c r="D43" s="1274"/>
      <c r="E43" s="1274"/>
      <c r="F43" s="1274"/>
      <c r="G43" s="1274"/>
      <c r="H43" s="1274"/>
      <c r="I43" s="1274"/>
      <c r="J43" s="1274"/>
      <c r="K43" s="1274"/>
      <c r="L43" s="1274"/>
      <c r="M43" s="1272"/>
    </row>
    <row r="44" spans="1:13" ht="18" customHeight="1">
      <c r="A44" s="3117"/>
      <c r="B44" s="3119" t="s">
        <v>1187</v>
      </c>
      <c r="C44" s="488"/>
      <c r="D44" s="488"/>
      <c r="E44" s="488"/>
      <c r="F44" s="488"/>
      <c r="G44" s="488"/>
      <c r="H44" s="488"/>
      <c r="I44" s="488"/>
      <c r="J44" s="488"/>
      <c r="K44" s="488"/>
      <c r="L44" s="484"/>
      <c r="M44" s="11"/>
    </row>
    <row r="45" spans="1:13">
      <c r="A45" s="3117"/>
      <c r="B45" s="3120"/>
      <c r="C45" s="484"/>
      <c r="D45" s="654" t="s">
        <v>482</v>
      </c>
      <c r="E45" s="655" t="s">
        <v>60</v>
      </c>
      <c r="F45" s="3816" t="s">
        <v>1188</v>
      </c>
      <c r="G45" s="3814" t="s">
        <v>1267</v>
      </c>
      <c r="H45" s="3814"/>
      <c r="I45" s="3814"/>
      <c r="J45" s="3814"/>
      <c r="L45" s="484"/>
      <c r="M45" s="11"/>
    </row>
    <row r="46" spans="1:13">
      <c r="A46" s="3117"/>
      <c r="B46" s="3120"/>
      <c r="C46" s="484"/>
      <c r="D46" s="656" t="s">
        <v>1167</v>
      </c>
      <c r="E46" s="1928"/>
      <c r="F46" s="3816"/>
      <c r="G46" s="3814"/>
      <c r="H46" s="3814"/>
      <c r="I46" s="3814"/>
      <c r="J46" s="3814"/>
      <c r="K46" s="484"/>
      <c r="L46" s="484"/>
      <c r="M46" s="11"/>
    </row>
    <row r="47" spans="1:13">
      <c r="A47" s="3117"/>
      <c r="B47" s="3121"/>
      <c r="C47" s="475"/>
      <c r="D47" s="475"/>
      <c r="E47" s="475"/>
      <c r="F47" s="475"/>
      <c r="G47" s="475"/>
      <c r="H47" s="475"/>
      <c r="I47" s="475"/>
      <c r="J47" s="475"/>
      <c r="K47" s="475"/>
      <c r="L47" s="484"/>
      <c r="M47" s="11"/>
    </row>
    <row r="48" spans="1:13" ht="73.5" customHeight="1">
      <c r="A48" s="3117"/>
      <c r="B48" s="6" t="s">
        <v>1189</v>
      </c>
      <c r="C48" s="3778" t="s">
        <v>2203</v>
      </c>
      <c r="D48" s="3779"/>
      <c r="E48" s="3779"/>
      <c r="F48" s="3779"/>
      <c r="G48" s="3779"/>
      <c r="H48" s="3779"/>
      <c r="I48" s="3779"/>
      <c r="J48" s="3779"/>
      <c r="K48" s="3779"/>
      <c r="L48" s="3779"/>
      <c r="M48" s="3780"/>
    </row>
    <row r="49" spans="1:13" ht="63" customHeight="1">
      <c r="A49" s="3117"/>
      <c r="B49" s="6" t="s">
        <v>1191</v>
      </c>
      <c r="C49" s="3778" t="s">
        <v>2204</v>
      </c>
      <c r="D49" s="3779"/>
      <c r="E49" s="3779"/>
      <c r="F49" s="3779"/>
      <c r="G49" s="3779"/>
      <c r="H49" s="3779"/>
      <c r="I49" s="3779"/>
      <c r="J49" s="3779"/>
      <c r="K49" s="3779"/>
      <c r="L49" s="3779"/>
      <c r="M49" s="3780"/>
    </row>
    <row r="50" spans="1:13">
      <c r="A50" s="3117"/>
      <c r="B50" s="6" t="s">
        <v>1193</v>
      </c>
      <c r="C50" s="1952">
        <v>30</v>
      </c>
      <c r="D50" s="1952"/>
      <c r="E50" s="1952"/>
      <c r="F50" s="1952"/>
      <c r="G50" s="1952"/>
      <c r="H50" s="1952"/>
      <c r="I50" s="1952"/>
      <c r="J50" s="1952"/>
      <c r="K50" s="1952"/>
      <c r="L50" s="1952"/>
      <c r="M50" s="1953"/>
    </row>
    <row r="51" spans="1:13" ht="15.75" customHeight="1">
      <c r="A51" s="3117"/>
      <c r="B51" s="6" t="s">
        <v>1195</v>
      </c>
      <c r="C51" s="3778">
        <v>2018</v>
      </c>
      <c r="D51" s="3779"/>
      <c r="E51" s="3779"/>
      <c r="F51" s="3779"/>
      <c r="G51" s="3779"/>
      <c r="H51" s="3779"/>
      <c r="I51" s="3779"/>
      <c r="J51" s="3779"/>
      <c r="K51" s="3779"/>
      <c r="L51" s="3779"/>
      <c r="M51" s="3780"/>
    </row>
    <row r="52" spans="1:13" ht="15.75" customHeight="1">
      <c r="A52" s="3135" t="s">
        <v>1197</v>
      </c>
      <c r="B52" s="63" t="s">
        <v>1198</v>
      </c>
      <c r="C52" s="3615" t="s">
        <v>1049</v>
      </c>
      <c r="D52" s="3098"/>
      <c r="E52" s="3098"/>
      <c r="F52" s="3098"/>
      <c r="G52" s="3098"/>
      <c r="H52" s="3098"/>
      <c r="I52" s="3098"/>
      <c r="J52" s="3098"/>
      <c r="K52" s="3098"/>
      <c r="L52" s="3098"/>
      <c r="M52" s="3099"/>
    </row>
    <row r="53" spans="1:13" ht="15.75" customHeight="1">
      <c r="A53" s="3136"/>
      <c r="B53" s="63" t="s">
        <v>1199</v>
      </c>
      <c r="C53" s="3615" t="s">
        <v>2205</v>
      </c>
      <c r="D53" s="3098"/>
      <c r="E53" s="3098"/>
      <c r="F53" s="3098"/>
      <c r="G53" s="3098"/>
      <c r="H53" s="3098"/>
      <c r="I53" s="3098"/>
      <c r="J53" s="3098"/>
      <c r="K53" s="3098"/>
      <c r="L53" s="3098"/>
      <c r="M53" s="3099"/>
    </row>
    <row r="54" spans="1:13" ht="15.75" customHeight="1">
      <c r="A54" s="3136"/>
      <c r="B54" s="63" t="s">
        <v>1201</v>
      </c>
      <c r="C54" s="3098" t="s">
        <v>238</v>
      </c>
      <c r="D54" s="3098"/>
      <c r="E54" s="3098"/>
      <c r="F54" s="3098"/>
      <c r="G54" s="3098"/>
      <c r="H54" s="3098"/>
      <c r="I54" s="3098"/>
      <c r="J54" s="3098"/>
      <c r="K54" s="3098"/>
      <c r="L54" s="3098"/>
      <c r="M54" s="3099"/>
    </row>
    <row r="55" spans="1:13" ht="15.75" customHeight="1">
      <c r="A55" s="3136"/>
      <c r="B55" s="64" t="s">
        <v>1202</v>
      </c>
      <c r="C55" s="3098" t="s">
        <v>2206</v>
      </c>
      <c r="D55" s="3098"/>
      <c r="E55" s="3098"/>
      <c r="F55" s="3098"/>
      <c r="G55" s="3098"/>
      <c r="H55" s="3098"/>
      <c r="I55" s="3098"/>
      <c r="J55" s="3098"/>
      <c r="K55" s="3098"/>
      <c r="L55" s="3098"/>
      <c r="M55" s="3099"/>
    </row>
    <row r="56" spans="1:13" ht="15.75" customHeight="1">
      <c r="A56" s="3136"/>
      <c r="B56" s="63" t="s">
        <v>1204</v>
      </c>
      <c r="C56" s="3098" t="s">
        <v>1050</v>
      </c>
      <c r="D56" s="3098"/>
      <c r="E56" s="3098"/>
      <c r="F56" s="3098"/>
      <c r="G56" s="3098"/>
      <c r="H56" s="3098"/>
      <c r="I56" s="3098"/>
      <c r="J56" s="3098"/>
      <c r="K56" s="3098"/>
      <c r="L56" s="3098"/>
      <c r="M56" s="3099"/>
    </row>
    <row r="57" spans="1:13" ht="16.5" customHeight="1" thickBot="1">
      <c r="A57" s="3143"/>
      <c r="B57" s="63" t="s">
        <v>1205</v>
      </c>
      <c r="C57" s="3098" t="s">
        <v>241</v>
      </c>
      <c r="D57" s="3098"/>
      <c r="E57" s="3098"/>
      <c r="F57" s="3098"/>
      <c r="G57" s="3098"/>
      <c r="H57" s="3098"/>
      <c r="I57" s="3098"/>
      <c r="J57" s="3098"/>
      <c r="K57" s="3098"/>
      <c r="L57" s="3098"/>
      <c r="M57" s="3099"/>
    </row>
    <row r="58" spans="1:13" ht="15.75" customHeight="1">
      <c r="A58" s="3135" t="s">
        <v>1206</v>
      </c>
      <c r="B58" s="65" t="s">
        <v>1207</v>
      </c>
      <c r="C58" s="3098" t="s">
        <v>2207</v>
      </c>
      <c r="D58" s="3098"/>
      <c r="E58" s="3098"/>
      <c r="F58" s="3098"/>
      <c r="G58" s="3098"/>
      <c r="H58" s="3098"/>
      <c r="I58" s="3098"/>
      <c r="J58" s="3098"/>
      <c r="K58" s="3098"/>
      <c r="L58" s="3098"/>
      <c r="M58" s="3099"/>
    </row>
    <row r="59" spans="1:13" ht="24.75" customHeight="1">
      <c r="A59" s="3136"/>
      <c r="B59" s="65" t="s">
        <v>1209</v>
      </c>
      <c r="C59" s="3098" t="s">
        <v>1877</v>
      </c>
      <c r="D59" s="3098"/>
      <c r="E59" s="3098"/>
      <c r="F59" s="3098"/>
      <c r="G59" s="3098"/>
      <c r="H59" s="3098"/>
      <c r="I59" s="3098"/>
      <c r="J59" s="3098"/>
      <c r="K59" s="3098"/>
      <c r="L59" s="3098"/>
      <c r="M59" s="3099"/>
    </row>
    <row r="60" spans="1:13" ht="20.25" customHeight="1" thickBot="1">
      <c r="A60" s="3136"/>
      <c r="B60" s="66" t="s">
        <v>28</v>
      </c>
      <c r="C60" s="3098" t="s">
        <v>238</v>
      </c>
      <c r="D60" s="3098"/>
      <c r="E60" s="3098"/>
      <c r="F60" s="3098"/>
      <c r="G60" s="3098"/>
      <c r="H60" s="3098"/>
      <c r="I60" s="3098"/>
      <c r="J60" s="3098"/>
      <c r="K60" s="3098"/>
      <c r="L60" s="3098"/>
      <c r="M60" s="3099"/>
    </row>
    <row r="61" spans="1:13" ht="16.5" thickBot="1">
      <c r="A61" s="273" t="s">
        <v>1211</v>
      </c>
      <c r="B61" s="70"/>
      <c r="C61" s="4872"/>
      <c r="D61" s="3508"/>
      <c r="E61" s="3508"/>
      <c r="F61" s="3508"/>
      <c r="G61" s="3508"/>
      <c r="H61" s="3508"/>
      <c r="I61" s="3508"/>
      <c r="J61" s="3508"/>
      <c r="K61" s="3508"/>
      <c r="L61" s="3508"/>
      <c r="M61" s="3509"/>
    </row>
  </sheetData>
  <mergeCells count="40">
    <mergeCell ref="C10:D10"/>
    <mergeCell ref="F10:G10"/>
    <mergeCell ref="I10:J10"/>
    <mergeCell ref="C11:M11"/>
    <mergeCell ref="C12:M12"/>
    <mergeCell ref="C48:M48"/>
    <mergeCell ref="C13:M13"/>
    <mergeCell ref="C14:G14"/>
    <mergeCell ref="I14:M14"/>
    <mergeCell ref="A15:A51"/>
    <mergeCell ref="C16:M16"/>
    <mergeCell ref="B17:B23"/>
    <mergeCell ref="B24:B27"/>
    <mergeCell ref="J29:L29"/>
    <mergeCell ref="B31:B33"/>
    <mergeCell ref="B34:B43"/>
    <mergeCell ref="A2:A14"/>
    <mergeCell ref="C2:M2"/>
    <mergeCell ref="C3:M3"/>
    <mergeCell ref="B8:B10"/>
    <mergeCell ref="C9:G9"/>
    <mergeCell ref="F42:G42"/>
    <mergeCell ref="H42:I42"/>
    <mergeCell ref="B44:B47"/>
    <mergeCell ref="F45:F46"/>
    <mergeCell ref="G45:J46"/>
    <mergeCell ref="C49:M49"/>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4">
    <dataValidation type="list" allowBlank="1" showInputMessage="1" showErrorMessage="1" sqref="I7" xr:uid="{00000000-0002-0000-5800-000000000000}">
      <formula1>INDIRECT(C7)</formula1>
    </dataValidation>
    <dataValidation allowBlank="1" showInputMessage="1" showErrorMessage="1" prompt="Seleccione de la lista desplegable" sqref="B4 B7 H7" xr:uid="{00000000-0002-0000-5800-000001000000}"/>
    <dataValidation allowBlank="1" showInputMessage="1" showErrorMessage="1" prompt="Selecciones de la lista desplegable" sqref="B15" xr:uid="{00000000-0002-0000-5800-000002000000}"/>
    <dataValidation allowBlank="1" showInputMessage="1" showErrorMessage="1" prompt="Incluir una ficha por cada indicador, ya sea de producto o de resultado" sqref="B1" xr:uid="{00000000-0002-0000-5800-000003000000}"/>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sheetPr>
  <dimension ref="A1:N61"/>
  <sheetViews>
    <sheetView showGridLines="0" zoomScale="80" zoomScaleNormal="80" workbookViewId="0">
      <selection activeCell="C3" sqref="C3"/>
    </sheetView>
  </sheetViews>
  <sheetFormatPr baseColWidth="10" defaultColWidth="11.42578125" defaultRowHeight="15.75"/>
  <cols>
    <col min="1" max="1" width="29" style="2254" customWidth="1"/>
    <col min="2" max="2" width="34.140625" style="2254" customWidth="1"/>
    <col min="3" max="3" width="15.28515625" style="2254" customWidth="1"/>
    <col min="4" max="12" width="11.42578125" style="2254"/>
    <col min="13" max="13" width="27.5703125" style="2254" customWidth="1"/>
    <col min="14" max="16384" width="11.42578125" style="2254"/>
  </cols>
  <sheetData>
    <row r="1" spans="1:14" ht="16.5" thickBot="1">
      <c r="A1" s="1"/>
      <c r="B1" s="1990" t="s">
        <v>1276</v>
      </c>
      <c r="C1" s="2"/>
      <c r="D1" s="2"/>
      <c r="E1" s="2"/>
      <c r="F1" s="2"/>
      <c r="G1" s="2"/>
      <c r="H1" s="2"/>
      <c r="I1" s="2"/>
      <c r="J1" s="2"/>
      <c r="K1" s="2"/>
      <c r="L1" s="2"/>
      <c r="M1" s="3"/>
      <c r="N1" s="2254" t="s">
        <v>1277</v>
      </c>
    </row>
    <row r="2" spans="1:14" ht="30" customHeight="1">
      <c r="A2" s="3280" t="s">
        <v>1134</v>
      </c>
      <c r="B2" s="67" t="s">
        <v>1135</v>
      </c>
      <c r="C2" s="3282" t="s">
        <v>813</v>
      </c>
      <c r="D2" s="3282"/>
      <c r="E2" s="3282"/>
      <c r="F2" s="3282"/>
      <c r="G2" s="3282"/>
      <c r="H2" s="3282"/>
      <c r="I2" s="3282"/>
      <c r="J2" s="3282"/>
      <c r="K2" s="3282"/>
      <c r="L2" s="3282"/>
      <c r="M2" s="3283"/>
    </row>
    <row r="3" spans="1:14" ht="51.75" customHeight="1">
      <c r="A3" s="3281"/>
      <c r="B3" s="68" t="s">
        <v>1213</v>
      </c>
      <c r="C3" s="3172" t="s">
        <v>786</v>
      </c>
      <c r="D3" s="3173"/>
      <c r="E3" s="3173"/>
      <c r="F3" s="3173"/>
      <c r="G3" s="3173"/>
      <c r="H3" s="3173"/>
      <c r="I3" s="3173"/>
      <c r="J3" s="3173"/>
      <c r="K3" s="3173"/>
      <c r="L3" s="3173"/>
      <c r="M3" s="3174"/>
    </row>
    <row r="4" spans="1:14">
      <c r="A4" s="3281"/>
      <c r="B4" s="1881" t="s">
        <v>1139</v>
      </c>
      <c r="C4" s="2067" t="s">
        <v>69</v>
      </c>
      <c r="D4" s="2067"/>
      <c r="E4" s="2067"/>
      <c r="F4" s="2067"/>
      <c r="G4" s="2067"/>
      <c r="H4" s="2067"/>
      <c r="I4" s="2067"/>
      <c r="J4" s="2067"/>
      <c r="K4" s="2067"/>
      <c r="L4" s="2067"/>
      <c r="M4" s="2148"/>
    </row>
    <row r="5" spans="1:14" ht="15" customHeight="1">
      <c r="A5" s="3281"/>
      <c r="B5" s="2065" t="s">
        <v>1140</v>
      </c>
      <c r="C5" s="465" t="s">
        <v>1278</v>
      </c>
      <c r="D5" s="2067"/>
      <c r="E5" s="2067"/>
      <c r="F5" s="2067"/>
      <c r="G5" s="2067"/>
      <c r="H5" s="2067"/>
      <c r="I5" s="2067"/>
      <c r="J5" s="2067"/>
      <c r="K5" s="2067"/>
      <c r="L5" s="2067"/>
      <c r="M5" s="2148"/>
    </row>
    <row r="6" spans="1:14" ht="15" customHeight="1">
      <c r="A6" s="3281"/>
      <c r="B6" s="1881" t="s">
        <v>1142</v>
      </c>
      <c r="C6" s="3284" t="s">
        <v>1279</v>
      </c>
      <c r="D6" s="3284"/>
      <c r="E6" s="3284"/>
      <c r="F6" s="3284"/>
      <c r="G6" s="3284"/>
      <c r="H6" s="3284"/>
      <c r="I6" s="3284"/>
      <c r="J6" s="3284"/>
      <c r="K6" s="3284"/>
      <c r="L6" s="3284"/>
      <c r="M6" s="3285"/>
    </row>
    <row r="7" spans="1:14">
      <c r="A7" s="3281"/>
      <c r="B7" s="68" t="s">
        <v>1143</v>
      </c>
      <c r="C7" s="1406" t="s">
        <v>71</v>
      </c>
      <c r="D7" s="1406"/>
      <c r="E7" s="1406"/>
      <c r="F7" s="1406"/>
      <c r="G7" s="1638"/>
      <c r="H7" s="2255" t="s">
        <v>28</v>
      </c>
      <c r="I7" s="1640"/>
      <c r="J7" s="1406" t="s">
        <v>72</v>
      </c>
      <c r="K7" s="1406"/>
      <c r="L7" s="1406"/>
      <c r="M7" s="1641"/>
    </row>
    <row r="8" spans="1:14">
      <c r="A8" s="3281"/>
      <c r="B8" s="3269" t="s">
        <v>1144</v>
      </c>
      <c r="C8" s="2069"/>
      <c r="D8" s="2069"/>
      <c r="E8" s="2069"/>
      <c r="F8" s="2069"/>
      <c r="G8" s="2069"/>
      <c r="H8" s="2069"/>
      <c r="I8" s="2069"/>
      <c r="J8" s="2069"/>
      <c r="K8" s="2069"/>
      <c r="L8" s="463"/>
      <c r="M8" s="464"/>
    </row>
    <row r="9" spans="1:14" ht="33.75" customHeight="1">
      <c r="A9" s="3281"/>
      <c r="B9" s="3270"/>
      <c r="C9" s="3286" t="s">
        <v>1280</v>
      </c>
      <c r="D9" s="3286"/>
      <c r="E9" s="1411"/>
      <c r="F9" s="3287"/>
      <c r="G9" s="3287"/>
      <c r="H9" s="1411"/>
      <c r="I9" s="3288"/>
      <c r="J9" s="3288"/>
      <c r="K9" s="1411"/>
      <c r="L9" s="465"/>
      <c r="M9" s="466"/>
    </row>
    <row r="10" spans="1:14" ht="16.5" thickBot="1">
      <c r="A10" s="3281"/>
      <c r="B10" s="3271"/>
      <c r="C10" s="3289" t="s">
        <v>1147</v>
      </c>
      <c r="D10" s="3289"/>
      <c r="E10" s="1411"/>
      <c r="F10" s="3289" t="s">
        <v>1147</v>
      </c>
      <c r="G10" s="3289"/>
      <c r="H10" s="1411"/>
      <c r="I10" s="3289" t="s">
        <v>1147</v>
      </c>
      <c r="J10" s="3289"/>
      <c r="K10" s="1411"/>
      <c r="L10" s="465"/>
      <c r="M10" s="466"/>
    </row>
    <row r="11" spans="1:14" ht="64.5" customHeight="1" thickBot="1">
      <c r="A11" s="3281"/>
      <c r="B11" s="2256" t="s">
        <v>1217</v>
      </c>
      <c r="C11" s="3290" t="s">
        <v>1281</v>
      </c>
      <c r="D11" s="3291"/>
      <c r="E11" s="3291"/>
      <c r="F11" s="3291"/>
      <c r="G11" s="3291"/>
      <c r="H11" s="3291"/>
      <c r="I11" s="3291"/>
      <c r="J11" s="3291"/>
      <c r="K11" s="3291"/>
      <c r="L11" s="3291"/>
      <c r="M11" s="3292"/>
    </row>
    <row r="12" spans="1:14" ht="86.25" customHeight="1">
      <c r="A12" s="3281"/>
      <c r="B12" s="68" t="s">
        <v>1219</v>
      </c>
      <c r="C12" s="3293" t="s">
        <v>1282</v>
      </c>
      <c r="D12" s="3294"/>
      <c r="E12" s="3294"/>
      <c r="F12" s="3294"/>
      <c r="G12" s="3294"/>
      <c r="H12" s="3294"/>
      <c r="I12" s="3294"/>
      <c r="J12" s="3294"/>
      <c r="K12" s="3294"/>
      <c r="L12" s="3294"/>
      <c r="M12" s="3295"/>
    </row>
    <row r="13" spans="1:14" ht="63.75" customHeight="1">
      <c r="A13" s="3281"/>
      <c r="B13" s="68" t="s">
        <v>1221</v>
      </c>
      <c r="C13" s="3296" t="s">
        <v>1264</v>
      </c>
      <c r="D13" s="3296"/>
      <c r="E13" s="3296"/>
      <c r="F13" s="3296"/>
      <c r="G13" s="3296"/>
      <c r="H13" s="3296"/>
      <c r="I13" s="3296"/>
      <c r="J13" s="3296"/>
      <c r="K13" s="3296"/>
      <c r="L13" s="3296"/>
      <c r="M13" s="3297"/>
    </row>
    <row r="14" spans="1:14" ht="51" customHeight="1">
      <c r="A14" s="3281"/>
      <c r="B14" s="2257" t="s">
        <v>1223</v>
      </c>
      <c r="C14" s="3298" t="s">
        <v>260</v>
      </c>
      <c r="D14" s="3299"/>
      <c r="E14" s="2258" t="s">
        <v>1224</v>
      </c>
      <c r="F14" s="3300" t="s">
        <v>1283</v>
      </c>
      <c r="G14" s="3301"/>
      <c r="H14" s="3301"/>
      <c r="I14" s="3301"/>
      <c r="J14" s="3301"/>
      <c r="K14" s="3301"/>
      <c r="L14" s="3301"/>
      <c r="M14" s="3302"/>
    </row>
    <row r="15" spans="1:14">
      <c r="A15" s="3264" t="s">
        <v>1150</v>
      </c>
      <c r="B15" s="68" t="s">
        <v>12</v>
      </c>
      <c r="C15" s="3265" t="s">
        <v>300</v>
      </c>
      <c r="D15" s="3265"/>
      <c r="E15" s="3265"/>
      <c r="F15" s="3265"/>
      <c r="G15" s="3265"/>
      <c r="H15" s="3265"/>
      <c r="I15" s="3265"/>
      <c r="J15" s="3265"/>
      <c r="K15" s="3265"/>
      <c r="L15" s="3265"/>
      <c r="M15" s="3266"/>
    </row>
    <row r="16" spans="1:14" ht="35.25" customHeight="1">
      <c r="A16" s="3117"/>
      <c r="B16" s="68" t="s">
        <v>1151</v>
      </c>
      <c r="C16" s="3267" t="s">
        <v>814</v>
      </c>
      <c r="D16" s="3267"/>
      <c r="E16" s="3267"/>
      <c r="F16" s="3267"/>
      <c r="G16" s="3267"/>
      <c r="H16" s="3267"/>
      <c r="I16" s="3267"/>
      <c r="J16" s="3267"/>
      <c r="K16" s="3267"/>
      <c r="L16" s="3267"/>
      <c r="M16" s="3268"/>
    </row>
    <row r="17" spans="1:13" ht="24" customHeight="1">
      <c r="A17" s="3117"/>
      <c r="B17" s="3269" t="s">
        <v>1153</v>
      </c>
      <c r="C17" s="1643"/>
      <c r="D17" s="1645"/>
      <c r="E17" s="1645"/>
      <c r="F17" s="1645"/>
      <c r="G17" s="1645"/>
      <c r="H17" s="1645"/>
      <c r="I17" s="1645"/>
      <c r="J17" s="1645"/>
      <c r="K17" s="1645"/>
      <c r="L17" s="1645"/>
      <c r="M17" s="1646"/>
    </row>
    <row r="18" spans="1:13" ht="22.5" customHeight="1">
      <c r="A18" s="3117"/>
      <c r="B18" s="3270"/>
      <c r="C18" s="1647"/>
      <c r="D18" s="2259"/>
      <c r="E18" s="1650"/>
      <c r="F18" s="2259"/>
      <c r="G18" s="1650"/>
      <c r="H18" s="2259"/>
      <c r="I18" s="1650"/>
      <c r="J18" s="2259"/>
      <c r="K18" s="1650"/>
      <c r="L18" s="1650"/>
      <c r="M18" s="1651"/>
    </row>
    <row r="19" spans="1:13" ht="30">
      <c r="A19" s="3117"/>
      <c r="B19" s="3270"/>
      <c r="C19" s="2260" t="s">
        <v>1154</v>
      </c>
      <c r="D19" s="2261"/>
      <c r="E19" s="2260" t="s">
        <v>1155</v>
      </c>
      <c r="F19" s="2261"/>
      <c r="G19" s="2260" t="s">
        <v>1156</v>
      </c>
      <c r="H19" s="2261"/>
      <c r="I19" s="2260" t="s">
        <v>1157</v>
      </c>
      <c r="J19" s="2261"/>
      <c r="K19" s="2260" t="s">
        <v>1158</v>
      </c>
      <c r="L19" s="2262"/>
      <c r="M19" s="2263"/>
    </row>
    <row r="20" spans="1:13" ht="30">
      <c r="A20" s="3117"/>
      <c r="B20" s="3270"/>
      <c r="C20" s="2260" t="s">
        <v>1159</v>
      </c>
      <c r="D20" s="2264"/>
      <c r="E20" s="2260" t="s">
        <v>1160</v>
      </c>
      <c r="F20" s="2457"/>
      <c r="G20" s="2260" t="s">
        <v>1161</v>
      </c>
      <c r="H20" s="2457"/>
      <c r="I20" s="2260" t="s">
        <v>1162</v>
      </c>
      <c r="J20" s="2457"/>
      <c r="K20" s="2260" t="s">
        <v>1163</v>
      </c>
      <c r="L20" s="2262"/>
      <c r="M20" s="2263"/>
    </row>
    <row r="21" spans="1:13" ht="30">
      <c r="A21" s="3117"/>
      <c r="B21" s="3270"/>
      <c r="C21" s="2260" t="s">
        <v>1164</v>
      </c>
      <c r="D21" s="2264"/>
      <c r="E21" s="2260" t="s">
        <v>1165</v>
      </c>
      <c r="F21" s="2264"/>
      <c r="G21" s="2260"/>
      <c r="H21" s="2265"/>
      <c r="I21" s="2260"/>
      <c r="J21" s="2265"/>
      <c r="K21" s="2260"/>
      <c r="L21" s="2266"/>
      <c r="M21" s="2267"/>
    </row>
    <row r="22" spans="1:13">
      <c r="A22" s="3117"/>
      <c r="B22" s="3270"/>
      <c r="C22" s="2260" t="s">
        <v>1166</v>
      </c>
      <c r="D22" s="2264" t="s">
        <v>1226</v>
      </c>
      <c r="E22" s="2260" t="s">
        <v>1168</v>
      </c>
      <c r="F22" s="468"/>
      <c r="G22" s="468" t="s">
        <v>1284</v>
      </c>
      <c r="H22" s="468"/>
      <c r="I22" s="468"/>
      <c r="J22" s="468"/>
      <c r="K22" s="468"/>
      <c r="L22" s="468"/>
      <c r="M22" s="469"/>
    </row>
    <row r="23" spans="1:13" ht="31.5" customHeight="1">
      <c r="A23" s="3117"/>
      <c r="B23" s="3271"/>
      <c r="C23" s="2268"/>
      <c r="D23" s="2268"/>
      <c r="E23" s="2268"/>
      <c r="F23" s="2268"/>
      <c r="G23" s="2268"/>
      <c r="H23" s="2268"/>
      <c r="I23" s="2268"/>
      <c r="J23" s="2268"/>
      <c r="K23" s="2268"/>
      <c r="L23" s="2268"/>
      <c r="M23" s="2269"/>
    </row>
    <row r="24" spans="1:13">
      <c r="A24" s="3117"/>
      <c r="B24" s="3269" t="s">
        <v>1170</v>
      </c>
      <c r="C24" s="2270"/>
      <c r="D24" s="2270"/>
      <c r="E24" s="2270"/>
      <c r="F24" s="2270"/>
      <c r="G24" s="2270"/>
      <c r="H24" s="2270"/>
      <c r="I24" s="2270"/>
      <c r="J24" s="2270"/>
      <c r="K24" s="2270"/>
      <c r="L24" s="465"/>
      <c r="M24" s="466"/>
    </row>
    <row r="25" spans="1:13">
      <c r="A25" s="3117"/>
      <c r="B25" s="3270"/>
      <c r="C25" s="2260" t="s">
        <v>1171</v>
      </c>
      <c r="D25" s="2457"/>
      <c r="E25" s="2271"/>
      <c r="F25" s="2260" t="s">
        <v>1172</v>
      </c>
      <c r="G25" s="2264"/>
      <c r="H25" s="2271"/>
      <c r="I25" s="2260" t="s">
        <v>1173</v>
      </c>
      <c r="J25" s="2264" t="s">
        <v>1226</v>
      </c>
      <c r="K25" s="2271"/>
      <c r="L25" s="465"/>
      <c r="M25" s="466"/>
    </row>
    <row r="26" spans="1:13">
      <c r="A26" s="3117"/>
      <c r="B26" s="3270"/>
      <c r="C26" s="2260" t="s">
        <v>1174</v>
      </c>
      <c r="D26" s="2272"/>
      <c r="E26" s="472"/>
      <c r="F26" s="2260" t="s">
        <v>1175</v>
      </c>
      <c r="G26" s="2457"/>
      <c r="H26" s="465"/>
      <c r="I26" s="2273"/>
      <c r="J26" s="465"/>
      <c r="K26" s="1954"/>
      <c r="L26" s="465"/>
      <c r="M26" s="466"/>
    </row>
    <row r="27" spans="1:13">
      <c r="A27" s="3117"/>
      <c r="B27" s="3270"/>
      <c r="C27" s="2265"/>
      <c r="D27" s="2265"/>
      <c r="E27" s="2265"/>
      <c r="F27" s="2265"/>
      <c r="G27" s="2265"/>
      <c r="H27" s="2265"/>
      <c r="I27" s="2265"/>
      <c r="J27" s="2265"/>
      <c r="K27" s="2265"/>
      <c r="L27" s="465"/>
      <c r="M27" s="466"/>
    </row>
    <row r="28" spans="1:13" ht="24" customHeight="1">
      <c r="A28" s="3117"/>
      <c r="B28" s="1880" t="s">
        <v>1176</v>
      </c>
      <c r="C28" s="2271"/>
      <c r="D28" s="2271"/>
      <c r="E28" s="2271"/>
      <c r="F28" s="2271"/>
      <c r="G28" s="2271"/>
      <c r="H28" s="2271"/>
      <c r="I28" s="2271"/>
      <c r="J28" s="2271"/>
      <c r="K28" s="2271"/>
      <c r="L28" s="2271"/>
      <c r="M28" s="2274"/>
    </row>
    <row r="29" spans="1:13" ht="15.75" customHeight="1">
      <c r="A29" s="3117"/>
      <c r="B29" s="1880"/>
      <c r="C29" s="2275" t="s">
        <v>1177</v>
      </c>
      <c r="D29" s="2264">
        <v>41</v>
      </c>
      <c r="E29" s="2271"/>
      <c r="F29" s="2276" t="s">
        <v>1178</v>
      </c>
      <c r="G29" s="2457">
        <v>2017</v>
      </c>
      <c r="H29" s="2271"/>
      <c r="I29" s="2276" t="s">
        <v>1179</v>
      </c>
      <c r="J29" s="3272" t="s">
        <v>1285</v>
      </c>
      <c r="K29" s="3273"/>
      <c r="L29" s="3273"/>
      <c r="M29" s="3274"/>
    </row>
    <row r="30" spans="1:13">
      <c r="A30" s="3117"/>
      <c r="B30" s="1881"/>
      <c r="C30" s="2268"/>
      <c r="D30" s="2268"/>
      <c r="E30" s="2268"/>
      <c r="F30" s="2268"/>
      <c r="G30" s="2268"/>
      <c r="H30" s="2268"/>
      <c r="I30" s="2268"/>
      <c r="J30" s="2268"/>
      <c r="K30" s="2268"/>
      <c r="L30" s="2268"/>
      <c r="M30" s="2269"/>
    </row>
    <row r="31" spans="1:13">
      <c r="A31" s="3117"/>
      <c r="B31" s="3269" t="s">
        <v>1181</v>
      </c>
      <c r="C31" s="1662"/>
      <c r="D31" s="1662"/>
      <c r="E31" s="1662"/>
      <c r="F31" s="1662"/>
      <c r="G31" s="1662"/>
      <c r="H31" s="1662"/>
      <c r="I31" s="1662"/>
      <c r="J31" s="1662"/>
      <c r="K31" s="1662"/>
      <c r="L31" s="465"/>
      <c r="M31" s="466"/>
    </row>
    <row r="32" spans="1:13">
      <c r="A32" s="3117"/>
      <c r="B32" s="3270"/>
      <c r="C32" s="2271" t="s">
        <v>1182</v>
      </c>
      <c r="D32" s="2277">
        <v>2019</v>
      </c>
      <c r="E32" s="2278"/>
      <c r="F32" s="2271" t="s">
        <v>1183</v>
      </c>
      <c r="G32" s="2279">
        <v>2034</v>
      </c>
      <c r="H32" s="2278"/>
      <c r="I32" s="2276"/>
      <c r="J32" s="2278"/>
      <c r="K32" s="2278"/>
      <c r="L32" s="465"/>
      <c r="M32" s="466"/>
    </row>
    <row r="33" spans="1:13">
      <c r="A33" s="3117"/>
      <c r="B33" s="3271"/>
      <c r="C33" s="2268"/>
      <c r="D33" s="2280"/>
      <c r="E33" s="2281"/>
      <c r="F33" s="2268"/>
      <c r="G33" s="2281"/>
      <c r="H33" s="2281"/>
      <c r="I33" s="2282"/>
      <c r="J33" s="2281"/>
      <c r="K33" s="2281"/>
      <c r="L33" s="465"/>
      <c r="M33" s="466"/>
    </row>
    <row r="34" spans="1:13">
      <c r="A34" s="3117"/>
      <c r="B34" s="3269" t="s">
        <v>1185</v>
      </c>
      <c r="C34" s="1669"/>
      <c r="D34" s="1669"/>
      <c r="E34" s="1669"/>
      <c r="F34" s="1669"/>
      <c r="G34" s="1669"/>
      <c r="H34" s="1669"/>
      <c r="I34" s="1669"/>
      <c r="J34" s="1669"/>
      <c r="K34" s="1669"/>
      <c r="L34" s="1669"/>
      <c r="M34" s="1670"/>
    </row>
    <row r="35" spans="1:13">
      <c r="A35" s="3117"/>
      <c r="B35" s="3270"/>
      <c r="C35" s="1671"/>
      <c r="D35" s="1672">
        <v>2019</v>
      </c>
      <c r="E35" s="1672"/>
      <c r="F35" s="1672">
        <v>2020</v>
      </c>
      <c r="G35" s="1672"/>
      <c r="H35" s="1075">
        <v>2021</v>
      </c>
      <c r="I35" s="1075"/>
      <c r="J35" s="1075">
        <v>2022</v>
      </c>
      <c r="K35" s="1672"/>
      <c r="L35" s="1672">
        <v>2023</v>
      </c>
      <c r="M35" s="1670"/>
    </row>
    <row r="36" spans="1:13">
      <c r="A36" s="3117"/>
      <c r="B36" s="3270"/>
      <c r="C36" s="1671"/>
      <c r="D36" s="2151">
        <v>61</v>
      </c>
      <c r="E36" s="2283"/>
      <c r="F36" s="2151">
        <v>77</v>
      </c>
      <c r="G36" s="2283"/>
      <c r="H36" s="2151">
        <v>93</v>
      </c>
      <c r="I36" s="2283"/>
      <c r="J36" s="2151">
        <v>109</v>
      </c>
      <c r="K36" s="2284"/>
      <c r="L36" s="2151">
        <v>125</v>
      </c>
      <c r="M36" s="2530"/>
    </row>
    <row r="37" spans="1:13">
      <c r="A37" s="3117"/>
      <c r="B37" s="3270"/>
      <c r="C37" s="1671"/>
      <c r="D37" s="2151">
        <v>2024</v>
      </c>
      <c r="E37" s="1672"/>
      <c r="F37" s="1672">
        <v>2025</v>
      </c>
      <c r="G37" s="1672"/>
      <c r="H37" s="1075">
        <v>2026</v>
      </c>
      <c r="I37" s="1075"/>
      <c r="J37" s="1075">
        <v>2027</v>
      </c>
      <c r="K37" s="1672"/>
      <c r="L37" s="1672">
        <v>2028</v>
      </c>
      <c r="M37" s="1651"/>
    </row>
    <row r="38" spans="1:13">
      <c r="A38" s="3117"/>
      <c r="B38" s="3270"/>
      <c r="C38" s="1671"/>
      <c r="D38" s="2151">
        <v>141</v>
      </c>
      <c r="E38" s="2283"/>
      <c r="F38" s="2151">
        <v>157</v>
      </c>
      <c r="G38" s="2283"/>
      <c r="H38" s="2151">
        <v>173</v>
      </c>
      <c r="I38" s="2283"/>
      <c r="J38" s="2151">
        <v>189</v>
      </c>
      <c r="K38" s="2283"/>
      <c r="L38" s="2151">
        <v>205</v>
      </c>
      <c r="M38" s="2530"/>
    </row>
    <row r="39" spans="1:13">
      <c r="A39" s="3117"/>
      <c r="B39" s="3270"/>
      <c r="C39" s="1671"/>
      <c r="D39" s="1672">
        <v>2029</v>
      </c>
      <c r="E39" s="1672"/>
      <c r="F39" s="1672">
        <v>2030</v>
      </c>
      <c r="G39" s="1672"/>
      <c r="H39" s="1075">
        <v>2031</v>
      </c>
      <c r="I39" s="1075"/>
      <c r="J39" s="1075">
        <v>2032</v>
      </c>
      <c r="K39" s="1672"/>
      <c r="L39" s="1672">
        <v>2033</v>
      </c>
      <c r="M39" s="1651"/>
    </row>
    <row r="40" spans="1:13">
      <c r="A40" s="3117"/>
      <c r="B40" s="3270"/>
      <c r="C40" s="1671"/>
      <c r="D40" s="2151">
        <v>221</v>
      </c>
      <c r="E40" s="2283"/>
      <c r="F40" s="2151">
        <v>237</v>
      </c>
      <c r="G40" s="2283"/>
      <c r="H40" s="2151">
        <v>253</v>
      </c>
      <c r="I40" s="2283"/>
      <c r="J40" s="2151">
        <v>269</v>
      </c>
      <c r="K40" s="2283"/>
      <c r="L40" s="2151">
        <v>285</v>
      </c>
      <c r="M40" s="2530"/>
    </row>
    <row r="41" spans="1:13">
      <c r="A41" s="3117"/>
      <c r="B41" s="3270"/>
      <c r="C41" s="1671"/>
      <c r="D41" s="1673">
        <v>2034</v>
      </c>
      <c r="E41" s="2529"/>
      <c r="F41" s="1674" t="s">
        <v>1186</v>
      </c>
      <c r="G41" s="2529"/>
      <c r="H41" s="1674"/>
      <c r="I41" s="2529"/>
      <c r="J41" s="1674"/>
      <c r="K41" s="2529"/>
      <c r="L41" s="1674"/>
      <c r="M41" s="2530"/>
    </row>
    <row r="42" spans="1:13">
      <c r="A42" s="3117"/>
      <c r="B42" s="3270"/>
      <c r="C42" s="1671"/>
      <c r="D42" s="2151">
        <v>306</v>
      </c>
      <c r="E42" s="2283"/>
      <c r="F42" s="2151">
        <v>306</v>
      </c>
      <c r="G42" s="2151"/>
      <c r="H42" s="3275"/>
      <c r="I42" s="3275"/>
      <c r="J42" s="1674"/>
      <c r="K42" s="2529"/>
      <c r="L42" s="1674"/>
      <c r="M42" s="2530"/>
    </row>
    <row r="43" spans="1:13">
      <c r="A43" s="3117"/>
      <c r="B43" s="3270"/>
      <c r="C43" s="1671"/>
      <c r="D43" s="1674"/>
      <c r="E43" s="2529"/>
      <c r="F43" s="1674"/>
      <c r="G43" s="2529"/>
      <c r="H43" s="1674"/>
      <c r="I43" s="2529"/>
      <c r="J43" s="1674"/>
      <c r="K43" s="2529"/>
      <c r="L43" s="1674"/>
      <c r="M43" s="2530"/>
    </row>
    <row r="44" spans="1:13">
      <c r="A44" s="3117"/>
      <c r="B44" s="3269" t="s">
        <v>1187</v>
      </c>
      <c r="C44" s="2270"/>
      <c r="D44" s="2270"/>
      <c r="E44" s="2270"/>
      <c r="F44" s="2270"/>
      <c r="G44" s="2270"/>
      <c r="H44" s="2270"/>
      <c r="I44" s="2270"/>
      <c r="J44" s="2270"/>
      <c r="K44" s="2270"/>
      <c r="L44" s="465"/>
      <c r="M44" s="466"/>
    </row>
    <row r="45" spans="1:13">
      <c r="A45" s="3117"/>
      <c r="B45" s="3270"/>
      <c r="C45" s="465"/>
      <c r="D45" s="1675" t="s">
        <v>482</v>
      </c>
      <c r="E45" s="1676" t="s">
        <v>60</v>
      </c>
      <c r="F45" s="3276" t="s">
        <v>1188</v>
      </c>
      <c r="G45" s="3277" t="s">
        <v>1267</v>
      </c>
      <c r="H45" s="3277"/>
      <c r="I45" s="3277"/>
      <c r="J45" s="3277"/>
      <c r="K45" s="2456"/>
      <c r="L45" s="465"/>
      <c r="M45" s="466"/>
    </row>
    <row r="46" spans="1:13">
      <c r="A46" s="3117"/>
      <c r="B46" s="3270"/>
      <c r="C46" s="465"/>
      <c r="D46" s="1956" t="s">
        <v>1226</v>
      </c>
      <c r="E46" s="2264"/>
      <c r="F46" s="3276"/>
      <c r="G46" s="3277"/>
      <c r="H46" s="3277"/>
      <c r="I46" s="3277"/>
      <c r="J46" s="3277"/>
      <c r="K46" s="472"/>
      <c r="L46" s="465"/>
      <c r="M46" s="466"/>
    </row>
    <row r="47" spans="1:13">
      <c r="A47" s="3117"/>
      <c r="B47" s="3271"/>
      <c r="C47" s="473"/>
      <c r="D47" s="473"/>
      <c r="E47" s="473"/>
      <c r="F47" s="473"/>
      <c r="G47" s="473"/>
      <c r="H47" s="473"/>
      <c r="I47" s="473"/>
      <c r="J47" s="473"/>
      <c r="K47" s="473"/>
      <c r="L47" s="465"/>
      <c r="M47" s="466"/>
    </row>
    <row r="48" spans="1:13" ht="52.5" customHeight="1">
      <c r="A48" s="3117"/>
      <c r="B48" s="68" t="s">
        <v>1189</v>
      </c>
      <c r="C48" s="3278" t="s">
        <v>1286</v>
      </c>
      <c r="D48" s="3278"/>
      <c r="E48" s="3278"/>
      <c r="F48" s="3278"/>
      <c r="G48" s="3278"/>
      <c r="H48" s="3278"/>
      <c r="I48" s="3278"/>
      <c r="J48" s="3278"/>
      <c r="K48" s="3278"/>
      <c r="L48" s="3278"/>
      <c r="M48" s="3279"/>
    </row>
    <row r="49" spans="1:13" ht="16.5" customHeight="1">
      <c r="A49" s="3117"/>
      <c r="B49" s="2478" t="s">
        <v>1191</v>
      </c>
      <c r="C49" s="3278" t="s">
        <v>1287</v>
      </c>
      <c r="D49" s="3278"/>
      <c r="E49" s="3278"/>
      <c r="F49" s="3278"/>
      <c r="G49" s="3278"/>
      <c r="H49" s="3278"/>
      <c r="I49" s="3278"/>
      <c r="J49" s="3278"/>
      <c r="K49" s="3278"/>
      <c r="L49" s="3278"/>
      <c r="M49" s="3279"/>
    </row>
    <row r="50" spans="1:13">
      <c r="A50" s="3117"/>
      <c r="B50" s="2478" t="s">
        <v>1193</v>
      </c>
      <c r="C50" s="3278" t="s">
        <v>1194</v>
      </c>
      <c r="D50" s="3278"/>
      <c r="E50" s="3278"/>
      <c r="F50" s="3278"/>
      <c r="G50" s="3278"/>
      <c r="H50" s="3278"/>
      <c r="I50" s="3278"/>
      <c r="J50" s="3278"/>
      <c r="K50" s="3278"/>
      <c r="L50" s="3278"/>
      <c r="M50" s="3279"/>
    </row>
    <row r="51" spans="1:13">
      <c r="A51" s="3117"/>
      <c r="B51" s="2478" t="s">
        <v>1195</v>
      </c>
      <c r="C51" s="2285">
        <v>2016</v>
      </c>
      <c r="D51" s="2285"/>
      <c r="E51" s="2285"/>
      <c r="F51" s="2285"/>
      <c r="G51" s="2285"/>
      <c r="H51" s="2285"/>
      <c r="I51" s="2285"/>
      <c r="J51" s="2285"/>
      <c r="K51" s="2285"/>
      <c r="L51" s="2285"/>
      <c r="M51" s="2286"/>
    </row>
    <row r="52" spans="1:13" ht="15.6" customHeight="1">
      <c r="A52" s="3085" t="s">
        <v>1197</v>
      </c>
      <c r="B52" s="63" t="s">
        <v>1198</v>
      </c>
      <c r="C52" s="3260" t="s">
        <v>817</v>
      </c>
      <c r="D52" s="3258"/>
      <c r="E52" s="3258"/>
      <c r="F52" s="3258"/>
      <c r="G52" s="3258"/>
      <c r="H52" s="3258"/>
      <c r="I52" s="3258"/>
      <c r="J52" s="3258"/>
      <c r="K52" s="3258"/>
      <c r="L52" s="3258"/>
      <c r="M52" s="3259"/>
    </row>
    <row r="53" spans="1:13">
      <c r="A53" s="3086"/>
      <c r="B53" s="63" t="s">
        <v>1199</v>
      </c>
      <c r="C53" s="3260" t="s">
        <v>1288</v>
      </c>
      <c r="D53" s="3258"/>
      <c r="E53" s="3258"/>
      <c r="F53" s="3258"/>
      <c r="G53" s="3258"/>
      <c r="H53" s="3258"/>
      <c r="I53" s="3258"/>
      <c r="J53" s="3258"/>
      <c r="K53" s="3258"/>
      <c r="L53" s="3258"/>
      <c r="M53" s="3259"/>
    </row>
    <row r="54" spans="1:13" ht="15.6" customHeight="1">
      <c r="A54" s="3086"/>
      <c r="B54" s="63" t="s">
        <v>1201</v>
      </c>
      <c r="C54" s="3260" t="s">
        <v>1280</v>
      </c>
      <c r="D54" s="3258"/>
      <c r="E54" s="3258"/>
      <c r="F54" s="3258"/>
      <c r="G54" s="3258"/>
      <c r="H54" s="3258"/>
      <c r="I54" s="3258"/>
      <c r="J54" s="3258"/>
      <c r="K54" s="3258"/>
      <c r="L54" s="3258"/>
      <c r="M54" s="3259"/>
    </row>
    <row r="55" spans="1:13" ht="15.6" customHeight="1">
      <c r="A55" s="3086"/>
      <c r="B55" s="64" t="s">
        <v>1202</v>
      </c>
      <c r="C55" s="3260" t="s">
        <v>114</v>
      </c>
      <c r="D55" s="3258"/>
      <c r="E55" s="3258"/>
      <c r="F55" s="3258"/>
      <c r="G55" s="3258"/>
      <c r="H55" s="3258"/>
      <c r="I55" s="3258"/>
      <c r="J55" s="3258"/>
      <c r="K55" s="3258"/>
      <c r="L55" s="3258"/>
      <c r="M55" s="3259"/>
    </row>
    <row r="56" spans="1:13" ht="15.6" customHeight="1">
      <c r="A56" s="3086"/>
      <c r="B56" s="52" t="s">
        <v>1204</v>
      </c>
      <c r="C56" s="3257" t="s">
        <v>819</v>
      </c>
      <c r="D56" s="3258"/>
      <c r="E56" s="3258"/>
      <c r="F56" s="3258"/>
      <c r="G56" s="3258"/>
      <c r="H56" s="3258"/>
      <c r="I56" s="3258"/>
      <c r="J56" s="3258"/>
      <c r="K56" s="3258"/>
      <c r="L56" s="3258"/>
      <c r="M56" s="3259"/>
    </row>
    <row r="57" spans="1:13" ht="16.149999999999999" customHeight="1" thickBot="1">
      <c r="A57" s="3087"/>
      <c r="B57" s="63" t="s">
        <v>1205</v>
      </c>
      <c r="C57" s="3260" t="s">
        <v>1289</v>
      </c>
      <c r="D57" s="3258"/>
      <c r="E57" s="3258"/>
      <c r="F57" s="3258"/>
      <c r="G57" s="3258"/>
      <c r="H57" s="3258"/>
      <c r="I57" s="3258"/>
      <c r="J57" s="3258"/>
      <c r="K57" s="3258"/>
      <c r="L57" s="3258"/>
      <c r="M57" s="3259"/>
    </row>
    <row r="58" spans="1:13">
      <c r="A58" s="3085" t="s">
        <v>1206</v>
      </c>
      <c r="B58" s="65" t="s">
        <v>1207</v>
      </c>
      <c r="C58" s="3261" t="s">
        <v>1290</v>
      </c>
      <c r="D58" s="3262"/>
      <c r="E58" s="3262"/>
      <c r="F58" s="3262"/>
      <c r="G58" s="3262"/>
      <c r="H58" s="3262"/>
      <c r="I58" s="3262"/>
      <c r="J58" s="3262"/>
      <c r="K58" s="3262"/>
      <c r="L58" s="3262"/>
      <c r="M58" s="3263"/>
    </row>
    <row r="59" spans="1:13">
      <c r="A59" s="3086"/>
      <c r="B59" s="65" t="s">
        <v>1209</v>
      </c>
      <c r="C59" s="3261" t="s">
        <v>1210</v>
      </c>
      <c r="D59" s="3262"/>
      <c r="E59" s="3262"/>
      <c r="F59" s="3262"/>
      <c r="G59" s="3262"/>
      <c r="H59" s="3262"/>
      <c r="I59" s="3262"/>
      <c r="J59" s="3262"/>
      <c r="K59" s="3262"/>
      <c r="L59" s="3262"/>
      <c r="M59" s="3263"/>
    </row>
    <row r="60" spans="1:13" ht="16.149999999999999" customHeight="1" thickBot="1">
      <c r="A60" s="3086"/>
      <c r="B60" s="65" t="s">
        <v>28</v>
      </c>
      <c r="C60" s="3260" t="s">
        <v>1280</v>
      </c>
      <c r="D60" s="3258"/>
      <c r="E60" s="3258"/>
      <c r="F60" s="3258"/>
      <c r="G60" s="3258"/>
      <c r="H60" s="3258"/>
      <c r="I60" s="3258"/>
      <c r="J60" s="3258"/>
      <c r="K60" s="3258"/>
      <c r="L60" s="3258"/>
      <c r="M60" s="3259"/>
    </row>
    <row r="61" spans="1:13" ht="16.5" thickBot="1">
      <c r="A61" s="55" t="s">
        <v>1211</v>
      </c>
      <c r="B61" s="635"/>
      <c r="C61" s="3255"/>
      <c r="D61" s="3255"/>
      <c r="E61" s="3255"/>
      <c r="F61" s="3255"/>
      <c r="G61" s="3255"/>
      <c r="H61" s="3255"/>
      <c r="I61" s="3255"/>
      <c r="J61" s="3255"/>
      <c r="K61" s="3255"/>
      <c r="L61" s="3255"/>
      <c r="M61" s="3256"/>
    </row>
  </sheetData>
  <mergeCells count="43">
    <mergeCell ref="A2:A14"/>
    <mergeCell ref="C2:M2"/>
    <mergeCell ref="C3:M3"/>
    <mergeCell ref="C6:M6"/>
    <mergeCell ref="B8:B10"/>
    <mergeCell ref="C9:D9"/>
    <mergeCell ref="F9:G9"/>
    <mergeCell ref="I9:J9"/>
    <mergeCell ref="C10:D10"/>
    <mergeCell ref="F10:G10"/>
    <mergeCell ref="I10:J10"/>
    <mergeCell ref="C11:M11"/>
    <mergeCell ref="C12:M12"/>
    <mergeCell ref="C13:M13"/>
    <mergeCell ref="C14:D14"/>
    <mergeCell ref="F14:M14"/>
    <mergeCell ref="A15:A51"/>
    <mergeCell ref="C15:M15"/>
    <mergeCell ref="C16:M16"/>
    <mergeCell ref="B17:B23"/>
    <mergeCell ref="B24:B27"/>
    <mergeCell ref="J29:M29"/>
    <mergeCell ref="B31:B33"/>
    <mergeCell ref="B34:B43"/>
    <mergeCell ref="H42:I42"/>
    <mergeCell ref="B44:B47"/>
    <mergeCell ref="F45:F46"/>
    <mergeCell ref="G45:J46"/>
    <mergeCell ref="C48:M48"/>
    <mergeCell ref="C49:M49"/>
    <mergeCell ref="C50:M50"/>
    <mergeCell ref="C61:M61"/>
    <mergeCell ref="C56:M56"/>
    <mergeCell ref="C57:M57"/>
    <mergeCell ref="A58:A60"/>
    <mergeCell ref="C58:M58"/>
    <mergeCell ref="C59:M59"/>
    <mergeCell ref="C60:M60"/>
    <mergeCell ref="A52:A57"/>
    <mergeCell ref="C52:M52"/>
    <mergeCell ref="C53:M53"/>
    <mergeCell ref="C54:M54"/>
    <mergeCell ref="C55:M55"/>
  </mergeCells>
  <dataValidations count="7">
    <dataValidation allowBlank="1" sqref="C15" xr:uid="{00000000-0002-0000-0800-000000000000}"/>
    <dataValidation type="list" allowBlank="1" showInputMessage="1" showErrorMessage="1" sqref="I7" xr:uid="{00000000-0002-0000-0800-000001000000}">
      <formula1>INDIRECT(C7)</formula1>
    </dataValidation>
    <dataValidation allowBlank="1" showInputMessage="1" showErrorMessage="1" prompt="Seleccione de la lista desplegable" sqref="B4 B7 H7" xr:uid="{00000000-0002-0000-0800-000002000000}"/>
    <dataValidation allowBlank="1" showInputMessage="1" showErrorMessage="1" prompt="Incluir una ficha por cada indicador, ya sea de producto o de resultado" sqref="B1" xr:uid="{00000000-0002-0000-0800-000003000000}"/>
    <dataValidation allowBlank="1" showInputMessage="1" showErrorMessage="1" prompt="Identifique el ODS a que le apunta el indicador de producto. Seleccione de la lista desplegable._x000a_" sqref="B14" xr:uid="{00000000-0002-0000-0800-000004000000}"/>
    <dataValidation allowBlank="1" showInputMessage="1" showErrorMessage="1" prompt="Identifique la meta ODS a que le apunta el indicador de producto. Seleccione de la lista desplegable." sqref="E14" xr:uid="{00000000-0002-0000-08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0800-000006000000}"/>
  </dataValidations>
  <hyperlinks>
    <hyperlink ref="C56" r:id="rId1" xr:uid="{00000000-0004-0000-0800-000000000000}"/>
  </hyperlinks>
  <pageMargins left="0.7" right="0.7" top="0.75" bottom="0.75" header="0.3" footer="0.3"/>
  <pageSetup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0000"/>
  </sheetPr>
  <dimension ref="A1:M63"/>
  <sheetViews>
    <sheetView topLeftCell="A7" zoomScale="90" zoomScaleNormal="90" workbookViewId="0">
      <selection activeCell="C47" sqref="C47:M47"/>
    </sheetView>
  </sheetViews>
  <sheetFormatPr baseColWidth="10" defaultColWidth="11.42578125" defaultRowHeight="15"/>
  <cols>
    <col min="1" max="1" width="16.42578125" customWidth="1"/>
    <col min="2" max="2" width="22.85546875" customWidth="1"/>
    <col min="3" max="13" width="9.140625" customWidth="1"/>
  </cols>
  <sheetData>
    <row r="1" spans="1:13" ht="18.75" customHeight="1" thickBot="1">
      <c r="A1" s="4893" t="s">
        <v>2208</v>
      </c>
      <c r="B1" s="4894"/>
      <c r="C1" s="4894"/>
      <c r="D1" s="4894"/>
      <c r="E1" s="4894"/>
      <c r="F1" s="4894"/>
      <c r="G1" s="4894"/>
      <c r="H1" s="4894"/>
      <c r="I1" s="4894"/>
      <c r="J1" s="4894"/>
      <c r="K1" s="4894"/>
      <c r="L1" s="4894"/>
      <c r="M1" s="4895"/>
    </row>
    <row r="2" spans="1:13" ht="57" customHeight="1">
      <c r="A2" s="4896" t="s">
        <v>1134</v>
      </c>
      <c r="B2" s="150" t="s">
        <v>1135</v>
      </c>
      <c r="C2" s="3329" t="s">
        <v>1052</v>
      </c>
      <c r="D2" s="3330"/>
      <c r="E2" s="3330"/>
      <c r="F2" s="3330"/>
      <c r="G2" s="3330"/>
      <c r="H2" s="3330"/>
      <c r="I2" s="3330"/>
      <c r="J2" s="3330"/>
      <c r="K2" s="3330"/>
      <c r="L2" s="3330"/>
      <c r="M2" s="3331"/>
    </row>
    <row r="3" spans="1:13" ht="47.25">
      <c r="A3" s="4897"/>
      <c r="B3" s="448" t="s">
        <v>1213</v>
      </c>
      <c r="C3" s="4502" t="s">
        <v>2209</v>
      </c>
      <c r="D3" s="4503"/>
      <c r="E3" s="4503"/>
      <c r="F3" s="4503"/>
      <c r="G3" s="4503"/>
      <c r="H3" s="4503"/>
      <c r="I3" s="4503"/>
      <c r="J3" s="4503"/>
      <c r="K3" s="4503"/>
      <c r="L3" s="4503"/>
      <c r="M3" s="4504"/>
    </row>
    <row r="4" spans="1:13" ht="15.75">
      <c r="A4" s="4897"/>
      <c r="B4" s="2061" t="s">
        <v>1139</v>
      </c>
      <c r="C4" s="1991"/>
      <c r="D4" s="1870"/>
      <c r="E4" s="1870"/>
      <c r="F4" s="1870"/>
      <c r="G4" s="1870"/>
      <c r="H4" s="1870"/>
      <c r="I4" s="1870"/>
      <c r="J4" s="1870"/>
      <c r="K4" s="1870"/>
      <c r="L4" s="1870"/>
      <c r="M4" s="1871"/>
    </row>
    <row r="5" spans="1:13" ht="31.5">
      <c r="A5" s="4897"/>
      <c r="B5" s="2061" t="s">
        <v>1140</v>
      </c>
      <c r="C5" s="1870"/>
      <c r="D5" s="1870"/>
      <c r="E5" s="1870"/>
      <c r="F5" s="1870"/>
      <c r="G5" s="1870"/>
      <c r="H5" s="1870"/>
      <c r="I5" s="1870"/>
      <c r="J5" s="1870"/>
      <c r="K5" s="1870"/>
      <c r="L5" s="1870"/>
      <c r="M5" s="1871"/>
    </row>
    <row r="6" spans="1:13" ht="15.75">
      <c r="A6" s="4897"/>
      <c r="B6" s="2061" t="s">
        <v>1142</v>
      </c>
      <c r="C6" s="1870"/>
      <c r="D6" s="1870"/>
      <c r="E6" s="1870"/>
      <c r="F6" s="1870"/>
      <c r="G6" s="1870"/>
      <c r="H6" s="1870"/>
      <c r="I6" s="1870"/>
      <c r="J6" s="1870"/>
      <c r="K6" s="1870"/>
      <c r="L6" s="1870"/>
      <c r="M6" s="1871"/>
    </row>
    <row r="7" spans="1:13" ht="15.75">
      <c r="A7" s="4897"/>
      <c r="B7" s="448" t="s">
        <v>1143</v>
      </c>
      <c r="C7" s="1582"/>
      <c r="D7" s="4905" t="s">
        <v>237</v>
      </c>
      <c r="E7" s="4906"/>
      <c r="F7" s="4906"/>
      <c r="G7" s="4906"/>
      <c r="H7" s="4906"/>
      <c r="I7" s="1583" t="s">
        <v>1147</v>
      </c>
      <c r="J7" s="2093" t="s">
        <v>238</v>
      </c>
      <c r="K7" s="2093"/>
      <c r="L7" s="2093"/>
      <c r="M7" s="1584"/>
    </row>
    <row r="8" spans="1:13" ht="15.75">
      <c r="A8" s="4897"/>
      <c r="B8" s="4899" t="s">
        <v>1144</v>
      </c>
      <c r="C8" s="4901" t="s">
        <v>2210</v>
      </c>
      <c r="D8" s="4901"/>
      <c r="E8" s="4901"/>
      <c r="F8" s="4901"/>
      <c r="G8" s="4901"/>
      <c r="H8" s="4901"/>
      <c r="I8" s="4902"/>
      <c r="J8" s="4357"/>
      <c r="K8" s="4357"/>
      <c r="L8" s="4357"/>
      <c r="M8" s="4903"/>
    </row>
    <row r="9" spans="1:13" ht="15.75">
      <c r="A9" s="4897"/>
      <c r="B9" s="4900"/>
      <c r="C9" s="4901" t="s">
        <v>1147</v>
      </c>
      <c r="D9" s="4901"/>
      <c r="E9" s="4901"/>
      <c r="F9" s="4901"/>
      <c r="G9" s="4901"/>
      <c r="H9" s="4901"/>
      <c r="I9" s="4902"/>
      <c r="J9" s="4357"/>
      <c r="K9" s="4357"/>
      <c r="L9" s="4357"/>
      <c r="M9" s="4903"/>
    </row>
    <row r="10" spans="1:13" ht="240" customHeight="1">
      <c r="A10" s="4897"/>
      <c r="B10" s="154" t="s">
        <v>1219</v>
      </c>
      <c r="C10" s="4904" t="s">
        <v>2211</v>
      </c>
      <c r="D10" s="4904"/>
      <c r="E10" s="4904"/>
      <c r="F10" s="4904"/>
      <c r="G10" s="4904"/>
      <c r="H10" s="4904"/>
      <c r="I10" s="4904"/>
      <c r="J10" s="4904"/>
      <c r="K10" s="4904"/>
      <c r="L10" s="4904"/>
      <c r="M10" s="4904"/>
    </row>
    <row r="11" spans="1:13" ht="63">
      <c r="A11" s="4897"/>
      <c r="B11" s="154" t="s">
        <v>1221</v>
      </c>
      <c r="C11" s="3728" t="s">
        <v>2212</v>
      </c>
      <c r="D11" s="3729"/>
      <c r="E11" s="3729"/>
      <c r="F11" s="3729"/>
      <c r="G11" s="3729"/>
      <c r="H11" s="3729"/>
      <c r="I11" s="3729"/>
      <c r="J11" s="3729"/>
      <c r="K11" s="3729"/>
      <c r="L11" s="3729"/>
      <c r="M11" s="3730"/>
    </row>
    <row r="12" spans="1:13" ht="110.25" customHeight="1">
      <c r="A12" s="4898"/>
      <c r="B12" s="100" t="s">
        <v>1495</v>
      </c>
      <c r="C12" s="3329" t="s">
        <v>2213</v>
      </c>
      <c r="D12" s="3330"/>
      <c r="E12" s="3330"/>
      <c r="F12" s="3330"/>
      <c r="G12" s="3330"/>
      <c r="H12" s="3330"/>
      <c r="I12" s="3330"/>
      <c r="J12" s="3330"/>
      <c r="K12" s="3330"/>
      <c r="L12" s="3330"/>
      <c r="M12" s="3341"/>
    </row>
    <row r="13" spans="1:13" ht="15.75">
      <c r="A13" s="4888" t="s">
        <v>1150</v>
      </c>
      <c r="B13" s="100" t="s">
        <v>1256</v>
      </c>
      <c r="C13" s="1361"/>
      <c r="D13" s="1585" t="s">
        <v>236</v>
      </c>
      <c r="E13" s="668"/>
      <c r="F13" s="668"/>
      <c r="G13" s="668"/>
      <c r="H13" s="668"/>
      <c r="I13" s="668"/>
      <c r="J13" s="668"/>
      <c r="K13" s="668"/>
      <c r="L13" s="126"/>
      <c r="M13" s="454"/>
    </row>
    <row r="14" spans="1:13" ht="46.5" customHeight="1">
      <c r="A14" s="4889"/>
      <c r="B14" s="100" t="s">
        <v>1151</v>
      </c>
      <c r="C14" s="3329" t="s">
        <v>2214</v>
      </c>
      <c r="D14" s="3330"/>
      <c r="E14" s="3330"/>
      <c r="F14" s="3330"/>
      <c r="G14" s="3330"/>
      <c r="H14" s="3330"/>
      <c r="I14" s="3330"/>
      <c r="J14" s="3330"/>
      <c r="K14" s="3330"/>
      <c r="L14" s="3330"/>
      <c r="M14" s="3331"/>
    </row>
    <row r="15" spans="1:13" ht="15.75">
      <c r="A15" s="4889"/>
      <c r="B15" s="3337" t="s">
        <v>1153</v>
      </c>
      <c r="C15" s="455"/>
      <c r="D15" s="142"/>
      <c r="E15" s="142"/>
      <c r="F15" s="142"/>
      <c r="G15" s="142"/>
      <c r="H15" s="142"/>
      <c r="I15" s="142"/>
      <c r="J15" s="142"/>
      <c r="K15" s="142"/>
      <c r="L15" s="142"/>
      <c r="M15" s="141"/>
    </row>
    <row r="16" spans="1:13" ht="15.75">
      <c r="A16" s="4889"/>
      <c r="B16" s="3338"/>
      <c r="C16" s="140"/>
      <c r="D16" s="139"/>
      <c r="E16" s="138"/>
      <c r="F16" s="139"/>
      <c r="G16" s="138"/>
      <c r="H16" s="139"/>
      <c r="I16" s="138"/>
      <c r="J16" s="139"/>
      <c r="K16" s="138"/>
      <c r="L16" s="138"/>
      <c r="M16" s="110"/>
    </row>
    <row r="17" spans="1:13" ht="31.5">
      <c r="A17" s="4889"/>
      <c r="B17" s="3338"/>
      <c r="C17" s="669" t="s">
        <v>1154</v>
      </c>
      <c r="D17" s="137"/>
      <c r="E17" s="669" t="s">
        <v>1155</v>
      </c>
      <c r="F17" s="137"/>
      <c r="G17" s="669" t="s">
        <v>1156</v>
      </c>
      <c r="H17" s="137"/>
      <c r="I17" s="669" t="s">
        <v>1157</v>
      </c>
      <c r="J17" s="137"/>
      <c r="K17" s="669" t="s">
        <v>1158</v>
      </c>
      <c r="L17" s="136"/>
      <c r="M17" s="135"/>
    </row>
    <row r="18" spans="1:13" ht="31.5">
      <c r="A18" s="4889"/>
      <c r="B18" s="3338"/>
      <c r="C18" s="669" t="s">
        <v>1159</v>
      </c>
      <c r="D18" s="1891"/>
      <c r="E18" s="669" t="s">
        <v>1160</v>
      </c>
      <c r="F18" s="123"/>
      <c r="G18" s="669" t="s">
        <v>1161</v>
      </c>
      <c r="H18" s="123"/>
      <c r="I18" s="669" t="s">
        <v>1162</v>
      </c>
      <c r="J18" s="123"/>
      <c r="K18" s="669" t="s">
        <v>1163</v>
      </c>
      <c r="L18" s="136"/>
      <c r="M18" s="135"/>
    </row>
    <row r="19" spans="1:13" ht="31.5">
      <c r="A19" s="4889"/>
      <c r="B19" s="3338"/>
      <c r="C19" s="669" t="s">
        <v>1164</v>
      </c>
      <c r="D19" s="1891" t="s">
        <v>1167</v>
      </c>
      <c r="E19" s="669" t="s">
        <v>1165</v>
      </c>
      <c r="F19" s="1891"/>
      <c r="G19" s="669"/>
      <c r="H19" s="125"/>
      <c r="I19" s="669"/>
      <c r="J19" s="125"/>
      <c r="K19" s="669"/>
      <c r="L19" s="134"/>
      <c r="M19" s="133"/>
    </row>
    <row r="20" spans="1:13" ht="15.75">
      <c r="A20" s="4889"/>
      <c r="B20" s="3338"/>
      <c r="C20" s="669" t="s">
        <v>1166</v>
      </c>
      <c r="D20" s="123"/>
      <c r="E20" s="669" t="s">
        <v>1168</v>
      </c>
      <c r="F20" s="2073"/>
      <c r="G20" s="2073"/>
      <c r="H20" s="2073"/>
      <c r="I20" s="2073"/>
      <c r="J20" s="2073"/>
      <c r="K20" s="2073"/>
      <c r="L20" s="2073"/>
      <c r="M20" s="2094"/>
    </row>
    <row r="21" spans="1:13" ht="15.75">
      <c r="A21" s="4889"/>
      <c r="B21" s="3339"/>
      <c r="C21" s="1894"/>
      <c r="D21" s="1894"/>
      <c r="E21" s="1894"/>
      <c r="F21" s="1894"/>
      <c r="G21" s="1894"/>
      <c r="H21" s="1894"/>
      <c r="I21" s="1894"/>
      <c r="J21" s="1894"/>
      <c r="K21" s="1894"/>
      <c r="L21" s="1894"/>
      <c r="M21" s="1895"/>
    </row>
    <row r="22" spans="1:13" ht="15.75">
      <c r="A22" s="4889"/>
      <c r="B22" s="3337" t="s">
        <v>1170</v>
      </c>
      <c r="C22" s="131"/>
      <c r="D22" s="131"/>
      <c r="E22" s="131"/>
      <c r="F22" s="131"/>
      <c r="G22" s="131"/>
      <c r="H22" s="131"/>
      <c r="I22" s="131"/>
      <c r="J22" s="131"/>
      <c r="K22" s="131"/>
      <c r="L22" s="126"/>
      <c r="M22" s="454"/>
    </row>
    <row r="23" spans="1:13" ht="15.75">
      <c r="A23" s="4889"/>
      <c r="B23" s="3338"/>
      <c r="C23" s="669" t="s">
        <v>1171</v>
      </c>
      <c r="D23" s="123"/>
      <c r="E23" s="668"/>
      <c r="F23" s="669" t="s">
        <v>1172</v>
      </c>
      <c r="G23" s="1891"/>
      <c r="H23" s="668"/>
      <c r="I23" s="669" t="s">
        <v>1173</v>
      </c>
      <c r="J23" s="1891" t="s">
        <v>1167</v>
      </c>
      <c r="K23" s="668"/>
      <c r="L23" s="126"/>
      <c r="M23" s="454"/>
    </row>
    <row r="24" spans="1:13" ht="31.5">
      <c r="A24" s="4889"/>
      <c r="B24" s="3338"/>
      <c r="C24" s="669" t="s">
        <v>1174</v>
      </c>
      <c r="D24" s="130"/>
      <c r="E24" s="129"/>
      <c r="F24" s="669" t="s">
        <v>1175</v>
      </c>
      <c r="G24" s="123"/>
      <c r="H24" s="126"/>
      <c r="I24" s="127"/>
      <c r="J24" s="668"/>
      <c r="K24" s="1945"/>
      <c r="L24" s="126"/>
      <c r="M24" s="454"/>
    </row>
    <row r="25" spans="1:13" ht="15.75">
      <c r="A25" s="4889"/>
      <c r="B25" s="3338"/>
      <c r="C25" s="125"/>
      <c r="D25" s="125"/>
      <c r="E25" s="125"/>
      <c r="F25" s="125"/>
      <c r="G25" s="125"/>
      <c r="H25" s="125"/>
      <c r="I25" s="125"/>
      <c r="J25" s="125"/>
      <c r="K25" s="125"/>
      <c r="L25" s="126"/>
      <c r="M25" s="454"/>
    </row>
    <row r="26" spans="1:13" ht="15.75">
      <c r="A26" s="4889"/>
      <c r="B26" s="1864" t="s">
        <v>1176</v>
      </c>
      <c r="C26" s="668"/>
      <c r="D26" s="668"/>
      <c r="E26" s="668"/>
      <c r="F26" s="668"/>
      <c r="G26" s="668"/>
      <c r="H26" s="668"/>
      <c r="I26" s="668"/>
      <c r="J26" s="668"/>
      <c r="K26" s="668"/>
      <c r="L26" s="668"/>
      <c r="M26" s="122"/>
    </row>
    <row r="27" spans="1:13" ht="15.75">
      <c r="A27" s="4889"/>
      <c r="B27" s="1864"/>
      <c r="C27" s="124" t="s">
        <v>1177</v>
      </c>
      <c r="D27" s="1586">
        <v>0</v>
      </c>
      <c r="E27" s="668"/>
      <c r="F27" s="671" t="s">
        <v>1178</v>
      </c>
      <c r="G27" s="123"/>
      <c r="H27" s="668"/>
      <c r="I27" s="671" t="s">
        <v>1179</v>
      </c>
      <c r="J27" s="3358"/>
      <c r="K27" s="3359"/>
      <c r="L27" s="3698"/>
      <c r="M27" s="122"/>
    </row>
    <row r="28" spans="1:13" ht="15.75">
      <c r="A28" s="4889"/>
      <c r="B28" s="1865"/>
      <c r="C28" s="1894"/>
      <c r="D28" s="1894"/>
      <c r="E28" s="1894"/>
      <c r="F28" s="1894"/>
      <c r="G28" s="1894"/>
      <c r="H28" s="1894"/>
      <c r="I28" s="1894"/>
      <c r="J28" s="1894"/>
      <c r="K28" s="1894"/>
      <c r="L28" s="1894"/>
      <c r="M28" s="1895"/>
    </row>
    <row r="29" spans="1:13" ht="15.75">
      <c r="A29" s="4889"/>
      <c r="B29" s="3337" t="s">
        <v>1181</v>
      </c>
      <c r="C29" s="2034"/>
      <c r="D29" s="2034"/>
      <c r="E29" s="2034"/>
      <c r="F29" s="2034"/>
      <c r="G29" s="2034"/>
      <c r="H29" s="2034"/>
      <c r="I29" s="2034"/>
      <c r="J29" s="2034"/>
      <c r="K29" s="2034"/>
      <c r="L29" s="126"/>
      <c r="M29" s="454"/>
    </row>
    <row r="30" spans="1:13" ht="31.5">
      <c r="A30" s="4889"/>
      <c r="B30" s="3338"/>
      <c r="C30" s="668" t="s">
        <v>1182</v>
      </c>
      <c r="D30" s="672">
        <v>2020</v>
      </c>
      <c r="E30" s="117"/>
      <c r="F30" s="668" t="s">
        <v>1183</v>
      </c>
      <c r="G30" s="1371" t="s">
        <v>2215</v>
      </c>
      <c r="H30" s="117"/>
      <c r="I30" s="671"/>
      <c r="J30" s="117"/>
      <c r="K30" s="117"/>
      <c r="L30" s="126"/>
      <c r="M30" s="454"/>
    </row>
    <row r="31" spans="1:13" ht="15.75">
      <c r="A31" s="4889"/>
      <c r="B31" s="3339"/>
      <c r="C31" s="1894"/>
      <c r="D31" s="673"/>
      <c r="E31" s="2035"/>
      <c r="F31" s="1894"/>
      <c r="G31" s="2035"/>
      <c r="H31" s="2035"/>
      <c r="I31" s="115"/>
      <c r="J31" s="2035"/>
      <c r="K31" s="117"/>
      <c r="L31" s="126"/>
      <c r="M31" s="1587"/>
    </row>
    <row r="32" spans="1:13" ht="15.75">
      <c r="A32" s="4889"/>
      <c r="B32" s="3337" t="s">
        <v>1185</v>
      </c>
      <c r="C32" s="114"/>
      <c r="D32" s="1588"/>
      <c r="E32" s="114"/>
      <c r="F32" s="114"/>
      <c r="G32" s="114"/>
      <c r="H32" s="114"/>
      <c r="I32" s="114"/>
      <c r="J32" s="1589"/>
      <c r="K32" s="114"/>
      <c r="L32" s="114"/>
      <c r="M32" s="1590"/>
    </row>
    <row r="33" spans="1:13" ht="15.75">
      <c r="A33" s="4889"/>
      <c r="B33" s="3338"/>
      <c r="C33" s="109"/>
      <c r="D33" s="2052">
        <v>2020</v>
      </c>
      <c r="E33" s="111"/>
      <c r="F33" s="111">
        <v>2021</v>
      </c>
      <c r="G33" s="111"/>
      <c r="H33" s="1082">
        <v>2022</v>
      </c>
      <c r="I33" s="1082"/>
      <c r="J33" s="1591">
        <v>2023</v>
      </c>
      <c r="K33" s="111"/>
      <c r="L33" s="111"/>
      <c r="M33" s="1590"/>
    </row>
    <row r="34" spans="1:13" ht="15.75">
      <c r="A34" s="4889"/>
      <c r="B34" s="3338"/>
      <c r="C34" s="109"/>
      <c r="D34" s="1592">
        <v>5</v>
      </c>
      <c r="E34" s="1593"/>
      <c r="F34" s="1592">
        <v>10</v>
      </c>
      <c r="G34" s="1593"/>
      <c r="H34" s="1592">
        <v>15</v>
      </c>
      <c r="I34" s="1593"/>
      <c r="J34" s="1594">
        <v>20</v>
      </c>
      <c r="K34" s="526"/>
      <c r="L34" s="1595"/>
      <c r="M34" s="1596"/>
    </row>
    <row r="35" spans="1:13" ht="15.75">
      <c r="A35" s="4889"/>
      <c r="B35" s="3338"/>
      <c r="C35" s="109"/>
      <c r="D35" s="111"/>
      <c r="E35" s="111"/>
      <c r="F35" s="111"/>
      <c r="G35" s="111"/>
      <c r="H35" s="1082"/>
      <c r="I35" s="1082"/>
      <c r="J35" s="1597"/>
      <c r="K35" s="111"/>
      <c r="L35" s="111"/>
      <c r="M35" s="1598"/>
    </row>
    <row r="36" spans="1:13">
      <c r="A36" s="4889"/>
      <c r="B36" s="3941"/>
      <c r="C36" s="4890"/>
      <c r="D36" s="4385"/>
      <c r="E36" s="4385"/>
      <c r="F36" s="4385"/>
      <c r="G36" s="4385"/>
      <c r="H36" s="4385"/>
      <c r="I36" s="4385"/>
      <c r="J36" s="4385"/>
      <c r="K36" s="3775"/>
      <c r="L36" s="3775"/>
      <c r="M36" s="4891"/>
    </row>
    <row r="37" spans="1:13">
      <c r="A37" s="4889"/>
      <c r="B37" s="3941"/>
      <c r="C37" s="4892"/>
      <c r="D37" s="3775"/>
      <c r="E37" s="3775"/>
      <c r="F37" s="3775"/>
      <c r="G37" s="3775"/>
      <c r="H37" s="3775"/>
      <c r="I37" s="3775"/>
      <c r="J37" s="3775"/>
      <c r="K37" s="3775"/>
      <c r="L37" s="3775"/>
      <c r="M37" s="4891"/>
    </row>
    <row r="38" spans="1:13" ht="15.75">
      <c r="A38" s="4889"/>
      <c r="B38" s="3337" t="s">
        <v>1187</v>
      </c>
      <c r="C38" s="131"/>
      <c r="D38" s="131"/>
      <c r="E38" s="131"/>
      <c r="F38" s="131"/>
      <c r="G38" s="131"/>
      <c r="H38" s="131"/>
      <c r="I38" s="131"/>
      <c r="J38" s="131"/>
      <c r="K38" s="131"/>
      <c r="L38" s="126"/>
      <c r="M38" s="454"/>
    </row>
    <row r="39" spans="1:13" ht="15.75">
      <c r="A39" s="4889"/>
      <c r="B39" s="3338"/>
      <c r="C39" s="126"/>
      <c r="D39" s="106" t="s">
        <v>482</v>
      </c>
      <c r="E39" s="105" t="s">
        <v>60</v>
      </c>
      <c r="F39" s="3742" t="s">
        <v>1188</v>
      </c>
      <c r="G39" s="3743" t="s">
        <v>1267</v>
      </c>
      <c r="H39" s="3743"/>
      <c r="I39" s="3743"/>
      <c r="J39" s="3743"/>
      <c r="K39" s="1599"/>
      <c r="L39" s="126"/>
      <c r="M39" s="454"/>
    </row>
    <row r="40" spans="1:13" ht="15.75">
      <c r="A40" s="4889"/>
      <c r="B40" s="3338"/>
      <c r="C40" s="126"/>
      <c r="D40" s="2053" t="s">
        <v>1167</v>
      </c>
      <c r="E40" s="1891"/>
      <c r="F40" s="3742"/>
      <c r="G40" s="3743"/>
      <c r="H40" s="3743"/>
      <c r="I40" s="3743"/>
      <c r="J40" s="3743"/>
      <c r="K40" s="129"/>
      <c r="L40" s="126"/>
      <c r="M40" s="454"/>
    </row>
    <row r="41" spans="1:13" ht="15.75">
      <c r="A41" s="4889"/>
      <c r="B41" s="3339"/>
      <c r="C41" s="457"/>
      <c r="D41" s="457"/>
      <c r="E41" s="457"/>
      <c r="F41" s="457"/>
      <c r="G41" s="457"/>
      <c r="H41" s="457"/>
      <c r="I41" s="457"/>
      <c r="J41" s="457"/>
      <c r="K41" s="457"/>
      <c r="L41" s="126"/>
      <c r="M41" s="454"/>
    </row>
    <row r="42" spans="1:13" ht="153" customHeight="1">
      <c r="A42" s="4889"/>
      <c r="B42" s="100" t="s">
        <v>1189</v>
      </c>
      <c r="C42" s="3329" t="s">
        <v>2216</v>
      </c>
      <c r="D42" s="3330"/>
      <c r="E42" s="3330"/>
      <c r="F42" s="3330"/>
      <c r="G42" s="3330"/>
      <c r="H42" s="3330"/>
      <c r="I42" s="3330"/>
      <c r="J42" s="3330"/>
      <c r="K42" s="3330"/>
      <c r="L42" s="3330"/>
      <c r="M42" s="3331"/>
    </row>
    <row r="43" spans="1:13" ht="56.25" customHeight="1">
      <c r="A43" s="4889"/>
      <c r="B43" s="100" t="s">
        <v>1191</v>
      </c>
      <c r="C43" s="3329" t="s">
        <v>2217</v>
      </c>
      <c r="D43" s="3330"/>
      <c r="E43" s="3330"/>
      <c r="F43" s="3330"/>
      <c r="G43" s="3330"/>
      <c r="H43" s="3330"/>
      <c r="I43" s="3330"/>
      <c r="J43" s="3330"/>
      <c r="K43" s="3330"/>
      <c r="L43" s="3330"/>
      <c r="M43" s="3331"/>
    </row>
    <row r="44" spans="1:13" ht="15.75">
      <c r="A44" s="4889"/>
      <c r="B44" s="100" t="s">
        <v>1193</v>
      </c>
      <c r="C44" s="1861">
        <v>30</v>
      </c>
      <c r="D44" s="1861"/>
      <c r="E44" s="1861"/>
      <c r="F44" s="1861"/>
      <c r="G44" s="1861"/>
      <c r="H44" s="1861"/>
      <c r="I44" s="1861"/>
      <c r="J44" s="1861"/>
      <c r="K44" s="1861"/>
      <c r="L44" s="1861"/>
      <c r="M44" s="1862"/>
    </row>
    <row r="45" spans="1:13" ht="15.75">
      <c r="A45" s="4889"/>
      <c r="B45" s="100" t="s">
        <v>1195</v>
      </c>
      <c r="C45" s="3329" t="s">
        <v>61</v>
      </c>
      <c r="D45" s="3330"/>
      <c r="E45" s="3330"/>
      <c r="F45" s="3330"/>
      <c r="G45" s="3330"/>
      <c r="H45" s="3330"/>
      <c r="I45" s="3330"/>
      <c r="J45" s="3330"/>
      <c r="K45" s="3330"/>
      <c r="L45" s="3330"/>
      <c r="M45" s="3331"/>
    </row>
    <row r="46" spans="1:13" ht="15.75">
      <c r="A46" s="4880" t="s">
        <v>1197</v>
      </c>
      <c r="B46" s="98" t="s">
        <v>1198</v>
      </c>
      <c r="C46" s="4683" t="s">
        <v>2218</v>
      </c>
      <c r="D46" s="3972"/>
      <c r="E46" s="3972"/>
      <c r="F46" s="3972"/>
      <c r="G46" s="3972"/>
      <c r="H46" s="3972"/>
      <c r="I46" s="3972"/>
      <c r="J46" s="3972"/>
      <c r="K46" s="3972"/>
      <c r="L46" s="3972"/>
      <c r="M46" s="3973"/>
    </row>
    <row r="47" spans="1:13" ht="15.75">
      <c r="A47" s="4881"/>
      <c r="B47" s="98" t="s">
        <v>1199</v>
      </c>
      <c r="C47" s="4683" t="s">
        <v>2219</v>
      </c>
      <c r="D47" s="3972"/>
      <c r="E47" s="3972"/>
      <c r="F47" s="3972"/>
      <c r="G47" s="3972"/>
      <c r="H47" s="3972"/>
      <c r="I47" s="3972"/>
      <c r="J47" s="3972"/>
      <c r="K47" s="3972"/>
      <c r="L47" s="3972"/>
      <c r="M47" s="3973"/>
    </row>
    <row r="48" spans="1:13" ht="15.75">
      <c r="A48" s="4881"/>
      <c r="B48" s="98" t="s">
        <v>1201</v>
      </c>
      <c r="C48" s="4683" t="s">
        <v>238</v>
      </c>
      <c r="D48" s="3972"/>
      <c r="E48" s="3972"/>
      <c r="F48" s="3972"/>
      <c r="G48" s="3972"/>
      <c r="H48" s="3972"/>
      <c r="I48" s="3972"/>
      <c r="J48" s="3972"/>
      <c r="K48" s="3972"/>
      <c r="L48" s="3972"/>
      <c r="M48" s="3973"/>
    </row>
    <row r="49" spans="1:13" ht="15.75">
      <c r="A49" s="4881"/>
      <c r="B49" s="99" t="s">
        <v>1202</v>
      </c>
      <c r="C49" s="4683" t="s">
        <v>2220</v>
      </c>
      <c r="D49" s="3972"/>
      <c r="E49" s="3972"/>
      <c r="F49" s="3972"/>
      <c r="G49" s="3972"/>
      <c r="H49" s="3972"/>
      <c r="I49" s="3972"/>
      <c r="J49" s="3972"/>
      <c r="K49" s="3972"/>
      <c r="L49" s="3972"/>
      <c r="M49" s="3973"/>
    </row>
    <row r="50" spans="1:13" ht="15.75">
      <c r="A50" s="4881"/>
      <c r="B50" s="98" t="s">
        <v>1204</v>
      </c>
      <c r="C50" s="4882" t="s">
        <v>1058</v>
      </c>
      <c r="D50" s="4883"/>
      <c r="E50" s="4883"/>
      <c r="F50" s="4883"/>
      <c r="G50" s="4883"/>
      <c r="H50" s="4883"/>
      <c r="I50" s="4883"/>
      <c r="J50" s="4883"/>
      <c r="K50" s="4883"/>
      <c r="L50" s="4883"/>
      <c r="M50" s="4884"/>
    </row>
    <row r="51" spans="1:13" ht="15.75">
      <c r="A51" s="4881"/>
      <c r="B51" s="98" t="s">
        <v>1205</v>
      </c>
      <c r="C51" s="4683" t="s">
        <v>241</v>
      </c>
      <c r="D51" s="3972"/>
      <c r="E51" s="3972"/>
      <c r="F51" s="3972"/>
      <c r="G51" s="3972"/>
      <c r="H51" s="3972"/>
      <c r="I51" s="3972"/>
      <c r="J51" s="3972"/>
      <c r="K51" s="3972"/>
      <c r="L51" s="3972"/>
      <c r="M51" s="3973"/>
    </row>
    <row r="52" spans="1:13" ht="15.75">
      <c r="A52" s="4885" t="s">
        <v>1206</v>
      </c>
      <c r="B52" s="1348" t="s">
        <v>1207</v>
      </c>
      <c r="C52" s="3370" t="s">
        <v>2221</v>
      </c>
      <c r="D52" s="3370"/>
      <c r="E52" s="3370"/>
      <c r="F52" s="3370"/>
      <c r="G52" s="3370"/>
      <c r="H52" s="3370"/>
      <c r="I52" s="3370"/>
      <c r="J52" s="3370"/>
      <c r="K52" s="3370"/>
      <c r="L52" s="3370"/>
      <c r="M52" s="3371"/>
    </row>
    <row r="53" spans="1:13" ht="15.75">
      <c r="A53" s="4885"/>
      <c r="B53" s="1348" t="s">
        <v>1209</v>
      </c>
      <c r="C53" s="3370" t="s">
        <v>1529</v>
      </c>
      <c r="D53" s="3370"/>
      <c r="E53" s="3370"/>
      <c r="F53" s="3370"/>
      <c r="G53" s="3370"/>
      <c r="H53" s="3370"/>
      <c r="I53" s="3370"/>
      <c r="J53" s="3370"/>
      <c r="K53" s="3370"/>
      <c r="L53" s="3370"/>
      <c r="M53" s="3371"/>
    </row>
    <row r="54" spans="1:13" ht="15.75">
      <c r="A54" s="4885"/>
      <c r="B54" s="1348" t="s">
        <v>1202</v>
      </c>
      <c r="C54" s="3956" t="s">
        <v>655</v>
      </c>
      <c r="D54" s="3957"/>
      <c r="E54" s="3957"/>
      <c r="F54" s="1870"/>
      <c r="G54" s="1870"/>
      <c r="H54" s="1870"/>
      <c r="I54" s="1870"/>
      <c r="J54" s="1870"/>
      <c r="K54" s="1870"/>
      <c r="L54" s="1870"/>
      <c r="M54" s="1871"/>
    </row>
    <row r="55" spans="1:13" ht="15.75">
      <c r="A55" s="4885"/>
      <c r="B55" s="1348" t="s">
        <v>28</v>
      </c>
      <c r="C55" s="3370" t="s">
        <v>238</v>
      </c>
      <c r="D55" s="3370"/>
      <c r="E55" s="3370"/>
      <c r="F55" s="3370"/>
      <c r="G55" s="3370"/>
      <c r="H55" s="3370"/>
      <c r="I55" s="3370"/>
      <c r="J55" s="3370"/>
      <c r="K55" s="3370"/>
      <c r="L55" s="3370"/>
      <c r="M55" s="3371"/>
    </row>
    <row r="56" spans="1:13" ht="15.75">
      <c r="A56" s="4885"/>
      <c r="B56" s="1992" t="s">
        <v>1204</v>
      </c>
      <c r="C56" s="4886" t="s">
        <v>2222</v>
      </c>
      <c r="D56" s="3717"/>
      <c r="E56" s="3717"/>
      <c r="F56" s="3717"/>
      <c r="G56" s="3717"/>
      <c r="H56" s="3717"/>
      <c r="I56" s="3717"/>
      <c r="J56" s="3717"/>
      <c r="K56" s="3717"/>
      <c r="L56" s="3717"/>
      <c r="M56" s="3718"/>
    </row>
    <row r="57" spans="1:13" ht="15.75" customHeight="1">
      <c r="A57" s="4885"/>
      <c r="B57" s="1991" t="s">
        <v>1205</v>
      </c>
      <c r="C57" s="4887" t="s">
        <v>2223</v>
      </c>
      <c r="D57" s="3370"/>
      <c r="E57" s="3370"/>
      <c r="F57" s="3370"/>
      <c r="G57" s="3370"/>
      <c r="H57" s="3370"/>
      <c r="I57" s="3370"/>
      <c r="J57" s="3370"/>
      <c r="K57" s="3370"/>
      <c r="L57" s="3370"/>
      <c r="M57" s="4499"/>
    </row>
    <row r="58" spans="1:13" ht="16.5">
      <c r="A58" s="166"/>
      <c r="B58" s="166"/>
      <c r="C58" s="166"/>
      <c r="D58" s="166"/>
      <c r="E58" s="166"/>
      <c r="F58" s="166"/>
      <c r="G58" s="166"/>
      <c r="H58" s="166"/>
      <c r="I58" s="166"/>
      <c r="J58" s="166"/>
      <c r="K58" s="166"/>
      <c r="L58" s="166"/>
      <c r="M58" s="166"/>
    </row>
    <row r="59" spans="1:13" ht="16.5">
      <c r="A59" s="166"/>
      <c r="B59" s="166"/>
      <c r="C59" s="166"/>
      <c r="D59" s="166"/>
      <c r="E59" s="166"/>
      <c r="F59" s="166"/>
      <c r="G59" s="166"/>
      <c r="H59" s="166"/>
      <c r="I59" s="166"/>
      <c r="J59" s="166"/>
      <c r="K59" s="166"/>
      <c r="L59" s="166"/>
      <c r="M59" s="166"/>
    </row>
    <row r="60" spans="1:13" ht="16.5">
      <c r="A60" s="166"/>
      <c r="B60" s="166"/>
      <c r="C60" s="166"/>
      <c r="D60" s="166"/>
      <c r="E60" s="166"/>
      <c r="F60" s="166"/>
      <c r="G60" s="166"/>
      <c r="H60" s="166"/>
      <c r="I60" s="166"/>
      <c r="J60" s="166"/>
      <c r="K60" s="166"/>
      <c r="L60" s="166"/>
      <c r="M60" s="166"/>
    </row>
    <row r="61" spans="1:13" ht="16.5">
      <c r="A61" s="166"/>
      <c r="B61" s="166"/>
      <c r="C61" s="166"/>
      <c r="D61" s="166"/>
      <c r="E61" s="166"/>
      <c r="F61" s="166"/>
      <c r="G61" s="166"/>
      <c r="H61" s="166"/>
      <c r="I61" s="166"/>
      <c r="J61" s="166"/>
      <c r="K61" s="166"/>
      <c r="L61" s="166"/>
      <c r="M61" s="166"/>
    </row>
    <row r="62" spans="1:13" ht="16.5">
      <c r="A62" s="166"/>
      <c r="B62" s="166"/>
      <c r="C62" s="166"/>
      <c r="D62" s="166"/>
      <c r="E62" s="166"/>
      <c r="F62" s="166"/>
      <c r="G62" s="166"/>
      <c r="H62" s="166"/>
      <c r="I62" s="166"/>
      <c r="J62" s="166"/>
      <c r="K62" s="166"/>
      <c r="L62" s="166"/>
      <c r="M62" s="166"/>
    </row>
    <row r="63" spans="1:13" ht="16.5">
      <c r="A63" s="166"/>
      <c r="B63" s="166"/>
      <c r="C63" s="166"/>
      <c r="D63" s="166"/>
      <c r="E63" s="166"/>
      <c r="F63" s="166"/>
      <c r="G63" s="166"/>
      <c r="H63" s="166"/>
      <c r="I63" s="166"/>
      <c r="J63" s="166"/>
      <c r="K63" s="166"/>
      <c r="L63" s="166"/>
      <c r="M63" s="166"/>
    </row>
  </sheetData>
  <mergeCells count="41">
    <mergeCell ref="A1:M1"/>
    <mergeCell ref="A2:A12"/>
    <mergeCell ref="B8:B9"/>
    <mergeCell ref="C8:H8"/>
    <mergeCell ref="I8:M8"/>
    <mergeCell ref="C9:H9"/>
    <mergeCell ref="I9:M9"/>
    <mergeCell ref="C10:M10"/>
    <mergeCell ref="C2:M2"/>
    <mergeCell ref="C3:M3"/>
    <mergeCell ref="D7:H7"/>
    <mergeCell ref="C11:M11"/>
    <mergeCell ref="C12:M12"/>
    <mergeCell ref="A13:A45"/>
    <mergeCell ref="C14:M14"/>
    <mergeCell ref="B15:B21"/>
    <mergeCell ref="B22:B25"/>
    <mergeCell ref="J27:L27"/>
    <mergeCell ref="B29:B31"/>
    <mergeCell ref="B32:B37"/>
    <mergeCell ref="C36:M37"/>
    <mergeCell ref="B38:B41"/>
    <mergeCell ref="F39:F40"/>
    <mergeCell ref="G39:J40"/>
    <mergeCell ref="C42:M42"/>
    <mergeCell ref="C43:M43"/>
    <mergeCell ref="C45:M45"/>
    <mergeCell ref="A46:A51"/>
    <mergeCell ref="C46:M46"/>
    <mergeCell ref="C47:M47"/>
    <mergeCell ref="C50:M50"/>
    <mergeCell ref="C54:E54"/>
    <mergeCell ref="C48:M48"/>
    <mergeCell ref="C49:M49"/>
    <mergeCell ref="C51:M51"/>
    <mergeCell ref="A52:A57"/>
    <mergeCell ref="C52:M52"/>
    <mergeCell ref="C53:M53"/>
    <mergeCell ref="C55:M55"/>
    <mergeCell ref="C56:M56"/>
    <mergeCell ref="C57:M57"/>
  </mergeCells>
  <dataValidations count="5">
    <dataValidation allowBlank="1" showInputMessage="1" showErrorMessage="1" prompt="Incluir una ficha por cada indicador, ya sea de producto o de resultado" sqref="A1" xr:uid="{00000000-0002-0000-5900-000000000000}"/>
    <dataValidation allowBlank="1" showInputMessage="1" showErrorMessage="1" prompt="Selecciones de la lista desplegable" sqref="B13" xr:uid="{00000000-0002-0000-5900-000001000000}"/>
    <dataValidation allowBlank="1" showInputMessage="1" showErrorMessage="1" prompt="Seleccione de la lista desplegable" sqref="B4 B7" xr:uid="{00000000-0002-0000-5900-000002000000}"/>
    <dataValidation type="list" allowBlank="1" showInputMessage="1" showErrorMessage="1" sqref="I7" xr:uid="{00000000-0002-0000-5900-000003000000}">
      <formula1>INDIRECT(C7)</formula1>
    </dataValidation>
    <dataValidation type="list" allowBlank="1" showInputMessage="1" showErrorMessage="1" sqref="C13 C7 G39:J40 C4" xr:uid="{00000000-0002-0000-5900-000004000000}"/>
  </dataValidations>
  <hyperlinks>
    <hyperlink ref="C56" r:id="rId1" xr:uid="{00000000-0004-0000-5900-000000000000}"/>
    <hyperlink ref="C50" r:id="rId2" xr:uid="{00000000-0004-0000-5900-000001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5"/>
  </sheetPr>
  <dimension ref="A1:AMK60"/>
  <sheetViews>
    <sheetView zoomScale="80" zoomScaleNormal="80" workbookViewId="0">
      <selection activeCell="C2" sqref="C2"/>
    </sheetView>
  </sheetViews>
  <sheetFormatPr baseColWidth="10" defaultColWidth="9.140625" defaultRowHeight="15.75"/>
  <cols>
    <col min="1" max="1" width="25" style="552" customWidth="1"/>
    <col min="2" max="2" width="29.7109375" style="618" customWidth="1"/>
    <col min="3" max="7" width="10.28515625" style="552" customWidth="1"/>
    <col min="8" max="8" width="13" style="552" customWidth="1"/>
    <col min="9" max="12" width="10.28515625" style="552" customWidth="1"/>
    <col min="13" max="13" width="19.42578125" style="552" customWidth="1"/>
    <col min="14" max="1025" width="9.140625" style="552"/>
    <col min="1026" max="16384" width="9.140625" style="553"/>
  </cols>
  <sheetData>
    <row r="1" spans="1:13" ht="16.5" thickBot="1">
      <c r="A1" s="1004"/>
      <c r="B1" s="1005" t="s">
        <v>2224</v>
      </c>
      <c r="C1" s="1006"/>
      <c r="D1" s="1006"/>
      <c r="E1" s="1006"/>
      <c r="F1" s="1006"/>
      <c r="G1" s="1006"/>
      <c r="H1" s="1006"/>
      <c r="I1" s="1006"/>
      <c r="J1" s="1006"/>
      <c r="K1" s="1006"/>
      <c r="L1" s="1006"/>
      <c r="M1" s="1007"/>
    </row>
    <row r="2" spans="1:13" ht="49.5" customHeight="1">
      <c r="A2" s="4113" t="s">
        <v>1134</v>
      </c>
      <c r="B2" s="554" t="s">
        <v>1135</v>
      </c>
      <c r="C2" s="4909" t="s">
        <v>607</v>
      </c>
      <c r="D2" s="4909"/>
      <c r="E2" s="4909"/>
      <c r="F2" s="4909"/>
      <c r="G2" s="4909"/>
      <c r="H2" s="4909"/>
      <c r="I2" s="4909"/>
      <c r="J2" s="4909"/>
      <c r="K2" s="4909"/>
      <c r="L2" s="4909"/>
      <c r="M2" s="4909"/>
    </row>
    <row r="3" spans="1:13" ht="55.5" customHeight="1">
      <c r="A3" s="4907"/>
      <c r="B3" s="1962" t="s">
        <v>1213</v>
      </c>
      <c r="C3" s="4909" t="s">
        <v>571</v>
      </c>
      <c r="D3" s="4909"/>
      <c r="E3" s="4909"/>
      <c r="F3" s="4909"/>
      <c r="G3" s="4909"/>
      <c r="H3" s="4909"/>
      <c r="I3" s="4909"/>
      <c r="J3" s="4909"/>
      <c r="K3" s="4909"/>
      <c r="L3" s="4909"/>
      <c r="M3" s="4909"/>
    </row>
    <row r="4" spans="1:13">
      <c r="A4" s="4907"/>
      <c r="B4" s="555" t="s">
        <v>1139</v>
      </c>
      <c r="C4" s="556" t="s">
        <v>69</v>
      </c>
      <c r="D4" s="4058"/>
      <c r="E4" s="4058"/>
      <c r="F4" s="4058"/>
      <c r="G4" s="4058"/>
      <c r="H4" s="4058"/>
      <c r="I4" s="4058"/>
      <c r="J4" s="4058"/>
      <c r="K4" s="4058"/>
      <c r="L4" s="4058"/>
      <c r="M4" s="4058"/>
    </row>
    <row r="5" spans="1:13" ht="15.6" customHeight="1">
      <c r="A5" s="4907"/>
      <c r="B5" s="555" t="s">
        <v>1140</v>
      </c>
      <c r="C5" s="4051" t="s">
        <v>1773</v>
      </c>
      <c r="D5" s="4051"/>
      <c r="E5" s="4051"/>
      <c r="F5" s="4051"/>
      <c r="G5" s="4051"/>
      <c r="H5" s="4051"/>
      <c r="I5" s="4051"/>
      <c r="J5" s="4051"/>
      <c r="K5" s="4051"/>
      <c r="L5" s="4051"/>
      <c r="M5" s="4051"/>
    </row>
    <row r="6" spans="1:13">
      <c r="A6" s="4907"/>
      <c r="B6" s="555" t="s">
        <v>1142</v>
      </c>
      <c r="C6" s="3715" t="s">
        <v>1774</v>
      </c>
      <c r="D6" s="3370"/>
      <c r="E6" s="3370"/>
      <c r="F6" s="3370"/>
      <c r="G6" s="3370"/>
      <c r="H6" s="3370"/>
      <c r="I6" s="3370"/>
      <c r="J6" s="3370"/>
      <c r="K6" s="3370"/>
      <c r="L6" s="3370"/>
      <c r="M6" s="3371"/>
    </row>
    <row r="7" spans="1:13">
      <c r="A7" s="4907"/>
      <c r="B7" s="1962" t="s">
        <v>1143</v>
      </c>
      <c r="C7" s="1276"/>
      <c r="D7" s="4910" t="s">
        <v>1775</v>
      </c>
      <c r="E7" s="4910"/>
      <c r="F7" s="4910"/>
      <c r="G7" s="4910"/>
      <c r="H7" s="1277" t="s">
        <v>28</v>
      </c>
      <c r="I7" s="1278"/>
      <c r="J7" s="4911" t="s">
        <v>1794</v>
      </c>
      <c r="K7" s="4911"/>
      <c r="L7" s="4911"/>
      <c r="M7" s="4911"/>
    </row>
    <row r="8" spans="1:13" ht="15.75" customHeight="1">
      <c r="A8" s="4907"/>
      <c r="B8" s="4085" t="s">
        <v>1144</v>
      </c>
      <c r="C8" s="4912" t="s">
        <v>72</v>
      </c>
      <c r="D8" s="4913"/>
      <c r="E8" s="4913"/>
      <c r="F8" s="2056"/>
      <c r="G8" s="2056"/>
      <c r="H8" s="2056"/>
      <c r="I8" s="2056"/>
      <c r="J8" s="2056"/>
      <c r="K8" s="2056"/>
      <c r="L8" s="619"/>
      <c r="M8" s="620"/>
    </row>
    <row r="9" spans="1:13">
      <c r="A9" s="4907"/>
      <c r="B9" s="4085"/>
      <c r="C9" s="4914"/>
      <c r="D9" s="4915"/>
      <c r="E9" s="4915"/>
      <c r="F9" s="4916"/>
      <c r="G9" s="4916"/>
      <c r="H9" s="581"/>
      <c r="I9" s="4916"/>
      <c r="J9" s="4916"/>
      <c r="K9" s="4916"/>
      <c r="L9" s="4916"/>
      <c r="M9" s="622"/>
    </row>
    <row r="10" spans="1:13">
      <c r="A10" s="4907"/>
      <c r="B10" s="4085"/>
      <c r="C10" s="1008"/>
      <c r="D10" s="1279" t="s">
        <v>1147</v>
      </c>
      <c r="E10" s="1279"/>
      <c r="F10" s="4917" t="s">
        <v>1147</v>
      </c>
      <c r="G10" s="4917"/>
      <c r="H10" s="581"/>
      <c r="I10" s="4917" t="s">
        <v>1147</v>
      </c>
      <c r="J10" s="4917"/>
      <c r="K10" s="4917" t="s">
        <v>1147</v>
      </c>
      <c r="L10" s="4917"/>
      <c r="M10" s="624"/>
    </row>
    <row r="11" spans="1:13" ht="125.25" customHeight="1">
      <c r="A11" s="4907"/>
      <c r="B11" s="1962" t="s">
        <v>1219</v>
      </c>
      <c r="C11" s="4909" t="s">
        <v>2225</v>
      </c>
      <c r="D11" s="4909"/>
      <c r="E11" s="4909"/>
      <c r="F11" s="4909"/>
      <c r="G11" s="4909"/>
      <c r="H11" s="4909"/>
      <c r="I11" s="4909"/>
      <c r="J11" s="4909"/>
      <c r="K11" s="4909"/>
      <c r="L11" s="4909"/>
      <c r="M11" s="4909"/>
    </row>
    <row r="12" spans="1:13" ht="90.75" customHeight="1">
      <c r="A12" s="4907"/>
      <c r="B12" s="1962" t="s">
        <v>1221</v>
      </c>
      <c r="C12" s="3778" t="s">
        <v>2212</v>
      </c>
      <c r="D12" s="3779"/>
      <c r="E12" s="3779"/>
      <c r="F12" s="3779"/>
      <c r="G12" s="3779"/>
      <c r="H12" s="3779"/>
      <c r="I12" s="3779"/>
      <c r="J12" s="3779"/>
      <c r="K12" s="3779"/>
      <c r="L12" s="3779"/>
      <c r="M12" s="3780"/>
    </row>
    <row r="13" spans="1:13" ht="97.5" customHeight="1" thickBot="1">
      <c r="A13" s="4907"/>
      <c r="B13" s="1962" t="s">
        <v>1495</v>
      </c>
      <c r="C13" s="4909" t="s">
        <v>2226</v>
      </c>
      <c r="D13" s="4909"/>
      <c r="E13" s="4909"/>
      <c r="F13" s="4909"/>
      <c r="G13" s="4909"/>
      <c r="H13" s="4909"/>
      <c r="I13" s="4909"/>
      <c r="J13" s="4909"/>
      <c r="K13" s="4909"/>
      <c r="L13" s="4909"/>
      <c r="M13" s="4909"/>
    </row>
    <row r="14" spans="1:13" customFormat="1" ht="87" customHeight="1" thickBot="1">
      <c r="A14" s="4908"/>
      <c r="B14" s="998" t="s">
        <v>1223</v>
      </c>
      <c r="C14" s="4875" t="s">
        <v>952</v>
      </c>
      <c r="D14" s="4876"/>
      <c r="E14" s="4876"/>
      <c r="F14" s="4876"/>
      <c r="G14" s="4877"/>
      <c r="H14" s="998" t="s">
        <v>1224</v>
      </c>
      <c r="I14" s="4853" t="s">
        <v>789</v>
      </c>
      <c r="J14" s="4851"/>
      <c r="K14" s="4851"/>
      <c r="L14" s="4851"/>
      <c r="M14" s="4852"/>
    </row>
    <row r="15" spans="1:13" ht="15.75" customHeight="1">
      <c r="A15" s="4930" t="s">
        <v>1150</v>
      </c>
      <c r="B15" s="1962" t="s">
        <v>1256</v>
      </c>
      <c r="C15" s="1280"/>
      <c r="D15" s="4931" t="s">
        <v>58</v>
      </c>
      <c r="E15" s="4931"/>
      <c r="F15" s="4931"/>
      <c r="G15" s="4931"/>
      <c r="H15" s="4931"/>
      <c r="I15" s="4931"/>
      <c r="J15" s="4931"/>
      <c r="K15" s="4931"/>
      <c r="L15" s="4931"/>
      <c r="M15" s="4931"/>
    </row>
    <row r="16" spans="1:13">
      <c r="A16" s="4930"/>
      <c r="B16" s="1962" t="s">
        <v>1151</v>
      </c>
      <c r="C16" s="4923" t="s">
        <v>1785</v>
      </c>
      <c r="D16" s="4923"/>
      <c r="E16" s="4923"/>
      <c r="F16" s="4923"/>
      <c r="G16" s="4923"/>
      <c r="H16" s="4923"/>
      <c r="I16" s="4923"/>
      <c r="J16" s="4923"/>
      <c r="K16" s="4923"/>
      <c r="L16" s="4923"/>
      <c r="M16" s="4923"/>
    </row>
    <row r="17" spans="1:13" ht="8.25" customHeight="1">
      <c r="A17" s="4930"/>
      <c r="B17" s="4085" t="s">
        <v>1153</v>
      </c>
      <c r="C17" s="1281"/>
      <c r="D17" s="1282"/>
      <c r="E17" s="1282"/>
      <c r="F17" s="1282"/>
      <c r="G17" s="1282"/>
      <c r="H17" s="1282"/>
      <c r="I17" s="1282"/>
      <c r="J17" s="1282"/>
      <c r="K17" s="1282"/>
      <c r="L17" s="1282"/>
      <c r="M17" s="1283"/>
    </row>
    <row r="18" spans="1:13" ht="9" customHeight="1">
      <c r="A18" s="4930"/>
      <c r="B18" s="4085"/>
      <c r="C18" s="1284"/>
      <c r="D18" s="1285"/>
      <c r="E18" s="1286"/>
      <c r="F18" s="1285"/>
      <c r="G18" s="1286"/>
      <c r="H18" s="1285"/>
      <c r="I18" s="1286"/>
      <c r="J18" s="1285"/>
      <c r="K18" s="1286"/>
      <c r="L18" s="1286"/>
      <c r="M18" s="1287"/>
    </row>
    <row r="19" spans="1:13" ht="30">
      <c r="A19" s="4930"/>
      <c r="B19" s="4085"/>
      <c r="C19" s="1288" t="s">
        <v>1154</v>
      </c>
      <c r="D19" s="1289"/>
      <c r="E19" s="1288" t="s">
        <v>1155</v>
      </c>
      <c r="F19" s="1289"/>
      <c r="G19" s="1288" t="s">
        <v>1156</v>
      </c>
      <c r="H19" s="1289"/>
      <c r="I19" s="1288" t="s">
        <v>1157</v>
      </c>
      <c r="J19" s="1289"/>
      <c r="K19" s="1288" t="s">
        <v>1158</v>
      </c>
      <c r="L19" s="1290"/>
      <c r="M19" s="1291"/>
    </row>
    <row r="20" spans="1:13" ht="30">
      <c r="A20" s="4930"/>
      <c r="B20" s="4085"/>
      <c r="C20" s="1288" t="s">
        <v>1159</v>
      </c>
      <c r="D20" s="2058"/>
      <c r="E20" s="1288" t="s">
        <v>1160</v>
      </c>
      <c r="F20" s="1292"/>
      <c r="G20" s="1288" t="s">
        <v>1161</v>
      </c>
      <c r="H20" s="1292"/>
      <c r="I20" s="1288" t="s">
        <v>1162</v>
      </c>
      <c r="J20" s="1292" t="s">
        <v>1226</v>
      </c>
      <c r="K20" s="1288" t="s">
        <v>1163</v>
      </c>
      <c r="L20" s="1290"/>
      <c r="M20" s="1291"/>
    </row>
    <row r="21" spans="1:13">
      <c r="A21" s="4930"/>
      <c r="B21" s="4085"/>
      <c r="C21" s="1288" t="s">
        <v>1166</v>
      </c>
      <c r="D21" s="1292"/>
      <c r="E21" s="1288" t="s">
        <v>1168</v>
      </c>
      <c r="F21" s="2057"/>
      <c r="G21" s="2057"/>
      <c r="H21" s="2057"/>
      <c r="I21" s="2057"/>
      <c r="J21" s="2057"/>
      <c r="K21" s="2057"/>
      <c r="L21" s="2057"/>
      <c r="M21" s="1293"/>
    </row>
    <row r="22" spans="1:13" ht="9.75" customHeight="1">
      <c r="A22" s="4930"/>
      <c r="B22" s="4085"/>
      <c r="C22" s="1294"/>
      <c r="D22" s="1294"/>
      <c r="E22" s="1294"/>
      <c r="F22" s="1294"/>
      <c r="G22" s="1294"/>
      <c r="H22" s="1294"/>
      <c r="I22" s="1294"/>
      <c r="J22" s="1294"/>
      <c r="K22" s="1294"/>
      <c r="L22" s="1294"/>
      <c r="M22" s="1295"/>
    </row>
    <row r="23" spans="1:13" ht="15.75" customHeight="1">
      <c r="A23" s="4930"/>
      <c r="B23" s="4086" t="s">
        <v>1170</v>
      </c>
      <c r="C23" s="1296"/>
      <c r="D23" s="1296"/>
      <c r="E23" s="1296"/>
      <c r="F23" s="1296"/>
      <c r="G23" s="1296"/>
      <c r="H23" s="1296"/>
      <c r="I23" s="1296"/>
      <c r="J23" s="1296"/>
      <c r="K23" s="1296"/>
      <c r="L23" s="581"/>
      <c r="M23" s="582"/>
    </row>
    <row r="24" spans="1:13" ht="30">
      <c r="A24" s="4930"/>
      <c r="B24" s="4086"/>
      <c r="C24" s="1288" t="s">
        <v>1171</v>
      </c>
      <c r="D24" s="1292"/>
      <c r="E24" s="1297"/>
      <c r="F24" s="1288" t="s">
        <v>1172</v>
      </c>
      <c r="G24" s="2058"/>
      <c r="H24" s="1297"/>
      <c r="I24" s="1288" t="s">
        <v>1173</v>
      </c>
      <c r="J24" s="2058" t="s">
        <v>1226</v>
      </c>
      <c r="K24" s="1297"/>
      <c r="L24" s="581"/>
      <c r="M24" s="582"/>
    </row>
    <row r="25" spans="1:13" ht="30">
      <c r="A25" s="4930"/>
      <c r="B25" s="4086"/>
      <c r="C25" s="1288" t="s">
        <v>1174</v>
      </c>
      <c r="D25" s="1298"/>
      <c r="E25" s="581"/>
      <c r="F25" s="1288" t="s">
        <v>1175</v>
      </c>
      <c r="G25" s="1292"/>
      <c r="H25" s="581"/>
      <c r="I25" s="1299"/>
      <c r="J25" s="581"/>
      <c r="K25" s="1300"/>
      <c r="L25" s="581"/>
      <c r="M25" s="582"/>
    </row>
    <row r="26" spans="1:13">
      <c r="A26" s="4930"/>
      <c r="B26" s="4086"/>
      <c r="C26" s="1301"/>
      <c r="D26" s="1301"/>
      <c r="E26" s="1301"/>
      <c r="F26" s="1301"/>
      <c r="G26" s="1301"/>
      <c r="H26" s="1301"/>
      <c r="I26" s="1301"/>
      <c r="J26" s="1301"/>
      <c r="K26" s="1301"/>
      <c r="L26" s="581"/>
      <c r="M26" s="582"/>
    </row>
    <row r="27" spans="1:13">
      <c r="A27" s="4930"/>
      <c r="B27" s="588" t="s">
        <v>1176</v>
      </c>
      <c r="C27" s="1297"/>
      <c r="D27" s="1297"/>
      <c r="E27" s="1297"/>
      <c r="F27" s="1297"/>
      <c r="G27" s="1297"/>
      <c r="H27" s="1297"/>
      <c r="I27" s="1297"/>
      <c r="J27" s="1297"/>
      <c r="K27" s="1297"/>
      <c r="L27" s="1297"/>
      <c r="M27" s="1302"/>
    </row>
    <row r="28" spans="1:13" ht="15.75" customHeight="1">
      <c r="A28" s="4930"/>
      <c r="B28" s="588"/>
      <c r="C28" s="1303" t="s">
        <v>1177</v>
      </c>
      <c r="D28" s="1632" t="s">
        <v>61</v>
      </c>
      <c r="E28" s="1297"/>
      <c r="F28" s="1304" t="s">
        <v>1178</v>
      </c>
      <c r="G28" s="1292"/>
      <c r="H28" s="1297"/>
      <c r="I28" s="1304" t="s">
        <v>1179</v>
      </c>
      <c r="J28" s="4918"/>
      <c r="K28" s="4918"/>
      <c r="L28" s="4918"/>
      <c r="M28" s="1302"/>
    </row>
    <row r="29" spans="1:13">
      <c r="A29" s="4930"/>
      <c r="B29" s="555"/>
      <c r="C29" s="1294"/>
      <c r="D29" s="1294"/>
      <c r="E29" s="1294"/>
      <c r="F29" s="1294"/>
      <c r="G29" s="1294"/>
      <c r="H29" s="1294"/>
      <c r="I29" s="1294"/>
      <c r="J29" s="1294"/>
      <c r="K29" s="1294"/>
      <c r="L29" s="1294"/>
      <c r="M29" s="1295"/>
    </row>
    <row r="30" spans="1:13" ht="15.75" customHeight="1">
      <c r="A30" s="4930"/>
      <c r="B30" s="4085" t="s">
        <v>1181</v>
      </c>
      <c r="C30" s="1305"/>
      <c r="D30" s="1305"/>
      <c r="E30" s="1305"/>
      <c r="F30" s="1305"/>
      <c r="G30" s="1305"/>
      <c r="H30" s="1305"/>
      <c r="I30" s="1305"/>
      <c r="J30" s="1305"/>
      <c r="K30" s="1305"/>
      <c r="L30" s="581"/>
      <c r="M30" s="582"/>
    </row>
    <row r="31" spans="1:13" ht="30">
      <c r="A31" s="4930"/>
      <c r="B31" s="4085"/>
      <c r="C31" s="1297" t="s">
        <v>1182</v>
      </c>
      <c r="D31" s="1633">
        <v>2019</v>
      </c>
      <c r="E31" s="1306"/>
      <c r="F31" s="1297" t="s">
        <v>1183</v>
      </c>
      <c r="G31" s="1307" t="s">
        <v>1404</v>
      </c>
      <c r="H31" s="1306"/>
      <c r="I31" s="1304"/>
      <c r="J31" s="1306"/>
      <c r="K31" s="1306"/>
      <c r="L31" s="581"/>
      <c r="M31" s="582"/>
    </row>
    <row r="32" spans="1:13">
      <c r="A32" s="4930"/>
      <c r="B32" s="4085"/>
      <c r="C32" s="1294"/>
      <c r="D32" s="1308"/>
      <c r="E32" s="1309"/>
      <c r="F32" s="1294"/>
      <c r="G32" s="1309"/>
      <c r="H32" s="1309"/>
      <c r="I32" s="1310"/>
      <c r="J32" s="1309"/>
      <c r="K32" s="1309"/>
      <c r="L32" s="581"/>
      <c r="M32" s="582"/>
    </row>
    <row r="33" spans="1:13" ht="15.75" customHeight="1">
      <c r="A33" s="4930"/>
      <c r="B33" s="4086" t="s">
        <v>1185</v>
      </c>
      <c r="C33" s="1311"/>
      <c r="D33" s="1311"/>
      <c r="E33" s="1311"/>
      <c r="F33" s="1311"/>
      <c r="G33" s="1311"/>
      <c r="H33" s="1311"/>
      <c r="I33" s="1311"/>
      <c r="J33" s="1311"/>
      <c r="K33" s="1311"/>
      <c r="L33" s="1311"/>
      <c r="M33" s="1312"/>
    </row>
    <row r="34" spans="1:13">
      <c r="A34" s="4930"/>
      <c r="B34" s="4086"/>
      <c r="C34" s="1313"/>
      <c r="D34" s="1314">
        <v>2019</v>
      </c>
      <c r="E34" s="1314"/>
      <c r="F34" s="1314">
        <v>2020</v>
      </c>
      <c r="G34" s="1314"/>
      <c r="H34" s="1300">
        <v>2021</v>
      </c>
      <c r="I34" s="1300"/>
      <c r="J34" s="1300">
        <v>2022</v>
      </c>
      <c r="K34" s="1314"/>
      <c r="L34" s="1314" t="s">
        <v>1308</v>
      </c>
      <c r="M34" s="1312"/>
    </row>
    <row r="35" spans="1:13">
      <c r="A35" s="4930"/>
      <c r="B35" s="4086"/>
      <c r="C35" s="1313"/>
      <c r="D35" s="4919">
        <v>0.25</v>
      </c>
      <c r="E35" s="4919"/>
      <c r="F35" s="4919">
        <v>0.5</v>
      </c>
      <c r="G35" s="4919"/>
      <c r="H35" s="4919">
        <v>0.75</v>
      </c>
      <c r="I35" s="4919"/>
      <c r="J35" s="4919">
        <v>1</v>
      </c>
      <c r="K35" s="4919"/>
      <c r="L35" s="4920"/>
      <c r="M35" s="4920"/>
    </row>
    <row r="36" spans="1:13">
      <c r="A36" s="4930"/>
      <c r="B36" s="4086"/>
      <c r="C36" s="1313"/>
      <c r="D36" s="1314" t="s">
        <v>1309</v>
      </c>
      <c r="E36" s="1314"/>
      <c r="F36" s="1314" t="s">
        <v>1310</v>
      </c>
      <c r="G36" s="1314"/>
      <c r="H36" s="1300" t="s">
        <v>1311</v>
      </c>
      <c r="I36" s="1300"/>
      <c r="J36" s="1300" t="s">
        <v>1312</v>
      </c>
      <c r="K36" s="1314"/>
      <c r="L36" s="1314" t="s">
        <v>1313</v>
      </c>
      <c r="M36" s="1287"/>
    </row>
    <row r="37" spans="1:13">
      <c r="A37" s="4930"/>
      <c r="B37" s="4086"/>
      <c r="C37" s="1313"/>
      <c r="D37" s="2059"/>
      <c r="E37" s="1315"/>
      <c r="F37" s="4920"/>
      <c r="G37" s="4920"/>
      <c r="H37" s="2059"/>
      <c r="I37" s="1315"/>
      <c r="J37" s="4920"/>
      <c r="K37" s="4920"/>
      <c r="L37" s="2059"/>
      <c r="M37" s="1316"/>
    </row>
    <row r="38" spans="1:13">
      <c r="A38" s="4930"/>
      <c r="B38" s="4086"/>
      <c r="C38" s="1313"/>
      <c r="D38" s="1314" t="s">
        <v>1314</v>
      </c>
      <c r="E38" s="1314"/>
      <c r="F38" s="1314" t="s">
        <v>1315</v>
      </c>
      <c r="G38" s="1314"/>
      <c r="H38" s="1300" t="s">
        <v>1316</v>
      </c>
      <c r="I38" s="1300"/>
      <c r="J38" s="1300" t="s">
        <v>1317</v>
      </c>
      <c r="K38" s="1314"/>
      <c r="L38" s="1314" t="s">
        <v>1318</v>
      </c>
      <c r="M38" s="1287"/>
    </row>
    <row r="39" spans="1:13">
      <c r="A39" s="4930"/>
      <c r="B39" s="4086"/>
      <c r="C39" s="1313"/>
      <c r="D39" s="4920"/>
      <c r="E39" s="4920"/>
      <c r="F39" s="4924"/>
      <c r="G39" s="4925"/>
      <c r="H39" s="4920"/>
      <c r="I39" s="4920"/>
      <c r="J39" s="2059"/>
      <c r="K39" s="1315"/>
      <c r="L39" s="4926"/>
      <c r="M39" s="4927"/>
    </row>
    <row r="40" spans="1:13">
      <c r="A40" s="4930"/>
      <c r="B40" s="4086"/>
      <c r="C40" s="1313"/>
      <c r="D40" s="1317" t="s">
        <v>1318</v>
      </c>
      <c r="E40" s="1318"/>
      <c r="F40" s="1317" t="s">
        <v>1186</v>
      </c>
      <c r="G40" s="1318"/>
      <c r="H40" s="1317"/>
      <c r="I40" s="1318"/>
      <c r="J40" s="1317"/>
      <c r="K40" s="1318"/>
      <c r="L40" s="1317"/>
      <c r="M40" s="1316"/>
    </row>
    <row r="41" spans="1:13">
      <c r="A41" s="4930"/>
      <c r="B41" s="4086"/>
      <c r="C41" s="1313"/>
      <c r="D41" s="2059"/>
      <c r="E41" s="1315"/>
      <c r="F41" s="4920">
        <v>1</v>
      </c>
      <c r="G41" s="4920"/>
      <c r="H41" s="4928"/>
      <c r="I41" s="4928"/>
      <c r="J41" s="1317"/>
      <c r="K41" s="1318"/>
      <c r="L41" s="1317"/>
      <c r="M41" s="1316"/>
    </row>
    <row r="42" spans="1:13">
      <c r="A42" s="4930"/>
      <c r="B42" s="4086"/>
      <c r="C42" s="1313"/>
      <c r="D42" s="1317"/>
      <c r="E42" s="1318"/>
      <c r="F42" s="1317"/>
      <c r="G42" s="1318"/>
      <c r="H42" s="1317"/>
      <c r="I42" s="1318"/>
      <c r="J42" s="1317"/>
      <c r="K42" s="1318"/>
      <c r="L42" s="1317"/>
      <c r="M42" s="1316"/>
    </row>
    <row r="43" spans="1:13" ht="18" customHeight="1">
      <c r="A43" s="4930"/>
      <c r="B43" s="4085" t="s">
        <v>1187</v>
      </c>
      <c r="C43" s="1296"/>
      <c r="D43" s="1296"/>
      <c r="E43" s="1296"/>
      <c r="F43" s="1296"/>
      <c r="G43" s="1296"/>
      <c r="H43" s="1296"/>
      <c r="I43" s="1296"/>
      <c r="J43" s="1296"/>
      <c r="K43" s="1296"/>
      <c r="L43" s="581"/>
      <c r="M43" s="582"/>
    </row>
    <row r="44" spans="1:13" ht="15.75" customHeight="1">
      <c r="A44" s="4930"/>
      <c r="B44" s="4085"/>
      <c r="C44" s="581"/>
      <c r="D44" s="1319" t="s">
        <v>69</v>
      </c>
      <c r="E44" s="1320" t="s">
        <v>60</v>
      </c>
      <c r="F44" s="4932" t="s">
        <v>1188</v>
      </c>
      <c r="G44" s="4921"/>
      <c r="H44" s="1314"/>
      <c r="I44" s="1321"/>
      <c r="J44" s="1321"/>
      <c r="K44" s="1322"/>
      <c r="L44" s="581"/>
      <c r="M44" s="582"/>
    </row>
    <row r="45" spans="1:13">
      <c r="A45" s="4930"/>
      <c r="B45" s="4085"/>
      <c r="C45" s="581"/>
      <c r="D45" s="1323"/>
      <c r="E45" s="2058" t="s">
        <v>1226</v>
      </c>
      <c r="F45" s="4932"/>
      <c r="G45" s="4921"/>
      <c r="H45" s="1297"/>
      <c r="I45" s="4922"/>
      <c r="J45" s="4922"/>
      <c r="K45" s="581"/>
      <c r="L45" s="581"/>
      <c r="M45" s="582"/>
    </row>
    <row r="46" spans="1:13" ht="18.75" customHeight="1">
      <c r="A46" s="4930"/>
      <c r="B46" s="4085"/>
      <c r="C46" s="1279"/>
      <c r="D46" s="1279"/>
      <c r="E46" s="1279"/>
      <c r="F46" s="1279"/>
      <c r="G46" s="1279"/>
      <c r="H46" s="1279"/>
      <c r="I46" s="1279"/>
      <c r="J46" s="1279"/>
      <c r="K46" s="1279"/>
      <c r="L46" s="581"/>
      <c r="M46" s="582"/>
    </row>
    <row r="47" spans="1:13" ht="69.95" customHeight="1">
      <c r="A47" s="4930"/>
      <c r="B47" s="1962" t="s">
        <v>1189</v>
      </c>
      <c r="C47" s="4923" t="s">
        <v>1786</v>
      </c>
      <c r="D47" s="4923"/>
      <c r="E47" s="4923"/>
      <c r="F47" s="4923"/>
      <c r="G47" s="4923"/>
      <c r="H47" s="4923"/>
      <c r="I47" s="4923"/>
      <c r="J47" s="4923"/>
      <c r="K47" s="4923"/>
      <c r="L47" s="4923"/>
      <c r="M47" s="4923"/>
    </row>
    <row r="48" spans="1:13" ht="35.25" customHeight="1">
      <c r="A48" s="4930"/>
      <c r="B48" s="1962" t="s">
        <v>1191</v>
      </c>
      <c r="C48" s="4923" t="s">
        <v>1787</v>
      </c>
      <c r="D48" s="4923"/>
      <c r="E48" s="4923"/>
      <c r="F48" s="4923"/>
      <c r="G48" s="4923"/>
      <c r="H48" s="4923"/>
      <c r="I48" s="4923"/>
      <c r="J48" s="4923"/>
      <c r="K48" s="4923"/>
      <c r="L48" s="4923"/>
      <c r="M48" s="4923"/>
    </row>
    <row r="49" spans="1:13">
      <c r="A49" s="4930"/>
      <c r="B49" s="1962" t="s">
        <v>1193</v>
      </c>
      <c r="C49" s="4022">
        <v>30</v>
      </c>
      <c r="D49" s="4023"/>
      <c r="E49" s="4023"/>
      <c r="F49" s="4023"/>
      <c r="G49" s="4023"/>
      <c r="H49" s="4023"/>
      <c r="I49" s="4023"/>
      <c r="J49" s="4023"/>
      <c r="K49" s="4023"/>
      <c r="L49" s="4023"/>
      <c r="M49" s="4023"/>
    </row>
    <row r="50" spans="1:13" ht="15.75" customHeight="1">
      <c r="A50" s="4930"/>
      <c r="B50" s="1962" t="s">
        <v>1195</v>
      </c>
      <c r="C50" s="4923" t="s">
        <v>61</v>
      </c>
      <c r="D50" s="4923"/>
      <c r="E50" s="4923"/>
      <c r="F50" s="4923"/>
      <c r="G50" s="4923"/>
      <c r="H50" s="4923"/>
      <c r="I50" s="4923"/>
      <c r="J50" s="4923"/>
      <c r="K50" s="4923"/>
      <c r="L50" s="4923"/>
      <c r="M50" s="4923"/>
    </row>
    <row r="51" spans="1:13" ht="15.75" customHeight="1" thickBot="1">
      <c r="A51" s="4102" t="s">
        <v>1197</v>
      </c>
      <c r="B51" s="2055" t="s">
        <v>1198</v>
      </c>
      <c r="C51" s="4043" t="s">
        <v>953</v>
      </c>
      <c r="D51" s="4043"/>
      <c r="E51" s="4043"/>
      <c r="F51" s="4043"/>
      <c r="G51" s="4043"/>
      <c r="H51" s="4043"/>
      <c r="I51" s="4043"/>
      <c r="J51" s="4043"/>
      <c r="K51" s="4043"/>
      <c r="L51" s="4043"/>
      <c r="M51" s="4043"/>
    </row>
    <row r="52" spans="1:13" ht="16.5" thickBot="1">
      <c r="A52" s="4102"/>
      <c r="B52" s="2055" t="s">
        <v>1199</v>
      </c>
      <c r="C52" s="4043" t="s">
        <v>1789</v>
      </c>
      <c r="D52" s="4043"/>
      <c r="E52" s="4043"/>
      <c r="F52" s="4043"/>
      <c r="G52" s="4043"/>
      <c r="H52" s="4043"/>
      <c r="I52" s="4043"/>
      <c r="J52" s="4043"/>
      <c r="K52" s="4043"/>
      <c r="L52" s="4043"/>
      <c r="M52" s="4043"/>
    </row>
    <row r="53" spans="1:13" ht="16.5" thickBot="1">
      <c r="A53" s="4102"/>
      <c r="B53" s="2055" t="s">
        <v>1201</v>
      </c>
      <c r="C53" s="4043" t="s">
        <v>1763</v>
      </c>
      <c r="D53" s="4043"/>
      <c r="E53" s="4043"/>
      <c r="F53" s="4043"/>
      <c r="G53" s="4043"/>
      <c r="H53" s="4043"/>
      <c r="I53" s="4043"/>
      <c r="J53" s="4043"/>
      <c r="K53" s="4043"/>
      <c r="L53" s="4043"/>
      <c r="M53" s="4043"/>
    </row>
    <row r="54" spans="1:13" ht="15.75" customHeight="1" thickBot="1">
      <c r="A54" s="4102"/>
      <c r="B54" s="613" t="s">
        <v>1202</v>
      </c>
      <c r="C54" s="4043" t="s">
        <v>1790</v>
      </c>
      <c r="D54" s="4043"/>
      <c r="E54" s="4043"/>
      <c r="F54" s="4043"/>
      <c r="G54" s="4043"/>
      <c r="H54" s="4043"/>
      <c r="I54" s="4043"/>
      <c r="J54" s="4043"/>
      <c r="K54" s="4043"/>
      <c r="L54" s="4043"/>
      <c r="M54" s="4043"/>
    </row>
    <row r="55" spans="1:13" ht="15.75" customHeight="1" thickBot="1">
      <c r="A55" s="4102"/>
      <c r="B55" s="2055" t="s">
        <v>1204</v>
      </c>
      <c r="C55" s="4929" t="s">
        <v>954</v>
      </c>
      <c r="D55" s="4043"/>
      <c r="E55" s="4043"/>
      <c r="F55" s="4043"/>
      <c r="G55" s="4043"/>
      <c r="H55" s="4043"/>
      <c r="I55" s="4043"/>
      <c r="J55" s="4043"/>
      <c r="K55" s="4043"/>
      <c r="L55" s="4043"/>
      <c r="M55" s="4043"/>
    </row>
    <row r="56" spans="1:13" ht="16.5" thickBot="1">
      <c r="A56" s="4102"/>
      <c r="B56" s="2055" t="s">
        <v>1205</v>
      </c>
      <c r="C56" s="4043" t="s">
        <v>2227</v>
      </c>
      <c r="D56" s="4043"/>
      <c r="E56" s="4043"/>
      <c r="F56" s="4043"/>
      <c r="G56" s="4043"/>
      <c r="H56" s="4043"/>
      <c r="I56" s="4043"/>
      <c r="J56" s="4043"/>
      <c r="K56" s="4043"/>
      <c r="L56" s="4043"/>
      <c r="M56" s="4043"/>
    </row>
    <row r="57" spans="1:13" ht="15.75" customHeight="1">
      <c r="A57" s="4113" t="s">
        <v>1206</v>
      </c>
      <c r="B57" s="614" t="s">
        <v>1207</v>
      </c>
      <c r="C57" s="4933" t="s">
        <v>2228</v>
      </c>
      <c r="D57" s="4934"/>
      <c r="E57" s="4934"/>
      <c r="F57" s="4934"/>
      <c r="G57" s="4934"/>
      <c r="H57" s="4934"/>
      <c r="I57" s="4934"/>
      <c r="J57" s="4934"/>
      <c r="K57" s="4934"/>
      <c r="L57" s="4934"/>
      <c r="M57" s="4935"/>
    </row>
    <row r="58" spans="1:13" ht="19.5" customHeight="1">
      <c r="A58" s="4113"/>
      <c r="B58" s="614" t="s">
        <v>1209</v>
      </c>
      <c r="C58" s="4933" t="s">
        <v>1793</v>
      </c>
      <c r="D58" s="4934"/>
      <c r="E58" s="4934"/>
      <c r="F58" s="4934"/>
      <c r="G58" s="4934"/>
      <c r="H58" s="4934"/>
      <c r="I58" s="4934"/>
      <c r="J58" s="4934"/>
      <c r="K58" s="4934"/>
      <c r="L58" s="4934"/>
      <c r="M58" s="4935"/>
    </row>
    <row r="59" spans="1:13" ht="15.75" customHeight="1" thickBot="1">
      <c r="A59" s="4113"/>
      <c r="B59" s="615" t="s">
        <v>28</v>
      </c>
      <c r="C59" s="4041" t="s">
        <v>1794</v>
      </c>
      <c r="D59" s="4042"/>
      <c r="E59" s="4042"/>
      <c r="F59" s="4042"/>
      <c r="G59" s="4042"/>
      <c r="H59" s="4042"/>
      <c r="I59" s="4042"/>
      <c r="J59" s="4042"/>
      <c r="K59" s="4042"/>
      <c r="L59" s="4042"/>
      <c r="M59" s="4043"/>
    </row>
    <row r="60" spans="1:13" ht="40.5" customHeight="1" thickBot="1">
      <c r="A60" s="616" t="s">
        <v>1211</v>
      </c>
      <c r="B60" s="1324"/>
      <c r="C60" s="4936" t="s">
        <v>1795</v>
      </c>
      <c r="D60" s="4936"/>
      <c r="E60" s="4936"/>
      <c r="F60" s="4936"/>
      <c r="G60" s="4936"/>
      <c r="H60" s="4936"/>
      <c r="I60" s="4936"/>
      <c r="J60" s="4936"/>
      <c r="K60" s="4936"/>
      <c r="L60" s="4936"/>
      <c r="M60" s="4936"/>
    </row>
  </sheetData>
  <mergeCells count="62">
    <mergeCell ref="A57:A59"/>
    <mergeCell ref="C57:M57"/>
    <mergeCell ref="C58:M58"/>
    <mergeCell ref="C59:M59"/>
    <mergeCell ref="C60:M60"/>
    <mergeCell ref="C49:M49"/>
    <mergeCell ref="C50:M50"/>
    <mergeCell ref="A51:A56"/>
    <mergeCell ref="C51:M51"/>
    <mergeCell ref="C52:M52"/>
    <mergeCell ref="C53:M53"/>
    <mergeCell ref="C54:M54"/>
    <mergeCell ref="C55:M55"/>
    <mergeCell ref="C56:M56"/>
    <mergeCell ref="A15:A50"/>
    <mergeCell ref="D15:M15"/>
    <mergeCell ref="C16:M16"/>
    <mergeCell ref="B17:B22"/>
    <mergeCell ref="B23:B26"/>
    <mergeCell ref="B43:B46"/>
    <mergeCell ref="F44:F45"/>
    <mergeCell ref="G44:G45"/>
    <mergeCell ref="I45:J45"/>
    <mergeCell ref="C47:M47"/>
    <mergeCell ref="C48:M48"/>
    <mergeCell ref="D39:E39"/>
    <mergeCell ref="F39:G39"/>
    <mergeCell ref="H39:I39"/>
    <mergeCell ref="L39:M39"/>
    <mergeCell ref="F41:G41"/>
    <mergeCell ref="H41:I41"/>
    <mergeCell ref="J28:L28"/>
    <mergeCell ref="B30:B32"/>
    <mergeCell ref="B33:B42"/>
    <mergeCell ref="D35:E35"/>
    <mergeCell ref="F35:G35"/>
    <mergeCell ref="H35:I35"/>
    <mergeCell ref="J35:K35"/>
    <mergeCell ref="L35:M35"/>
    <mergeCell ref="F37:G37"/>
    <mergeCell ref="J37:K37"/>
    <mergeCell ref="C11:M11"/>
    <mergeCell ref="C12:M12"/>
    <mergeCell ref="C13:M13"/>
    <mergeCell ref="C14:G14"/>
    <mergeCell ref="I14:M14"/>
    <mergeCell ref="A2:A14"/>
    <mergeCell ref="C2:M2"/>
    <mergeCell ref="C3:M3"/>
    <mergeCell ref="D4:M4"/>
    <mergeCell ref="C5:M5"/>
    <mergeCell ref="C6:M6"/>
    <mergeCell ref="D7:G7"/>
    <mergeCell ref="J7:M7"/>
    <mergeCell ref="B8:B10"/>
    <mergeCell ref="C8:E9"/>
    <mergeCell ref="F9:G9"/>
    <mergeCell ref="I9:J9"/>
    <mergeCell ref="K9:L9"/>
    <mergeCell ref="F10:G10"/>
    <mergeCell ref="I10:J10"/>
    <mergeCell ref="K10:L10"/>
  </mergeCells>
  <dataValidations count="4">
    <dataValidation type="list" allowBlank="1" showInputMessage="1" showErrorMessage="1" sqref="I7" xr:uid="{00000000-0002-0000-5A00-000000000000}">
      <formula1>INDIRECT(C7)</formula1>
      <formula2>0</formula2>
    </dataValidation>
    <dataValidation allowBlank="1" showInputMessage="1" showErrorMessage="1" prompt="Incluir una ficha por cada indicador, ya sea de producto o de resultado" sqref="B1" xr:uid="{00000000-0002-0000-5A00-000001000000}">
      <formula1>0</formula1>
      <formula2>0</formula2>
    </dataValidation>
    <dataValidation allowBlank="1" showInputMessage="1" showErrorMessage="1" prompt="Selecciones de la lista desplegable" sqref="B15" xr:uid="{00000000-0002-0000-5A00-000002000000}">
      <formula1>0</formula1>
      <formula2>0</formula2>
    </dataValidation>
    <dataValidation allowBlank="1" showInputMessage="1" showErrorMessage="1" prompt="Seleccione de la lista desplegable" sqref="B4 B7 H7" xr:uid="{00000000-0002-0000-5A00-000003000000}">
      <formula1>0</formula1>
      <formula2>0</formula2>
    </dataValidation>
  </dataValidations>
  <hyperlinks>
    <hyperlink ref="C55" r:id="rId1" display="victor.rodriguez@scrd.gov.co" xr:uid="{00000000-0004-0000-5A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5"/>
  </sheetPr>
  <dimension ref="A1:N61"/>
  <sheetViews>
    <sheetView zoomScale="70" zoomScaleNormal="70" workbookViewId="0">
      <selection activeCell="C3" sqref="C3:M3"/>
    </sheetView>
  </sheetViews>
  <sheetFormatPr baseColWidth="10" defaultColWidth="11.42578125" defaultRowHeight="15.75"/>
  <cols>
    <col min="1" max="1" width="25.140625" style="4" customWidth="1"/>
    <col min="2" max="2" width="39.140625" style="57" customWidth="1"/>
    <col min="3" max="16384" width="11.42578125" style="4"/>
  </cols>
  <sheetData>
    <row r="1" spans="1:14" ht="16.5" thickBot="1">
      <c r="A1" s="1"/>
      <c r="B1" s="1009" t="s">
        <v>2229</v>
      </c>
      <c r="C1" s="1010"/>
      <c r="D1" s="2"/>
      <c r="E1" s="2"/>
      <c r="F1" s="2"/>
      <c r="G1" s="2"/>
      <c r="H1" s="2"/>
      <c r="I1" s="2"/>
      <c r="J1" s="2"/>
      <c r="K1" s="2"/>
      <c r="L1" s="2"/>
      <c r="M1" s="3"/>
      <c r="N1" s="4" t="s">
        <v>1277</v>
      </c>
    </row>
    <row r="2" spans="1:14" ht="47.25" customHeight="1">
      <c r="A2" s="3126" t="s">
        <v>1134</v>
      </c>
      <c r="B2" s="5" t="s">
        <v>1135</v>
      </c>
      <c r="C2" s="4951" t="s">
        <v>611</v>
      </c>
      <c r="D2" s="4318"/>
      <c r="E2" s="4318"/>
      <c r="F2" s="4318"/>
      <c r="G2" s="4318"/>
      <c r="H2" s="4318"/>
      <c r="I2" s="4318"/>
      <c r="J2" s="4318"/>
      <c r="K2" s="4318"/>
      <c r="L2" s="4318"/>
      <c r="M2" s="4952"/>
    </row>
    <row r="3" spans="1:14" ht="49.5" customHeight="1">
      <c r="A3" s="3127"/>
      <c r="B3" s="6" t="s">
        <v>1213</v>
      </c>
      <c r="C3" s="4909" t="s">
        <v>571</v>
      </c>
      <c r="D3" s="4909"/>
      <c r="E3" s="4909"/>
      <c r="F3" s="4909"/>
      <c r="G3" s="4909"/>
      <c r="H3" s="4909"/>
      <c r="I3" s="4909"/>
      <c r="J3" s="4909"/>
      <c r="K3" s="4909"/>
      <c r="L3" s="4909"/>
      <c r="M3" s="4909"/>
    </row>
    <row r="4" spans="1:14" ht="38.25" customHeight="1">
      <c r="A4" s="3127"/>
      <c r="B4" s="1853" t="s">
        <v>1139</v>
      </c>
      <c r="C4" s="2144"/>
      <c r="D4" s="3870" t="s">
        <v>509</v>
      </c>
      <c r="E4" s="3870"/>
      <c r="F4" s="3870"/>
      <c r="G4" s="3870"/>
      <c r="H4" s="3870"/>
      <c r="I4" s="3870"/>
      <c r="J4" s="3870"/>
      <c r="K4" s="3870"/>
      <c r="L4" s="3870"/>
      <c r="M4" s="3871"/>
    </row>
    <row r="5" spans="1:14" ht="15.75" customHeight="1">
      <c r="A5" s="3127"/>
      <c r="B5" s="1853" t="s">
        <v>1140</v>
      </c>
      <c r="C5" s="3908" t="s">
        <v>2230</v>
      </c>
      <c r="D5" s="3870"/>
      <c r="E5" s="3870"/>
      <c r="F5" s="3870"/>
      <c r="G5" s="3870"/>
      <c r="H5" s="3870"/>
      <c r="I5" s="3870"/>
      <c r="J5" s="3870"/>
      <c r="K5" s="3870"/>
      <c r="L5" s="3870"/>
      <c r="M5" s="1905"/>
    </row>
    <row r="6" spans="1:14" ht="15.75" customHeight="1">
      <c r="A6" s="3127"/>
      <c r="B6" s="1853" t="s">
        <v>1142</v>
      </c>
      <c r="C6" s="3908" t="s">
        <v>2231</v>
      </c>
      <c r="D6" s="3870"/>
      <c r="E6" s="3870"/>
      <c r="F6" s="3870"/>
      <c r="G6" s="3870"/>
      <c r="H6" s="3870"/>
      <c r="I6" s="3870"/>
      <c r="J6" s="3870"/>
      <c r="K6" s="3870"/>
      <c r="L6" s="3870"/>
      <c r="M6" s="1905"/>
    </row>
    <row r="7" spans="1:14">
      <c r="A7" s="3127"/>
      <c r="B7" s="6" t="s">
        <v>1143</v>
      </c>
      <c r="C7" s="1325" t="s">
        <v>112</v>
      </c>
      <c r="D7" s="1245"/>
      <c r="E7" s="1245"/>
      <c r="F7" s="1245"/>
      <c r="G7" s="1249"/>
      <c r="H7" s="443" t="s">
        <v>28</v>
      </c>
      <c r="I7" s="157"/>
      <c r="J7" s="4953" t="s">
        <v>1280</v>
      </c>
      <c r="K7" s="4953"/>
      <c r="L7" s="4953"/>
      <c r="M7" s="4953"/>
    </row>
    <row r="8" spans="1:14" ht="15.75" customHeight="1">
      <c r="A8" s="3127"/>
      <c r="B8" s="3119" t="s">
        <v>1144</v>
      </c>
      <c r="C8" s="4954"/>
      <c r="D8" s="4308"/>
      <c r="E8" s="4308"/>
      <c r="F8" s="4308"/>
      <c r="G8" s="4308"/>
      <c r="H8" s="4308"/>
      <c r="I8" s="4308"/>
      <c r="J8" s="4308"/>
      <c r="K8" s="4308"/>
      <c r="L8" s="4308"/>
      <c r="M8" s="4309"/>
    </row>
    <row r="9" spans="1:14">
      <c r="A9" s="3127"/>
      <c r="B9" s="3120"/>
      <c r="C9" s="4955"/>
      <c r="D9" s="3809"/>
      <c r="E9" s="2051"/>
      <c r="F9" s="3809"/>
      <c r="G9" s="3809"/>
      <c r="H9" s="2051"/>
      <c r="I9" s="3809"/>
      <c r="J9" s="3809"/>
      <c r="K9" s="2051"/>
      <c r="L9" s="484"/>
      <c r="M9" s="11"/>
    </row>
    <row r="10" spans="1:14">
      <c r="A10" s="3127"/>
      <c r="B10" s="3121"/>
      <c r="C10" s="4955" t="s">
        <v>1147</v>
      </c>
      <c r="D10" s="3809"/>
      <c r="E10" s="2060"/>
      <c r="F10" s="3809" t="s">
        <v>1147</v>
      </c>
      <c r="G10" s="3809"/>
      <c r="H10" s="2060"/>
      <c r="I10" s="3809" t="s">
        <v>1147</v>
      </c>
      <c r="J10" s="3809"/>
      <c r="K10" s="2060"/>
      <c r="L10" s="484"/>
      <c r="M10" s="11"/>
    </row>
    <row r="11" spans="1:14" ht="193.5" customHeight="1">
      <c r="A11" s="3127"/>
      <c r="B11" s="6" t="s">
        <v>1219</v>
      </c>
      <c r="C11" s="3908" t="s">
        <v>2232</v>
      </c>
      <c r="D11" s="3870"/>
      <c r="E11" s="3870"/>
      <c r="F11" s="3870"/>
      <c r="G11" s="3870"/>
      <c r="H11" s="3870"/>
      <c r="I11" s="3870"/>
      <c r="J11" s="3870"/>
      <c r="K11" s="3870"/>
      <c r="L11" s="3870"/>
      <c r="M11" s="3871"/>
    </row>
    <row r="12" spans="1:14" ht="48" customHeight="1">
      <c r="A12" s="3127"/>
      <c r="B12" s="6" t="s">
        <v>1221</v>
      </c>
      <c r="C12" s="3778" t="s">
        <v>2233</v>
      </c>
      <c r="D12" s="3779"/>
      <c r="E12" s="3779"/>
      <c r="F12" s="3779"/>
      <c r="G12" s="3779"/>
      <c r="H12" s="3779"/>
      <c r="I12" s="3779"/>
      <c r="J12" s="3779"/>
      <c r="K12" s="3779"/>
      <c r="L12" s="3779"/>
      <c r="M12" s="3780"/>
    </row>
    <row r="13" spans="1:14" ht="45.75" customHeight="1" thickBot="1">
      <c r="A13" s="3127"/>
      <c r="B13" s="6" t="s">
        <v>1495</v>
      </c>
      <c r="C13" s="4945" t="s">
        <v>2234</v>
      </c>
      <c r="D13" s="4946"/>
      <c r="E13" s="4946"/>
      <c r="F13" s="4946"/>
      <c r="G13" s="4946"/>
      <c r="H13" s="4946"/>
      <c r="I13" s="4946"/>
      <c r="J13" s="4946"/>
      <c r="K13" s="4946"/>
      <c r="L13" s="4946"/>
      <c r="M13" s="4947"/>
    </row>
    <row r="14" spans="1:14" customFormat="1" ht="70.5" customHeight="1" thickBot="1">
      <c r="A14" s="3128"/>
      <c r="B14" s="998" t="s">
        <v>1223</v>
      </c>
      <c r="C14" s="4875" t="s">
        <v>1062</v>
      </c>
      <c r="D14" s="4876"/>
      <c r="E14" s="4876"/>
      <c r="F14" s="4876"/>
      <c r="G14" s="4877"/>
      <c r="H14" s="998" t="s">
        <v>1224</v>
      </c>
      <c r="I14" s="4853" t="s">
        <v>1126</v>
      </c>
      <c r="J14" s="4851"/>
      <c r="K14" s="4851"/>
      <c r="L14" s="4851"/>
      <c r="M14" s="4852"/>
    </row>
    <row r="15" spans="1:14" ht="30" customHeight="1">
      <c r="A15" s="3264" t="s">
        <v>1150</v>
      </c>
      <c r="B15" s="6" t="s">
        <v>12</v>
      </c>
      <c r="C15" s="4948" t="s">
        <v>58</v>
      </c>
      <c r="D15" s="4949"/>
      <c r="E15" s="4949"/>
      <c r="F15" s="4949"/>
      <c r="G15" s="4949"/>
      <c r="H15" s="4949"/>
      <c r="I15" s="4949"/>
      <c r="J15" s="4949"/>
      <c r="K15" s="4949"/>
      <c r="L15" s="4949"/>
      <c r="M15" s="4950"/>
    </row>
    <row r="16" spans="1:14" ht="33.75" customHeight="1">
      <c r="A16" s="3117"/>
      <c r="B16" s="6" t="s">
        <v>1151</v>
      </c>
      <c r="C16" s="3908" t="s">
        <v>612</v>
      </c>
      <c r="D16" s="3870"/>
      <c r="E16" s="3870"/>
      <c r="F16" s="3870"/>
      <c r="G16" s="3870"/>
      <c r="H16" s="3870"/>
      <c r="I16" s="3870"/>
      <c r="J16" s="3870"/>
      <c r="K16" s="3870"/>
      <c r="L16" s="3870"/>
      <c r="M16" s="3871"/>
    </row>
    <row r="17" spans="1:13">
      <c r="A17" s="3117"/>
      <c r="B17" s="3119" t="s">
        <v>1153</v>
      </c>
      <c r="C17" s="1326"/>
      <c r="D17" s="1252"/>
      <c r="E17" s="1252"/>
      <c r="F17" s="1252"/>
      <c r="G17" s="1252"/>
      <c r="H17" s="1252"/>
      <c r="I17" s="1252"/>
      <c r="J17" s="1252"/>
      <c r="K17" s="1252"/>
      <c r="L17" s="1252"/>
      <c r="M17" s="1253"/>
    </row>
    <row r="18" spans="1:13">
      <c r="A18" s="3117"/>
      <c r="B18" s="3120"/>
      <c r="C18" s="1327"/>
      <c r="D18" s="1255"/>
      <c r="E18" s="87"/>
      <c r="F18" s="1255"/>
      <c r="G18" s="87"/>
      <c r="H18" s="1255"/>
      <c r="I18" s="87"/>
      <c r="J18" s="1255"/>
      <c r="K18" s="87"/>
      <c r="L18" s="87"/>
      <c r="M18" s="1072"/>
    </row>
    <row r="19" spans="1:13" ht="30">
      <c r="A19" s="3117"/>
      <c r="B19" s="3120"/>
      <c r="C19" s="1328" t="s">
        <v>1154</v>
      </c>
      <c r="D19" s="644"/>
      <c r="E19" s="1256" t="s">
        <v>1155</v>
      </c>
      <c r="F19" s="644"/>
      <c r="G19" s="1256" t="s">
        <v>1156</v>
      </c>
      <c r="H19" s="644"/>
      <c r="I19" s="1256" t="s">
        <v>1157</v>
      </c>
      <c r="J19" s="644"/>
      <c r="K19" s="1256" t="s">
        <v>1158</v>
      </c>
      <c r="L19" s="645"/>
      <c r="M19" s="646"/>
    </row>
    <row r="20" spans="1:13" ht="30">
      <c r="A20" s="3117"/>
      <c r="B20" s="3120"/>
      <c r="C20" s="1328" t="s">
        <v>1159</v>
      </c>
      <c r="D20" s="1928"/>
      <c r="E20" s="1256" t="s">
        <v>1160</v>
      </c>
      <c r="F20" s="483"/>
      <c r="G20" s="1256" t="s">
        <v>1161</v>
      </c>
      <c r="H20" s="483"/>
      <c r="I20" s="1256" t="s">
        <v>1162</v>
      </c>
      <c r="J20" s="483" t="s">
        <v>1226</v>
      </c>
      <c r="K20" s="1256" t="s">
        <v>1163</v>
      </c>
      <c r="L20" s="645"/>
      <c r="M20" s="646"/>
    </row>
    <row r="21" spans="1:13" ht="30">
      <c r="A21" s="3117"/>
      <c r="B21" s="3120"/>
      <c r="C21" s="1328" t="s">
        <v>1164</v>
      </c>
      <c r="D21" s="1928"/>
      <c r="E21" s="1256" t="s">
        <v>1165</v>
      </c>
      <c r="F21" s="1928"/>
      <c r="G21" s="1256"/>
      <c r="H21" s="1275"/>
      <c r="I21" s="1256"/>
      <c r="J21" s="1275"/>
      <c r="K21" s="1256"/>
      <c r="L21" s="1256"/>
      <c r="M21" s="649"/>
    </row>
    <row r="22" spans="1:13">
      <c r="A22" s="3117"/>
      <c r="B22" s="3120"/>
      <c r="C22" s="1328" t="s">
        <v>1166</v>
      </c>
      <c r="D22" s="483"/>
      <c r="E22" s="1256" t="s">
        <v>1168</v>
      </c>
      <c r="F22" s="1329"/>
      <c r="G22" s="1330"/>
      <c r="H22" s="1331"/>
      <c r="I22" s="1331"/>
      <c r="J22" s="1331"/>
      <c r="K22" s="1331"/>
      <c r="L22" s="1331"/>
      <c r="M22" s="1332"/>
    </row>
    <row r="23" spans="1:13">
      <c r="A23" s="3117"/>
      <c r="B23" s="3121"/>
      <c r="C23" s="2129"/>
      <c r="D23" s="1929"/>
      <c r="E23" s="1929"/>
      <c r="F23" s="1929"/>
      <c r="G23" s="1929"/>
      <c r="H23" s="1929"/>
      <c r="I23" s="1929"/>
      <c r="J23" s="1929"/>
      <c r="K23" s="1929"/>
      <c r="L23" s="1929"/>
      <c r="M23" s="1930"/>
    </row>
    <row r="24" spans="1:13" ht="15.75" customHeight="1">
      <c r="A24" s="3117"/>
      <c r="B24" s="3119" t="s">
        <v>1170</v>
      </c>
      <c r="C24" s="1333"/>
      <c r="D24" s="488"/>
      <c r="E24" s="488"/>
      <c r="F24" s="488"/>
      <c r="G24" s="488"/>
      <c r="H24" s="488"/>
      <c r="I24" s="488"/>
      <c r="J24" s="488"/>
      <c r="K24" s="488"/>
      <c r="L24" s="484"/>
      <c r="M24" s="11"/>
    </row>
    <row r="25" spans="1:13">
      <c r="A25" s="3117"/>
      <c r="B25" s="3120"/>
      <c r="C25" s="1328" t="s">
        <v>1171</v>
      </c>
      <c r="D25" s="483"/>
      <c r="E25" s="1506"/>
      <c r="F25" s="1256" t="s">
        <v>1172</v>
      </c>
      <c r="G25" s="1928"/>
      <c r="H25" s="1506"/>
      <c r="I25" s="1256" t="s">
        <v>1173</v>
      </c>
      <c r="J25" s="1928" t="s">
        <v>1226</v>
      </c>
      <c r="K25" s="1506"/>
      <c r="L25" s="484"/>
      <c r="M25" s="11"/>
    </row>
    <row r="26" spans="1:13">
      <c r="A26" s="3117"/>
      <c r="B26" s="3120"/>
      <c r="C26" s="1328" t="s">
        <v>1174</v>
      </c>
      <c r="D26" s="1259"/>
      <c r="E26" s="484"/>
      <c r="F26" s="1256" t="s">
        <v>1175</v>
      </c>
      <c r="G26" s="483"/>
      <c r="H26" s="484"/>
      <c r="I26" s="1260"/>
      <c r="J26" s="484"/>
      <c r="K26" s="2051"/>
      <c r="L26" s="484"/>
      <c r="M26" s="11"/>
    </row>
    <row r="27" spans="1:13">
      <c r="A27" s="3117"/>
      <c r="B27" s="3120"/>
      <c r="C27" s="1334"/>
      <c r="D27" s="647"/>
      <c r="E27" s="647"/>
      <c r="F27" s="647"/>
      <c r="G27" s="647"/>
      <c r="H27" s="647"/>
      <c r="I27" s="647"/>
      <c r="J27" s="647"/>
      <c r="K27" s="647"/>
      <c r="L27" s="484"/>
      <c r="M27" s="11"/>
    </row>
    <row r="28" spans="1:13">
      <c r="A28" s="3117"/>
      <c r="B28" s="4864" t="s">
        <v>1176</v>
      </c>
      <c r="C28" s="1506"/>
      <c r="D28" s="1506"/>
      <c r="E28" s="1506"/>
      <c r="F28" s="1506"/>
      <c r="G28" s="1506"/>
      <c r="H28" s="1506"/>
      <c r="I28" s="1506"/>
      <c r="J28" s="1506"/>
      <c r="K28" s="1506"/>
      <c r="L28" s="1506"/>
      <c r="M28" s="479"/>
    </row>
    <row r="29" spans="1:13">
      <c r="A29" s="3117"/>
      <c r="B29" s="4864"/>
      <c r="C29" s="480" t="s">
        <v>1177</v>
      </c>
      <c r="D29" s="481" t="s">
        <v>61</v>
      </c>
      <c r="E29" s="1506"/>
      <c r="F29" s="1261" t="s">
        <v>1178</v>
      </c>
      <c r="G29" s="483" t="s">
        <v>61</v>
      </c>
      <c r="H29" s="1506"/>
      <c r="I29" s="1261" t="s">
        <v>1179</v>
      </c>
      <c r="J29" s="1984"/>
      <c r="K29" s="2127"/>
      <c r="L29" s="2136"/>
      <c r="M29" s="479"/>
    </row>
    <row r="30" spans="1:13">
      <c r="A30" s="3117"/>
      <c r="B30" s="4864"/>
      <c r="C30" s="1929"/>
      <c r="D30" s="1929"/>
      <c r="E30" s="1929"/>
      <c r="F30" s="1929"/>
      <c r="G30" s="1929"/>
      <c r="H30" s="1929"/>
      <c r="I30" s="1929"/>
      <c r="J30" s="1929"/>
      <c r="K30" s="1929"/>
      <c r="L30" s="1929"/>
      <c r="M30" s="1930"/>
    </row>
    <row r="31" spans="1:13">
      <c r="A31" s="3117"/>
      <c r="B31" s="3119" t="s">
        <v>1181</v>
      </c>
      <c r="C31" s="1336"/>
      <c r="D31" s="1262"/>
      <c r="E31" s="1262"/>
      <c r="F31" s="1262"/>
      <c r="G31" s="1262"/>
      <c r="H31" s="1262"/>
      <c r="I31" s="1262"/>
      <c r="J31" s="1262"/>
      <c r="K31" s="1262"/>
      <c r="L31" s="484"/>
      <c r="M31" s="11"/>
    </row>
    <row r="32" spans="1:13">
      <c r="A32" s="3117"/>
      <c r="B32" s="3120"/>
      <c r="C32" s="1335" t="s">
        <v>1182</v>
      </c>
      <c r="D32" s="1337">
        <v>2019</v>
      </c>
      <c r="E32" s="1264"/>
      <c r="F32" s="1506" t="s">
        <v>1183</v>
      </c>
      <c r="G32" s="1246" t="s">
        <v>1184</v>
      </c>
      <c r="H32" s="1264"/>
      <c r="I32" s="1261"/>
      <c r="J32" s="1264"/>
      <c r="K32" s="1264"/>
      <c r="L32" s="484"/>
      <c r="M32" s="11"/>
    </row>
    <row r="33" spans="1:13">
      <c r="A33" s="3117"/>
      <c r="B33" s="3121"/>
      <c r="C33" s="2129"/>
      <c r="D33" s="1265"/>
      <c r="E33" s="1266"/>
      <c r="F33" s="1929"/>
      <c r="G33" s="1266"/>
      <c r="H33" s="1266"/>
      <c r="I33" s="486"/>
      <c r="J33" s="1266"/>
      <c r="K33" s="1266"/>
      <c r="L33" s="475"/>
      <c r="M33" s="82"/>
    </row>
    <row r="34" spans="1:13">
      <c r="A34" s="3117"/>
      <c r="B34" s="3119" t="s">
        <v>1185</v>
      </c>
      <c r="C34" s="1338"/>
      <c r="D34" s="43"/>
      <c r="E34" s="43"/>
      <c r="F34" s="43"/>
      <c r="G34" s="43"/>
      <c r="H34" s="43"/>
      <c r="I34" s="43"/>
      <c r="J34" s="43"/>
      <c r="K34" s="43"/>
      <c r="L34" s="43"/>
      <c r="M34" s="652"/>
    </row>
    <row r="35" spans="1:13">
      <c r="A35" s="3117"/>
      <c r="B35" s="3120"/>
      <c r="C35" s="1339"/>
      <c r="D35" s="2382">
        <v>2019</v>
      </c>
      <c r="E35" s="84"/>
      <c r="F35" s="2382">
        <v>2020</v>
      </c>
      <c r="G35" s="84"/>
      <c r="H35" s="2382">
        <v>2021</v>
      </c>
      <c r="I35" s="85"/>
      <c r="J35" s="2382">
        <v>2022</v>
      </c>
      <c r="K35" s="84"/>
      <c r="L35" s="2382">
        <v>2023</v>
      </c>
      <c r="M35" s="652"/>
    </row>
    <row r="36" spans="1:13">
      <c r="A36" s="3117"/>
      <c r="B36" s="3120"/>
      <c r="C36" s="1339"/>
      <c r="D36" s="2383">
        <v>0.25</v>
      </c>
      <c r="E36" s="2384"/>
      <c r="F36" s="2383">
        <v>0.5</v>
      </c>
      <c r="G36" s="2384"/>
      <c r="H36" s="2383">
        <v>0.75</v>
      </c>
      <c r="I36" s="2384"/>
      <c r="J36" s="2383">
        <v>1</v>
      </c>
      <c r="K36" s="2384"/>
      <c r="L36" s="2383">
        <v>1</v>
      </c>
      <c r="M36" s="1340"/>
    </row>
    <row r="37" spans="1:13">
      <c r="A37" s="3117"/>
      <c r="B37" s="3120"/>
      <c r="C37" s="1339"/>
      <c r="D37" s="2382">
        <v>2024</v>
      </c>
      <c r="E37" s="84"/>
      <c r="F37" s="2382">
        <v>2025</v>
      </c>
      <c r="G37" s="84"/>
      <c r="H37" s="2382">
        <v>2026</v>
      </c>
      <c r="I37" s="85"/>
      <c r="J37" s="2382">
        <v>2027</v>
      </c>
      <c r="K37" s="84"/>
      <c r="L37" s="2382">
        <v>2028</v>
      </c>
      <c r="M37" s="1072"/>
    </row>
    <row r="38" spans="1:13">
      <c r="A38" s="3117"/>
      <c r="B38" s="3120"/>
      <c r="C38" s="1339"/>
      <c r="D38" s="2383">
        <v>1</v>
      </c>
      <c r="E38" s="2384"/>
      <c r="F38" s="2383">
        <v>1</v>
      </c>
      <c r="G38" s="2384"/>
      <c r="H38" s="2383">
        <v>1</v>
      </c>
      <c r="I38" s="2384"/>
      <c r="J38" s="2383">
        <v>1</v>
      </c>
      <c r="K38" s="2384"/>
      <c r="L38" s="2383">
        <v>1</v>
      </c>
      <c r="M38" s="1340"/>
    </row>
    <row r="39" spans="1:13">
      <c r="A39" s="3117"/>
      <c r="B39" s="3120"/>
      <c r="C39" s="1339"/>
      <c r="D39" s="2382">
        <v>2029</v>
      </c>
      <c r="E39" s="84"/>
      <c r="F39" s="2382">
        <v>2030</v>
      </c>
      <c r="G39" s="84"/>
      <c r="H39" s="2382">
        <v>2031</v>
      </c>
      <c r="I39" s="85"/>
      <c r="J39" s="2382">
        <v>2032</v>
      </c>
      <c r="K39" s="84"/>
      <c r="L39" s="2382">
        <v>2033</v>
      </c>
      <c r="M39" s="1072"/>
    </row>
    <row r="40" spans="1:13">
      <c r="A40" s="3117"/>
      <c r="B40" s="3120"/>
      <c r="C40" s="1339"/>
      <c r="D40" s="2383">
        <v>1</v>
      </c>
      <c r="E40" s="2384"/>
      <c r="F40" s="2383">
        <v>1</v>
      </c>
      <c r="G40" s="2384"/>
      <c r="H40" s="2383">
        <v>1</v>
      </c>
      <c r="I40" s="2384"/>
      <c r="J40" s="2383">
        <v>1</v>
      </c>
      <c r="K40" s="2384"/>
      <c r="L40" s="2383">
        <v>1</v>
      </c>
      <c r="M40" s="1340"/>
    </row>
    <row r="41" spans="1:13">
      <c r="A41" s="3117"/>
      <c r="B41" s="3120"/>
      <c r="C41" s="1339"/>
      <c r="D41" s="2382">
        <v>2034</v>
      </c>
      <c r="E41" s="84"/>
      <c r="F41" s="4437" t="s">
        <v>1186</v>
      </c>
      <c r="G41" s="4437"/>
      <c r="H41" s="1507"/>
      <c r="I41" s="84"/>
      <c r="J41" s="1507"/>
      <c r="K41" s="84"/>
      <c r="L41" s="1507"/>
      <c r="M41" s="1340"/>
    </row>
    <row r="42" spans="1:13">
      <c r="A42" s="3117"/>
      <c r="B42" s="3120"/>
      <c r="C42" s="1339"/>
      <c r="D42" s="2383">
        <v>1</v>
      </c>
      <c r="E42" s="2422"/>
      <c r="F42" s="4438">
        <v>1</v>
      </c>
      <c r="G42" s="4439"/>
      <c r="H42" s="4440"/>
      <c r="I42" s="4440"/>
      <c r="J42" s="1507"/>
      <c r="K42" s="84"/>
      <c r="L42" s="1507"/>
      <c r="M42" s="1340"/>
    </row>
    <row r="43" spans="1:13">
      <c r="A43" s="3117"/>
      <c r="B43" s="3120"/>
      <c r="C43" s="1339"/>
      <c r="D43" s="1507"/>
      <c r="E43" s="84"/>
      <c r="F43" s="1507"/>
      <c r="G43" s="84"/>
      <c r="H43" s="1507"/>
      <c r="I43" s="84"/>
      <c r="J43" s="1507"/>
      <c r="K43" s="84"/>
      <c r="L43" s="1507"/>
      <c r="M43" s="1340"/>
    </row>
    <row r="44" spans="1:13" ht="15.75" customHeight="1">
      <c r="A44" s="3117"/>
      <c r="B44" s="3119" t="s">
        <v>1187</v>
      </c>
      <c r="C44" s="1333"/>
      <c r="D44" s="488"/>
      <c r="E44" s="488"/>
      <c r="F44" s="488"/>
      <c r="G44" s="488"/>
      <c r="H44" s="488"/>
      <c r="I44" s="488"/>
      <c r="J44" s="488"/>
      <c r="K44" s="488"/>
      <c r="L44" s="491"/>
      <c r="M44" s="492"/>
    </row>
    <row r="45" spans="1:13">
      <c r="A45" s="3117"/>
      <c r="B45" s="3120"/>
      <c r="C45" s="1341"/>
      <c r="D45" s="654" t="s">
        <v>482</v>
      </c>
      <c r="E45" s="655" t="s">
        <v>60</v>
      </c>
      <c r="F45" s="3816" t="s">
        <v>1188</v>
      </c>
      <c r="G45" s="3815" t="s">
        <v>1267</v>
      </c>
      <c r="H45" s="3815"/>
      <c r="I45" s="3815"/>
      <c r="J45" s="3815"/>
      <c r="K45" s="2128"/>
      <c r="L45" s="484"/>
      <c r="M45" s="11"/>
    </row>
    <row r="46" spans="1:13">
      <c r="A46" s="3117"/>
      <c r="B46" s="3120"/>
      <c r="C46" s="1341"/>
      <c r="D46" s="656" t="s">
        <v>1226</v>
      </c>
      <c r="E46" s="1928"/>
      <c r="F46" s="3816"/>
      <c r="G46" s="3815"/>
      <c r="H46" s="3815"/>
      <c r="I46" s="3815"/>
      <c r="J46" s="3815"/>
      <c r="K46" s="484"/>
      <c r="L46" s="484"/>
      <c r="M46" s="11"/>
    </row>
    <row r="47" spans="1:13">
      <c r="A47" s="3117"/>
      <c r="B47" s="3121"/>
      <c r="C47" s="1001"/>
      <c r="D47" s="475"/>
      <c r="E47" s="475"/>
      <c r="F47" s="475"/>
      <c r="G47" s="475"/>
      <c r="H47" s="475"/>
      <c r="I47" s="475"/>
      <c r="J47" s="475"/>
      <c r="K47" s="475"/>
      <c r="L47" s="475"/>
      <c r="M47" s="82"/>
    </row>
    <row r="48" spans="1:13" ht="96" customHeight="1">
      <c r="A48" s="3117"/>
      <c r="B48" s="6" t="s">
        <v>1189</v>
      </c>
      <c r="C48" s="4941" t="s">
        <v>2235</v>
      </c>
      <c r="D48" s="4942"/>
      <c r="E48" s="4942"/>
      <c r="F48" s="4942"/>
      <c r="G48" s="4942"/>
      <c r="H48" s="4942"/>
      <c r="I48" s="4942"/>
      <c r="J48" s="4942"/>
      <c r="K48" s="4942"/>
      <c r="L48" s="4942"/>
      <c r="M48" s="4943"/>
    </row>
    <row r="49" spans="1:13" ht="36" customHeight="1">
      <c r="A49" s="3117"/>
      <c r="B49" s="6" t="s">
        <v>1191</v>
      </c>
      <c r="C49" s="3908" t="s">
        <v>2236</v>
      </c>
      <c r="D49" s="3870"/>
      <c r="E49" s="3870"/>
      <c r="F49" s="3870"/>
      <c r="G49" s="3870"/>
      <c r="H49" s="3870"/>
      <c r="I49" s="3870"/>
      <c r="J49" s="3870"/>
      <c r="K49" s="3870"/>
      <c r="L49" s="3870"/>
      <c r="M49" s="3871"/>
    </row>
    <row r="50" spans="1:13" ht="15.75" customHeight="1">
      <c r="A50" s="3117"/>
      <c r="B50" s="6" t="s">
        <v>1193</v>
      </c>
      <c r="C50" s="3908" t="s">
        <v>1648</v>
      </c>
      <c r="D50" s="3870"/>
      <c r="E50" s="3870"/>
      <c r="F50" s="3870"/>
      <c r="G50" s="3870"/>
      <c r="H50" s="3870"/>
      <c r="I50" s="3870"/>
      <c r="J50" s="3870"/>
      <c r="K50" s="3870"/>
      <c r="L50" s="3870"/>
      <c r="M50" s="3871"/>
    </row>
    <row r="51" spans="1:13">
      <c r="A51" s="3117"/>
      <c r="B51" s="6" t="s">
        <v>1195</v>
      </c>
      <c r="C51" s="4937" t="s">
        <v>61</v>
      </c>
      <c r="D51" s="3812"/>
      <c r="E51" s="3812"/>
      <c r="F51" s="3812"/>
      <c r="G51" s="3812"/>
      <c r="H51" s="3812"/>
      <c r="I51" s="3812"/>
      <c r="J51" s="3812"/>
      <c r="K51" s="3812"/>
      <c r="L51" s="3812"/>
      <c r="M51" s="3813"/>
    </row>
    <row r="52" spans="1:13" ht="15.75" customHeight="1">
      <c r="A52" s="3085" t="s">
        <v>1197</v>
      </c>
      <c r="B52" s="63" t="s">
        <v>1198</v>
      </c>
      <c r="C52" s="4938" t="s">
        <v>1012</v>
      </c>
      <c r="D52" s="4939"/>
      <c r="E52" s="4939"/>
      <c r="F52" s="4939"/>
      <c r="G52" s="4939"/>
      <c r="H52" s="4939"/>
      <c r="I52" s="4939"/>
      <c r="J52" s="4939"/>
      <c r="K52" s="4939"/>
      <c r="L52" s="4939"/>
      <c r="M52" s="4940"/>
    </row>
    <row r="53" spans="1:13" ht="15.75" customHeight="1">
      <c r="A53" s="3086"/>
      <c r="B53" s="63" t="s">
        <v>1199</v>
      </c>
      <c r="C53" s="4938" t="s">
        <v>2001</v>
      </c>
      <c r="D53" s="4939"/>
      <c r="E53" s="4939"/>
      <c r="F53" s="4939"/>
      <c r="G53" s="4939"/>
      <c r="H53" s="4939"/>
      <c r="I53" s="4939"/>
      <c r="J53" s="4939"/>
      <c r="K53" s="4939"/>
      <c r="L53" s="4939"/>
      <c r="M53" s="4940"/>
    </row>
    <row r="54" spans="1:13" ht="15.75" customHeight="1">
      <c r="A54" s="3086"/>
      <c r="B54" s="63" t="s">
        <v>1201</v>
      </c>
      <c r="C54" s="4938" t="s">
        <v>1280</v>
      </c>
      <c r="D54" s="4939"/>
      <c r="E54" s="4939"/>
      <c r="F54" s="4939"/>
      <c r="G54" s="4939"/>
      <c r="H54" s="4939"/>
      <c r="I54" s="4939"/>
      <c r="J54" s="4939"/>
      <c r="K54" s="4939"/>
      <c r="L54" s="4939"/>
      <c r="M54" s="4940"/>
    </row>
    <row r="55" spans="1:13" ht="15.75" customHeight="1">
      <c r="A55" s="3086"/>
      <c r="B55" s="64" t="s">
        <v>1202</v>
      </c>
      <c r="C55" s="4938" t="s">
        <v>483</v>
      </c>
      <c r="D55" s="4939"/>
      <c r="E55" s="4939"/>
      <c r="F55" s="4939"/>
      <c r="G55" s="4939"/>
      <c r="H55" s="4939"/>
      <c r="I55" s="4939"/>
      <c r="J55" s="4939"/>
      <c r="K55" s="4939"/>
      <c r="L55" s="4939"/>
      <c r="M55" s="4940"/>
    </row>
    <row r="56" spans="1:13" ht="15.75" customHeight="1">
      <c r="A56" s="3086"/>
      <c r="B56" s="63" t="s">
        <v>1204</v>
      </c>
      <c r="C56" s="4944" t="s">
        <v>1014</v>
      </c>
      <c r="D56" s="4939"/>
      <c r="E56" s="4939"/>
      <c r="F56" s="4939"/>
      <c r="G56" s="4939"/>
      <c r="H56" s="4939"/>
      <c r="I56" s="4939"/>
      <c r="J56" s="4939"/>
      <c r="K56" s="4939"/>
      <c r="L56" s="4939"/>
      <c r="M56" s="4940"/>
    </row>
    <row r="57" spans="1:13" ht="16.5" customHeight="1" thickBot="1">
      <c r="A57" s="3087"/>
      <c r="B57" s="63" t="s">
        <v>1205</v>
      </c>
      <c r="C57" s="4938" t="s">
        <v>1013</v>
      </c>
      <c r="D57" s="4939"/>
      <c r="E57" s="4939"/>
      <c r="F57" s="4939"/>
      <c r="G57" s="4939"/>
      <c r="H57" s="4939"/>
      <c r="I57" s="4939"/>
      <c r="J57" s="4939"/>
      <c r="K57" s="4939"/>
      <c r="L57" s="4939"/>
      <c r="M57" s="4940"/>
    </row>
    <row r="58" spans="1:13" ht="15.75" customHeight="1">
      <c r="A58" s="3085" t="s">
        <v>1206</v>
      </c>
      <c r="B58" s="65" t="s">
        <v>1207</v>
      </c>
      <c r="C58" s="4937" t="s">
        <v>1613</v>
      </c>
      <c r="D58" s="3812"/>
      <c r="E58" s="3812"/>
      <c r="F58" s="3812"/>
      <c r="G58" s="3812"/>
      <c r="H58" s="3812"/>
      <c r="I58" s="3812"/>
      <c r="J58" s="3812"/>
      <c r="K58" s="3812"/>
      <c r="L58" s="3812"/>
      <c r="M58" s="3813"/>
    </row>
    <row r="59" spans="1:13" ht="15.75" customHeight="1">
      <c r="A59" s="3086"/>
      <c r="B59" s="65" t="s">
        <v>1209</v>
      </c>
      <c r="C59" s="4937" t="s">
        <v>1210</v>
      </c>
      <c r="D59" s="3812"/>
      <c r="E59" s="3812"/>
      <c r="F59" s="3812"/>
      <c r="G59" s="3812"/>
      <c r="H59" s="3812"/>
      <c r="I59" s="3812"/>
      <c r="J59" s="3812"/>
      <c r="K59" s="3812"/>
      <c r="L59" s="3812"/>
      <c r="M59" s="3813"/>
    </row>
    <row r="60" spans="1:13" ht="16.5" customHeight="1" thickBot="1">
      <c r="A60" s="3086"/>
      <c r="B60" s="66" t="s">
        <v>28</v>
      </c>
      <c r="C60" s="4938" t="s">
        <v>1280</v>
      </c>
      <c r="D60" s="4939"/>
      <c r="E60" s="4939"/>
      <c r="F60" s="4939"/>
      <c r="G60" s="4939"/>
      <c r="H60" s="4939"/>
      <c r="I60" s="4939"/>
      <c r="J60" s="4939"/>
      <c r="K60" s="4939"/>
      <c r="L60" s="4939"/>
      <c r="M60" s="4940"/>
    </row>
    <row r="61" spans="1:13" ht="16.5" thickBot="1">
      <c r="A61" s="55" t="s">
        <v>1211</v>
      </c>
      <c r="B61" s="70"/>
      <c r="C61" s="4937"/>
      <c r="D61" s="3812"/>
      <c r="E61" s="3812"/>
      <c r="F61" s="3812"/>
      <c r="G61" s="3812"/>
      <c r="H61" s="3812"/>
      <c r="I61" s="3812"/>
      <c r="J61" s="3812"/>
      <c r="K61" s="3812"/>
      <c r="L61" s="3812"/>
      <c r="M61" s="3813"/>
    </row>
  </sheetData>
  <mergeCells count="50">
    <mergeCell ref="C11:M11"/>
    <mergeCell ref="A2:A14"/>
    <mergeCell ref="C2:M2"/>
    <mergeCell ref="C3:M3"/>
    <mergeCell ref="D4:M4"/>
    <mergeCell ref="C5:L5"/>
    <mergeCell ref="C6:L6"/>
    <mergeCell ref="J7:M7"/>
    <mergeCell ref="B8:B10"/>
    <mergeCell ref="C8:M8"/>
    <mergeCell ref="C9:D9"/>
    <mergeCell ref="F9:G9"/>
    <mergeCell ref="I9:J9"/>
    <mergeCell ref="C10:D10"/>
    <mergeCell ref="F10:G10"/>
    <mergeCell ref="I10:J10"/>
    <mergeCell ref="A15:A51"/>
    <mergeCell ref="C15:M15"/>
    <mergeCell ref="C16:M16"/>
    <mergeCell ref="B17:B23"/>
    <mergeCell ref="B24:B27"/>
    <mergeCell ref="B28:B30"/>
    <mergeCell ref="B44:B47"/>
    <mergeCell ref="F45:F46"/>
    <mergeCell ref="G45:J46"/>
    <mergeCell ref="B34:B43"/>
    <mergeCell ref="F41:G41"/>
    <mergeCell ref="F42:G42"/>
    <mergeCell ref="H42:I42"/>
    <mergeCell ref="C12:M12"/>
    <mergeCell ref="C13:M13"/>
    <mergeCell ref="C14:G14"/>
    <mergeCell ref="I14:M14"/>
    <mergeCell ref="B31:B33"/>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4">
    <dataValidation type="list" allowBlank="1" showInputMessage="1" showErrorMessage="1" sqref="I7" xr:uid="{00000000-0002-0000-5B00-000000000000}">
      <formula1>INDIRECT(C7)</formula1>
    </dataValidation>
    <dataValidation allowBlank="1" showInputMessage="1" showErrorMessage="1" prompt="Seleccione de la lista desplegable" sqref="B4 B7 H7" xr:uid="{00000000-0002-0000-5B00-000001000000}"/>
    <dataValidation allowBlank="1" showInputMessage="1" showErrorMessage="1" prompt="Selecciones de la lista desplegable" sqref="B15" xr:uid="{00000000-0002-0000-5B00-000002000000}"/>
    <dataValidation allowBlank="1" showInputMessage="1" showErrorMessage="1" prompt="Incluir una ficha por cada indicador, ya sea de producto o de resultado" sqref="B1" xr:uid="{00000000-0002-0000-5B00-000003000000}"/>
  </dataValidations>
  <hyperlinks>
    <hyperlink ref="C56" r:id="rId1" xr:uid="{00000000-0004-0000-5B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FF0000"/>
  </sheetPr>
  <dimension ref="A1:M58"/>
  <sheetViews>
    <sheetView topLeftCell="A45" zoomScale="70" zoomScaleNormal="70" workbookViewId="0">
      <selection activeCell="M70" sqref="M70"/>
    </sheetView>
  </sheetViews>
  <sheetFormatPr baseColWidth="10" defaultColWidth="11.42578125" defaultRowHeight="16.5"/>
  <cols>
    <col min="1" max="1" width="16.42578125" style="166" customWidth="1"/>
    <col min="2" max="2" width="22.85546875" style="166" customWidth="1"/>
    <col min="3" max="13" width="9.140625" style="166" customWidth="1"/>
    <col min="14" max="16384" width="11.42578125" style="166"/>
  </cols>
  <sheetData>
    <row r="1" spans="1:13" ht="14.25" customHeight="1" thickBot="1">
      <c r="A1" s="4966" t="s">
        <v>2237</v>
      </c>
      <c r="B1" s="4967"/>
      <c r="C1" s="4967"/>
      <c r="D1" s="4967"/>
      <c r="E1" s="4967"/>
      <c r="F1" s="4967"/>
      <c r="G1" s="4967"/>
      <c r="H1" s="4967"/>
      <c r="I1" s="4967"/>
      <c r="J1" s="4967"/>
      <c r="K1" s="4967"/>
      <c r="L1" s="4967"/>
      <c r="M1" s="4968"/>
    </row>
    <row r="2" spans="1:13" ht="43.5" customHeight="1">
      <c r="A2" s="4969" t="s">
        <v>1134</v>
      </c>
      <c r="B2" s="150" t="s">
        <v>1135</v>
      </c>
      <c r="C2" s="3715" t="s">
        <v>2238</v>
      </c>
      <c r="D2" s="3370"/>
      <c r="E2" s="3370"/>
      <c r="F2" s="3370"/>
      <c r="G2" s="3370"/>
      <c r="H2" s="3370"/>
      <c r="I2" s="3370"/>
      <c r="J2" s="3370"/>
      <c r="K2" s="3370"/>
      <c r="L2" s="3370"/>
      <c r="M2" s="3371"/>
    </row>
    <row r="3" spans="1:13" ht="47.25">
      <c r="A3" s="4970"/>
      <c r="B3" s="448" t="s">
        <v>1213</v>
      </c>
      <c r="C3" s="4975" t="s">
        <v>2239</v>
      </c>
      <c r="D3" s="4976"/>
      <c r="E3" s="4976"/>
      <c r="F3" s="4976"/>
      <c r="G3" s="4976"/>
      <c r="H3" s="4976"/>
      <c r="I3" s="4976"/>
      <c r="J3" s="4976"/>
      <c r="K3" s="4976"/>
      <c r="L3" s="4976"/>
      <c r="M3" s="4977"/>
    </row>
    <row r="4" spans="1:13" ht="22.5" customHeight="1">
      <c r="A4" s="4970"/>
      <c r="B4" s="2061" t="s">
        <v>1139</v>
      </c>
      <c r="C4" s="1991"/>
      <c r="D4" s="1870"/>
      <c r="E4" s="1870"/>
      <c r="F4" s="1870"/>
      <c r="G4" s="1870"/>
      <c r="H4" s="1870"/>
      <c r="I4" s="1870"/>
      <c r="J4" s="1870"/>
      <c r="K4" s="1870"/>
      <c r="L4" s="1870"/>
      <c r="M4" s="1871"/>
    </row>
    <row r="5" spans="1:13" ht="29.25" customHeight="1">
      <c r="A5" s="4970"/>
      <c r="B5" s="2061" t="s">
        <v>1140</v>
      </c>
      <c r="C5" s="1870"/>
      <c r="D5" s="1870"/>
      <c r="E5" s="1870"/>
      <c r="F5" s="1870"/>
      <c r="G5" s="1870"/>
      <c r="H5" s="1870"/>
      <c r="I5" s="1870"/>
      <c r="J5" s="1870"/>
      <c r="K5" s="1870"/>
      <c r="L5" s="1870"/>
      <c r="M5" s="1871"/>
    </row>
    <row r="6" spans="1:13" ht="16.5" customHeight="1">
      <c r="A6" s="4970"/>
      <c r="B6" s="2061" t="s">
        <v>1142</v>
      </c>
      <c r="C6" s="3956"/>
      <c r="D6" s="3957"/>
      <c r="E6" s="3957"/>
      <c r="F6" s="3957"/>
      <c r="G6" s="3957"/>
      <c r="H6" s="3957"/>
      <c r="I6" s="3957"/>
      <c r="J6" s="3957"/>
      <c r="K6" s="3957"/>
      <c r="L6" s="3957"/>
      <c r="M6" s="3958"/>
    </row>
    <row r="7" spans="1:13" ht="19.5" customHeight="1">
      <c r="A7" s="4970"/>
      <c r="B7" s="448" t="s">
        <v>1143</v>
      </c>
      <c r="C7" s="1345"/>
      <c r="D7" s="457" t="s">
        <v>237</v>
      </c>
      <c r="E7" s="449"/>
      <c r="F7" s="449"/>
      <c r="G7" s="450"/>
      <c r="H7" s="1897" t="s">
        <v>28</v>
      </c>
      <c r="I7" s="1347"/>
      <c r="J7" s="457" t="s">
        <v>238</v>
      </c>
      <c r="K7" s="449"/>
      <c r="L7" s="449"/>
      <c r="M7" s="504"/>
    </row>
    <row r="8" spans="1:13">
      <c r="A8" s="4970"/>
      <c r="B8" s="4978" t="s">
        <v>1144</v>
      </c>
      <c r="C8" s="1945"/>
      <c r="D8" s="2054"/>
      <c r="E8" s="2054"/>
      <c r="F8" s="2054"/>
      <c r="G8" s="2054"/>
      <c r="H8" s="2054"/>
      <c r="I8" s="2054"/>
      <c r="J8" s="2054"/>
      <c r="K8" s="2054"/>
      <c r="L8" s="452"/>
      <c r="M8" s="453"/>
    </row>
    <row r="9" spans="1:13">
      <c r="A9" s="4970"/>
      <c r="B9" s="4979"/>
      <c r="C9" s="4981" t="s">
        <v>169</v>
      </c>
      <c r="D9" s="4982"/>
      <c r="E9" s="4982"/>
      <c r="F9" s="4982"/>
      <c r="G9" s="4982"/>
      <c r="H9" s="1945"/>
      <c r="I9" s="4972"/>
      <c r="J9" s="4972"/>
      <c r="K9" s="4972"/>
      <c r="L9" s="4972"/>
      <c r="M9" s="4973"/>
    </row>
    <row r="10" spans="1:13">
      <c r="A10" s="4970"/>
      <c r="B10" s="4980"/>
      <c r="C10" s="3774" t="s">
        <v>1147</v>
      </c>
      <c r="D10" s="3744"/>
      <c r="E10" s="3744"/>
      <c r="F10" s="3744"/>
      <c r="G10" s="3744"/>
      <c r="H10" s="1945"/>
      <c r="I10" s="3744"/>
      <c r="J10" s="3744"/>
      <c r="K10" s="3744"/>
      <c r="L10" s="3744"/>
      <c r="M10" s="4974"/>
    </row>
    <row r="11" spans="1:13" ht="267.75" customHeight="1">
      <c r="A11" s="4970"/>
      <c r="B11" s="154" t="s">
        <v>1219</v>
      </c>
      <c r="C11" s="3340" t="s">
        <v>2240</v>
      </c>
      <c r="D11" s="3330"/>
      <c r="E11" s="3330"/>
      <c r="F11" s="3330"/>
      <c r="G11" s="3330"/>
      <c r="H11" s="3330"/>
      <c r="I11" s="3330"/>
      <c r="J11" s="3330"/>
      <c r="K11" s="3330"/>
      <c r="L11" s="3330"/>
      <c r="M11" s="3341"/>
    </row>
    <row r="12" spans="1:13" ht="63">
      <c r="A12" s="4970"/>
      <c r="B12" s="154" t="s">
        <v>1221</v>
      </c>
      <c r="C12" s="3728" t="s">
        <v>2233</v>
      </c>
      <c r="D12" s="3729"/>
      <c r="E12" s="3729"/>
      <c r="F12" s="3729"/>
      <c r="G12" s="3729"/>
      <c r="H12" s="3729"/>
      <c r="I12" s="3729"/>
      <c r="J12" s="3729"/>
      <c r="K12" s="3729"/>
      <c r="L12" s="3729"/>
      <c r="M12" s="3730"/>
    </row>
    <row r="13" spans="1:13" ht="252" customHeight="1">
      <c r="A13" s="4971"/>
      <c r="B13" s="100" t="s">
        <v>1495</v>
      </c>
      <c r="C13" s="3329" t="s">
        <v>2241</v>
      </c>
      <c r="D13" s="3330"/>
      <c r="E13" s="3330"/>
      <c r="F13" s="3330"/>
      <c r="G13" s="3330"/>
      <c r="H13" s="3330"/>
      <c r="I13" s="3330"/>
      <c r="J13" s="3330"/>
      <c r="K13" s="3330"/>
      <c r="L13" s="3330"/>
      <c r="M13" s="3341"/>
    </row>
    <row r="14" spans="1:13">
      <c r="A14" s="4956" t="s">
        <v>1150</v>
      </c>
      <c r="B14" s="100" t="s">
        <v>1256</v>
      </c>
      <c r="C14" s="156"/>
      <c r="D14" s="668" t="s">
        <v>236</v>
      </c>
      <c r="E14" s="668"/>
      <c r="F14" s="668"/>
      <c r="G14" s="668"/>
      <c r="H14" s="668"/>
      <c r="I14" s="668"/>
      <c r="J14" s="668"/>
      <c r="K14" s="668"/>
      <c r="L14" s="126"/>
      <c r="M14" s="454"/>
    </row>
    <row r="15" spans="1:13" ht="34.5" customHeight="1">
      <c r="A15" s="4957"/>
      <c r="B15" s="100" t="s">
        <v>1151</v>
      </c>
      <c r="C15" s="4390" t="s">
        <v>2242</v>
      </c>
      <c r="D15" s="4391"/>
      <c r="E15" s="4391"/>
      <c r="F15" s="4391"/>
      <c r="G15" s="4391"/>
      <c r="H15" s="4391"/>
      <c r="I15" s="4391"/>
      <c r="J15" s="4391"/>
      <c r="K15" s="4391"/>
      <c r="L15" s="4391"/>
      <c r="M15" s="4392"/>
    </row>
    <row r="16" spans="1:13">
      <c r="A16" s="4957"/>
      <c r="B16" s="3337" t="s">
        <v>1153</v>
      </c>
      <c r="C16" s="455"/>
      <c r="D16" s="142"/>
      <c r="E16" s="142"/>
      <c r="F16" s="142"/>
      <c r="G16" s="142"/>
      <c r="H16" s="142"/>
      <c r="I16" s="142"/>
      <c r="J16" s="142"/>
      <c r="K16" s="142"/>
      <c r="L16" s="142"/>
      <c r="M16" s="141"/>
    </row>
    <row r="17" spans="1:13">
      <c r="A17" s="4957"/>
      <c r="B17" s="3338"/>
      <c r="C17" s="140"/>
      <c r="D17" s="139"/>
      <c r="E17" s="138"/>
      <c r="F17" s="139"/>
      <c r="G17" s="138"/>
      <c r="H17" s="139"/>
      <c r="I17" s="138"/>
      <c r="J17" s="139"/>
      <c r="K17" s="138"/>
      <c r="L17" s="138"/>
      <c r="M17" s="110"/>
    </row>
    <row r="18" spans="1:13" ht="31.5">
      <c r="A18" s="4957"/>
      <c r="B18" s="3338"/>
      <c r="C18" s="669" t="s">
        <v>1154</v>
      </c>
      <c r="D18" s="137"/>
      <c r="E18" s="669" t="s">
        <v>1155</v>
      </c>
      <c r="F18" s="137"/>
      <c r="G18" s="669" t="s">
        <v>1156</v>
      </c>
      <c r="H18" s="137"/>
      <c r="I18" s="669" t="s">
        <v>1157</v>
      </c>
      <c r="J18" s="137" t="s">
        <v>1226</v>
      </c>
      <c r="K18" s="669" t="s">
        <v>1158</v>
      </c>
      <c r="L18" s="136"/>
      <c r="M18" s="135"/>
    </row>
    <row r="19" spans="1:13" ht="31.5">
      <c r="A19" s="4957"/>
      <c r="B19" s="3338"/>
      <c r="C19" s="669" t="s">
        <v>1159</v>
      </c>
      <c r="D19" s="1891"/>
      <c r="E19" s="669" t="s">
        <v>1160</v>
      </c>
      <c r="F19" s="123"/>
      <c r="G19" s="669" t="s">
        <v>1161</v>
      </c>
      <c r="H19" s="123"/>
      <c r="I19" s="669" t="s">
        <v>1162</v>
      </c>
      <c r="J19" s="123"/>
      <c r="K19" s="669" t="s">
        <v>1163</v>
      </c>
      <c r="L19" s="136"/>
      <c r="M19" s="135"/>
    </row>
    <row r="20" spans="1:13" ht="31.5">
      <c r="A20" s="4957"/>
      <c r="B20" s="3338"/>
      <c r="C20" s="669" t="s">
        <v>1164</v>
      </c>
      <c r="D20" s="1891"/>
      <c r="E20" s="669" t="s">
        <v>1165</v>
      </c>
      <c r="F20" s="1891"/>
      <c r="G20" s="669"/>
      <c r="H20" s="125"/>
      <c r="I20" s="669"/>
      <c r="J20" s="125"/>
      <c r="K20" s="669"/>
      <c r="L20" s="134"/>
      <c r="M20" s="133"/>
    </row>
    <row r="21" spans="1:13">
      <c r="A21" s="4957"/>
      <c r="B21" s="3338"/>
      <c r="C21" s="669" t="s">
        <v>1166</v>
      </c>
      <c r="D21" s="123"/>
      <c r="E21" s="669" t="s">
        <v>1168</v>
      </c>
      <c r="F21" s="2073"/>
      <c r="G21" s="2073"/>
      <c r="H21" s="2073"/>
      <c r="I21" s="2073"/>
      <c r="J21" s="2073"/>
      <c r="K21" s="2073"/>
      <c r="L21" s="2073"/>
      <c r="M21" s="2094"/>
    </row>
    <row r="22" spans="1:13" ht="34.5" customHeight="1">
      <c r="A22" s="4957"/>
      <c r="B22" s="3339"/>
      <c r="C22" s="1894"/>
      <c r="D22" s="1894"/>
      <c r="E22" s="1894"/>
      <c r="F22" s="1894"/>
      <c r="G22" s="1894"/>
      <c r="H22" s="1894"/>
      <c r="I22" s="1894"/>
      <c r="J22" s="1894"/>
      <c r="K22" s="1894"/>
      <c r="L22" s="1894"/>
      <c r="M22" s="1895"/>
    </row>
    <row r="23" spans="1:13">
      <c r="A23" s="4957"/>
      <c r="B23" s="3337" t="s">
        <v>1170</v>
      </c>
      <c r="C23" s="131"/>
      <c r="D23" s="131"/>
      <c r="E23" s="131"/>
      <c r="F23" s="131"/>
      <c r="G23" s="131"/>
      <c r="H23" s="131"/>
      <c r="I23" s="131"/>
      <c r="J23" s="131"/>
      <c r="K23" s="131"/>
      <c r="L23" s="126"/>
      <c r="M23" s="454"/>
    </row>
    <row r="24" spans="1:13">
      <c r="A24" s="4957"/>
      <c r="B24" s="3338"/>
      <c r="C24" s="669" t="s">
        <v>1171</v>
      </c>
      <c r="D24" s="123"/>
      <c r="E24" s="668"/>
      <c r="F24" s="669" t="s">
        <v>1172</v>
      </c>
      <c r="G24" s="1891"/>
      <c r="H24" s="668"/>
      <c r="I24" s="669" t="s">
        <v>1173</v>
      </c>
      <c r="J24" s="1891" t="s">
        <v>1167</v>
      </c>
      <c r="K24" s="668"/>
      <c r="L24" s="126"/>
      <c r="M24" s="454"/>
    </row>
    <row r="25" spans="1:13" ht="31.5">
      <c r="A25" s="4957"/>
      <c r="B25" s="3338"/>
      <c r="C25" s="669" t="s">
        <v>1174</v>
      </c>
      <c r="D25" s="130"/>
      <c r="E25" s="129"/>
      <c r="F25" s="669" t="s">
        <v>1175</v>
      </c>
      <c r="G25" s="123"/>
      <c r="H25" s="126"/>
      <c r="I25" s="127" t="s">
        <v>1861</v>
      </c>
      <c r="J25" s="1891"/>
      <c r="K25" s="1945"/>
      <c r="L25" s="126"/>
      <c r="M25" s="454"/>
    </row>
    <row r="26" spans="1:13">
      <c r="A26" s="4957"/>
      <c r="B26" s="3338"/>
      <c r="C26" s="125"/>
      <c r="D26" s="125"/>
      <c r="E26" s="125"/>
      <c r="F26" s="125"/>
      <c r="G26" s="125"/>
      <c r="H26" s="125"/>
      <c r="I26" s="125"/>
      <c r="J26" s="125"/>
      <c r="K26" s="125"/>
      <c r="L26" s="126"/>
      <c r="M26" s="454"/>
    </row>
    <row r="27" spans="1:13">
      <c r="A27" s="4957"/>
      <c r="B27" s="1864" t="s">
        <v>1176</v>
      </c>
      <c r="C27" s="668"/>
      <c r="D27" s="668"/>
      <c r="E27" s="668"/>
      <c r="F27" s="668"/>
      <c r="G27" s="668"/>
      <c r="H27" s="668"/>
      <c r="I27" s="668"/>
      <c r="J27" s="668"/>
      <c r="K27" s="668"/>
      <c r="L27" s="668"/>
      <c r="M27" s="122"/>
    </row>
    <row r="28" spans="1:13">
      <c r="A28" s="4957"/>
      <c r="B28" s="1864"/>
      <c r="C28" s="124" t="s">
        <v>1177</v>
      </c>
      <c r="D28" s="165" t="s">
        <v>61</v>
      </c>
      <c r="E28" s="668"/>
      <c r="F28" s="671" t="s">
        <v>1178</v>
      </c>
      <c r="G28" s="123" t="s">
        <v>61</v>
      </c>
      <c r="H28" s="668"/>
      <c r="I28" s="671" t="s">
        <v>1179</v>
      </c>
      <c r="J28" s="3961"/>
      <c r="K28" s="3962"/>
      <c r="L28" s="3963"/>
      <c r="M28" s="122"/>
    </row>
    <row r="29" spans="1:13">
      <c r="A29" s="4957"/>
      <c r="B29" s="1865"/>
      <c r="C29" s="1894"/>
      <c r="D29" s="1894"/>
      <c r="E29" s="1894"/>
      <c r="F29" s="1894"/>
      <c r="G29" s="1894"/>
      <c r="H29" s="1894"/>
      <c r="I29" s="1894"/>
      <c r="J29" s="1894"/>
      <c r="K29" s="1894"/>
      <c r="L29" s="1894"/>
      <c r="M29" s="1895"/>
    </row>
    <row r="30" spans="1:13">
      <c r="A30" s="4957"/>
      <c r="B30" s="3337" t="s">
        <v>1181</v>
      </c>
      <c r="C30" s="2034"/>
      <c r="D30" s="2034"/>
      <c r="E30" s="2034"/>
      <c r="F30" s="2034"/>
      <c r="G30" s="2034"/>
      <c r="H30" s="2034"/>
      <c r="I30" s="2034"/>
      <c r="J30" s="2034"/>
      <c r="K30" s="4535"/>
      <c r="L30" s="4535"/>
      <c r="M30" s="4959"/>
    </row>
    <row r="31" spans="1:13" ht="31.5">
      <c r="A31" s="4957"/>
      <c r="B31" s="3338"/>
      <c r="C31" s="668" t="s">
        <v>1182</v>
      </c>
      <c r="D31" s="672">
        <v>2020</v>
      </c>
      <c r="E31" s="117"/>
      <c r="F31" s="668" t="s">
        <v>1183</v>
      </c>
      <c r="G31" s="509" t="s">
        <v>1379</v>
      </c>
      <c r="H31" s="117"/>
      <c r="I31" s="671"/>
      <c r="J31" s="117"/>
      <c r="K31" s="4537"/>
      <c r="L31" s="4537"/>
      <c r="M31" s="4960"/>
    </row>
    <row r="32" spans="1:13">
      <c r="A32" s="4957"/>
      <c r="B32" s="3339"/>
      <c r="C32" s="1894"/>
      <c r="D32" s="673"/>
      <c r="E32" s="2035"/>
      <c r="F32" s="1894"/>
      <c r="G32" s="2035"/>
      <c r="H32" s="2035"/>
      <c r="I32" s="115"/>
      <c r="J32" s="2035"/>
      <c r="K32" s="4537"/>
      <c r="L32" s="4537"/>
      <c r="M32" s="4960"/>
    </row>
    <row r="33" spans="1:13">
      <c r="A33" s="4957"/>
      <c r="B33" s="3337" t="s">
        <v>1185</v>
      </c>
      <c r="C33" s="114"/>
      <c r="D33" s="114"/>
      <c r="E33" s="114"/>
      <c r="F33" s="114"/>
      <c r="G33" s="114"/>
      <c r="H33" s="114"/>
      <c r="I33" s="114"/>
      <c r="J33" s="114"/>
      <c r="K33" s="4537"/>
      <c r="L33" s="4537"/>
      <c r="M33" s="4960"/>
    </row>
    <row r="34" spans="1:13">
      <c r="A34" s="4957"/>
      <c r="B34" s="3338"/>
      <c r="C34" s="1377"/>
      <c r="D34" s="1600">
        <v>2020</v>
      </c>
      <c r="E34" s="1600">
        <v>2021</v>
      </c>
      <c r="F34" s="1600">
        <v>2022</v>
      </c>
      <c r="G34" s="1600">
        <v>2023</v>
      </c>
      <c r="H34" s="1601">
        <v>2024</v>
      </c>
      <c r="I34" s="1600">
        <v>2025</v>
      </c>
      <c r="J34" s="1601">
        <v>2026</v>
      </c>
      <c r="K34" s="4537"/>
      <c r="L34" s="4537"/>
      <c r="M34" s="4960"/>
    </row>
    <row r="35" spans="1:13">
      <c r="A35" s="4957"/>
      <c r="B35" s="3338"/>
      <c r="C35" s="1377"/>
      <c r="D35" s="1602">
        <v>500</v>
      </c>
      <c r="E35" s="1602">
        <v>1000</v>
      </c>
      <c r="F35" s="1602">
        <v>1000</v>
      </c>
      <c r="G35" s="1602">
        <v>1000</v>
      </c>
      <c r="H35" s="1602">
        <v>1000</v>
      </c>
      <c r="I35" s="1603"/>
      <c r="J35" s="1602"/>
      <c r="K35" s="4537"/>
      <c r="L35" s="4537"/>
      <c r="M35" s="4960"/>
    </row>
    <row r="36" spans="1:13">
      <c r="A36" s="4957"/>
      <c r="B36" s="1864"/>
      <c r="C36" s="1377"/>
      <c r="D36" s="1600">
        <v>2027</v>
      </c>
      <c r="E36" s="1600">
        <v>2028</v>
      </c>
      <c r="F36" s="1600">
        <v>2029</v>
      </c>
      <c r="G36" s="1600">
        <v>2030</v>
      </c>
      <c r="H36" s="1601">
        <v>2031</v>
      </c>
      <c r="I36" s="1600">
        <v>2032</v>
      </c>
      <c r="J36" s="1601">
        <v>2033</v>
      </c>
      <c r="K36" s="4537"/>
      <c r="L36" s="4537"/>
      <c r="M36" s="4960"/>
    </row>
    <row r="37" spans="1:13">
      <c r="A37" s="4957"/>
      <c r="B37" s="1864"/>
      <c r="C37" s="1377"/>
      <c r="D37" s="1602"/>
      <c r="E37" s="1602"/>
      <c r="F37" s="1602"/>
      <c r="G37" s="1602"/>
      <c r="H37" s="1602"/>
      <c r="I37" s="1603"/>
      <c r="J37" s="1602"/>
      <c r="K37" s="4537"/>
      <c r="L37" s="4537"/>
      <c r="M37" s="4960"/>
    </row>
    <row r="38" spans="1:13">
      <c r="A38" s="4957"/>
      <c r="B38" s="1864"/>
      <c r="C38" s="1377"/>
      <c r="D38" s="1604"/>
      <c r="E38" s="1604"/>
      <c r="F38" s="1604"/>
      <c r="G38" s="1604"/>
      <c r="H38" s="1604"/>
      <c r="I38" s="1605"/>
      <c r="J38" s="1604"/>
      <c r="K38" s="4537"/>
      <c r="L38" s="4537"/>
      <c r="M38" s="4960"/>
    </row>
    <row r="39" spans="1:13">
      <c r="A39" s="4957"/>
      <c r="B39" s="3337" t="s">
        <v>1187</v>
      </c>
      <c r="C39" s="131"/>
      <c r="D39" s="131"/>
      <c r="E39" s="131"/>
      <c r="F39" s="131"/>
      <c r="G39" s="131"/>
      <c r="H39" s="131"/>
      <c r="I39" s="131"/>
      <c r="J39" s="131"/>
      <c r="K39" s="4537"/>
      <c r="L39" s="4537"/>
      <c r="M39" s="4960"/>
    </row>
    <row r="40" spans="1:13">
      <c r="A40" s="4957"/>
      <c r="B40" s="3338"/>
      <c r="C40" s="126"/>
      <c r="D40" s="106" t="s">
        <v>482</v>
      </c>
      <c r="E40" s="105" t="s">
        <v>60</v>
      </c>
      <c r="F40" s="3742" t="s">
        <v>1188</v>
      </c>
      <c r="G40" s="4890" t="s">
        <v>1267</v>
      </c>
      <c r="H40" s="4385"/>
      <c r="I40" s="4385"/>
      <c r="J40" s="4962"/>
      <c r="K40" s="4537"/>
      <c r="L40" s="4537"/>
      <c r="M40" s="4960"/>
    </row>
    <row r="41" spans="1:13">
      <c r="A41" s="4957"/>
      <c r="B41" s="3338"/>
      <c r="C41" s="126"/>
      <c r="D41" s="2053" t="s">
        <v>1167</v>
      </c>
      <c r="E41" s="1891"/>
      <c r="F41" s="3742"/>
      <c r="G41" s="4963"/>
      <c r="H41" s="4964"/>
      <c r="I41" s="4964"/>
      <c r="J41" s="4965"/>
      <c r="K41" s="4537"/>
      <c r="L41" s="4537"/>
      <c r="M41" s="4960"/>
    </row>
    <row r="42" spans="1:13">
      <c r="A42" s="4957"/>
      <c r="B42" s="3339"/>
      <c r="C42" s="457"/>
      <c r="D42" s="457"/>
      <c r="E42" s="457"/>
      <c r="F42" s="457"/>
      <c r="G42" s="457"/>
      <c r="H42" s="457"/>
      <c r="I42" s="457"/>
      <c r="J42" s="457"/>
      <c r="K42" s="4539"/>
      <c r="L42" s="4539"/>
      <c r="M42" s="4961"/>
    </row>
    <row r="43" spans="1:13" ht="156.75" customHeight="1">
      <c r="A43" s="4957"/>
      <c r="B43" s="100" t="s">
        <v>1189</v>
      </c>
      <c r="C43" s="3329" t="s">
        <v>2243</v>
      </c>
      <c r="D43" s="3330"/>
      <c r="E43" s="3330"/>
      <c r="F43" s="3330"/>
      <c r="G43" s="3330"/>
      <c r="H43" s="3330"/>
      <c r="I43" s="3330"/>
      <c r="J43" s="3330"/>
      <c r="K43" s="3330"/>
      <c r="L43" s="3330"/>
      <c r="M43" s="3331"/>
    </row>
    <row r="44" spans="1:13" ht="60.75" customHeight="1">
      <c r="A44" s="4957"/>
      <c r="B44" s="100" t="s">
        <v>1191</v>
      </c>
      <c r="C44" s="3329" t="s">
        <v>2244</v>
      </c>
      <c r="D44" s="3330"/>
      <c r="E44" s="3330"/>
      <c r="F44" s="3330"/>
      <c r="G44" s="3330"/>
      <c r="H44" s="3330"/>
      <c r="I44" s="3330"/>
      <c r="J44" s="3330"/>
      <c r="K44" s="3330"/>
      <c r="L44" s="3330"/>
      <c r="M44" s="3331"/>
    </row>
    <row r="45" spans="1:13">
      <c r="A45" s="4957"/>
      <c r="B45" s="100" t="s">
        <v>1193</v>
      </c>
      <c r="C45" s="1861">
        <v>30</v>
      </c>
      <c r="D45" s="1861"/>
      <c r="E45" s="1861"/>
      <c r="F45" s="1861"/>
      <c r="G45" s="1861"/>
      <c r="H45" s="1861"/>
      <c r="I45" s="1861"/>
      <c r="J45" s="1861"/>
      <c r="K45" s="1861"/>
      <c r="L45" s="1861"/>
      <c r="M45" s="1862"/>
    </row>
    <row r="46" spans="1:13">
      <c r="A46" s="4958"/>
      <c r="B46" s="100" t="s">
        <v>1195</v>
      </c>
      <c r="C46" s="3329" t="s">
        <v>61</v>
      </c>
      <c r="D46" s="3330"/>
      <c r="E46" s="3330"/>
      <c r="F46" s="3330"/>
      <c r="G46" s="3330"/>
      <c r="H46" s="3330"/>
      <c r="I46" s="3330"/>
      <c r="J46" s="3330"/>
      <c r="K46" s="3330"/>
      <c r="L46" s="3330"/>
      <c r="M46" s="3331"/>
    </row>
    <row r="47" spans="1:13">
      <c r="A47" s="4880" t="s">
        <v>1197</v>
      </c>
      <c r="B47" s="98" t="s">
        <v>1198</v>
      </c>
      <c r="C47" s="4683" t="s">
        <v>2218</v>
      </c>
      <c r="D47" s="3972"/>
      <c r="E47" s="3972"/>
      <c r="F47" s="3972"/>
      <c r="G47" s="3972"/>
      <c r="H47" s="3972"/>
      <c r="I47" s="3972"/>
      <c r="J47" s="3972"/>
      <c r="K47" s="3972"/>
      <c r="L47" s="3972"/>
      <c r="M47" s="3973"/>
    </row>
    <row r="48" spans="1:13">
      <c r="A48" s="4881"/>
      <c r="B48" s="98" t="s">
        <v>1199</v>
      </c>
      <c r="C48" s="4683" t="s">
        <v>2219</v>
      </c>
      <c r="D48" s="3972"/>
      <c r="E48" s="3972"/>
      <c r="F48" s="3972"/>
      <c r="G48" s="3972"/>
      <c r="H48" s="3972"/>
      <c r="I48" s="3972"/>
      <c r="J48" s="3972"/>
      <c r="K48" s="3972"/>
      <c r="L48" s="3972"/>
      <c r="M48" s="3973"/>
    </row>
    <row r="49" spans="1:13">
      <c r="A49" s="4881"/>
      <c r="B49" s="98" t="s">
        <v>1201</v>
      </c>
      <c r="C49" s="4683" t="s">
        <v>238</v>
      </c>
      <c r="D49" s="3972"/>
      <c r="E49" s="3972"/>
      <c r="F49" s="3972"/>
      <c r="G49" s="3972"/>
      <c r="H49" s="3972"/>
      <c r="I49" s="3972"/>
      <c r="J49" s="3972"/>
      <c r="K49" s="3972"/>
      <c r="L49" s="3972"/>
      <c r="M49" s="3973"/>
    </row>
    <row r="50" spans="1:13">
      <c r="A50" s="4881"/>
      <c r="B50" s="99" t="s">
        <v>1202</v>
      </c>
      <c r="C50" s="4683" t="s">
        <v>2220</v>
      </c>
      <c r="D50" s="3972"/>
      <c r="E50" s="3972"/>
      <c r="F50" s="3972"/>
      <c r="G50" s="3972"/>
      <c r="H50" s="3972"/>
      <c r="I50" s="3972"/>
      <c r="J50" s="3972"/>
      <c r="K50" s="3972"/>
      <c r="L50" s="3972"/>
      <c r="M50" s="3973"/>
    </row>
    <row r="51" spans="1:13">
      <c r="A51" s="4881"/>
      <c r="B51" s="98" t="s">
        <v>1204</v>
      </c>
      <c r="C51" s="4882" t="s">
        <v>1058</v>
      </c>
      <c r="D51" s="4883"/>
      <c r="E51" s="4883"/>
      <c r="F51" s="4883"/>
      <c r="G51" s="4883"/>
      <c r="H51" s="4883"/>
      <c r="I51" s="4883"/>
      <c r="J51" s="4883"/>
      <c r="K51" s="4883"/>
      <c r="L51" s="4883"/>
      <c r="M51" s="4884"/>
    </row>
    <row r="52" spans="1:13" ht="17.25" thickBot="1">
      <c r="A52" s="4985"/>
      <c r="B52" s="98" t="s">
        <v>1205</v>
      </c>
      <c r="C52" s="4683" t="s">
        <v>241</v>
      </c>
      <c r="D52" s="3972"/>
      <c r="E52" s="3972"/>
      <c r="F52" s="3972"/>
      <c r="G52" s="3972"/>
      <c r="H52" s="3972"/>
      <c r="I52" s="3972"/>
      <c r="J52" s="3972"/>
      <c r="K52" s="3972"/>
      <c r="L52" s="3972"/>
      <c r="M52" s="3973"/>
    </row>
    <row r="53" spans="1:13">
      <c r="A53" s="4983" t="s">
        <v>1206</v>
      </c>
      <c r="B53" s="97" t="s">
        <v>1207</v>
      </c>
      <c r="C53" s="3370" t="s">
        <v>2221</v>
      </c>
      <c r="D53" s="3370"/>
      <c r="E53" s="3370"/>
      <c r="F53" s="3370"/>
      <c r="G53" s="3370"/>
      <c r="H53" s="3370"/>
      <c r="I53" s="3370"/>
      <c r="J53" s="3370"/>
      <c r="K53" s="3370"/>
      <c r="L53" s="3370"/>
      <c r="M53" s="3371"/>
    </row>
    <row r="54" spans="1:13">
      <c r="A54" s="4984"/>
      <c r="B54" s="97" t="s">
        <v>1209</v>
      </c>
      <c r="C54" s="3370" t="s">
        <v>1529</v>
      </c>
      <c r="D54" s="3370"/>
      <c r="E54" s="3370"/>
      <c r="F54" s="3370"/>
      <c r="G54" s="3370"/>
      <c r="H54" s="3370"/>
      <c r="I54" s="3370"/>
      <c r="J54" s="3370"/>
      <c r="K54" s="3370"/>
      <c r="L54" s="3370"/>
      <c r="M54" s="3371"/>
    </row>
    <row r="55" spans="1:13">
      <c r="A55" s="4984"/>
      <c r="B55" s="97" t="s">
        <v>1202</v>
      </c>
      <c r="C55" s="3956" t="s">
        <v>655</v>
      </c>
      <c r="D55" s="3957"/>
      <c r="E55" s="3957"/>
      <c r="F55" s="1870"/>
      <c r="G55" s="1870"/>
      <c r="H55" s="1870"/>
      <c r="I55" s="1870"/>
      <c r="J55" s="1870"/>
      <c r="K55" s="1870"/>
      <c r="L55" s="1870"/>
      <c r="M55" s="1871"/>
    </row>
    <row r="56" spans="1:13">
      <c r="A56" s="4984"/>
      <c r="B56" s="97" t="s">
        <v>28</v>
      </c>
      <c r="C56" s="3370" t="s">
        <v>238</v>
      </c>
      <c r="D56" s="3370"/>
      <c r="E56" s="3370"/>
      <c r="F56" s="3370"/>
      <c r="G56" s="3370"/>
      <c r="H56" s="3370"/>
      <c r="I56" s="3370"/>
      <c r="J56" s="3370"/>
      <c r="K56" s="3370"/>
      <c r="L56" s="3370"/>
      <c r="M56" s="3371"/>
    </row>
    <row r="57" spans="1:13">
      <c r="A57" s="4984"/>
      <c r="B57" s="98" t="s">
        <v>1204</v>
      </c>
      <c r="C57" s="4886" t="s">
        <v>2222</v>
      </c>
      <c r="D57" s="3717"/>
      <c r="E57" s="3717"/>
      <c r="F57" s="3717"/>
      <c r="G57" s="3717"/>
      <c r="H57" s="3717"/>
      <c r="I57" s="3717"/>
      <c r="J57" s="3717"/>
      <c r="K57" s="3717"/>
      <c r="L57" s="3717"/>
      <c r="M57" s="3718"/>
    </row>
    <row r="58" spans="1:13">
      <c r="A58" s="4984"/>
      <c r="B58" s="2007" t="s">
        <v>1205</v>
      </c>
      <c r="C58" s="4887" t="s">
        <v>2223</v>
      </c>
      <c r="D58" s="3370"/>
      <c r="E58" s="3370"/>
      <c r="F58" s="3370"/>
      <c r="G58" s="3370"/>
      <c r="H58" s="3370"/>
      <c r="I58" s="3370"/>
      <c r="J58" s="3370"/>
      <c r="K58" s="3370"/>
      <c r="L58" s="3370"/>
      <c r="M58" s="4499"/>
    </row>
  </sheetData>
  <mergeCells count="40">
    <mergeCell ref="C58:M58"/>
    <mergeCell ref="A53:A58"/>
    <mergeCell ref="C55:E55"/>
    <mergeCell ref="C49:M49"/>
    <mergeCell ref="C51:M51"/>
    <mergeCell ref="C52:M52"/>
    <mergeCell ref="C53:M53"/>
    <mergeCell ref="C54:M54"/>
    <mergeCell ref="C56:M56"/>
    <mergeCell ref="C57:M57"/>
    <mergeCell ref="A47:A52"/>
    <mergeCell ref="C47:M47"/>
    <mergeCell ref="C50:M50"/>
    <mergeCell ref="C48:M48"/>
    <mergeCell ref="A1:M1"/>
    <mergeCell ref="A2:A13"/>
    <mergeCell ref="C6:M6"/>
    <mergeCell ref="I9:M10"/>
    <mergeCell ref="C10:G10"/>
    <mergeCell ref="C13:M13"/>
    <mergeCell ref="C2:M2"/>
    <mergeCell ref="C3:M3"/>
    <mergeCell ref="B8:B10"/>
    <mergeCell ref="C9:G9"/>
    <mergeCell ref="C11:M11"/>
    <mergeCell ref="C12:M12"/>
    <mergeCell ref="A14:A46"/>
    <mergeCell ref="C15:M15"/>
    <mergeCell ref="B16:B22"/>
    <mergeCell ref="B23:B26"/>
    <mergeCell ref="J28:L28"/>
    <mergeCell ref="B30:B32"/>
    <mergeCell ref="K30:M42"/>
    <mergeCell ref="B33:B35"/>
    <mergeCell ref="B39:B42"/>
    <mergeCell ref="F40:F41"/>
    <mergeCell ref="G40:J41"/>
    <mergeCell ref="C43:M43"/>
    <mergeCell ref="C44:M44"/>
    <mergeCell ref="C46:M46"/>
  </mergeCells>
  <dataValidations count="6">
    <dataValidation type="custom" allowBlank="1" showInputMessage="1" showErrorMessage="1" sqref="C2" xr:uid="{00000000-0002-0000-5C00-000000000000}">
      <formula1>ISTEXT(C2)</formula1>
    </dataValidation>
    <dataValidation type="list" allowBlank="1" showInputMessage="1" showErrorMessage="1" sqref="I7" xr:uid="{00000000-0002-0000-5C00-000001000000}">
      <formula1>INDIRECT(C7)</formula1>
    </dataValidation>
    <dataValidation allowBlank="1" showInputMessage="1" showErrorMessage="1" prompt="Seleccione de la lista desplegable" sqref="B4 B7 H7" xr:uid="{00000000-0002-0000-5C00-000002000000}"/>
    <dataValidation allowBlank="1" showInputMessage="1" showErrorMessage="1" prompt="Selecciones de la lista desplegable" sqref="B14" xr:uid="{00000000-0002-0000-5C00-000003000000}"/>
    <dataValidation allowBlank="1" showInputMessage="1" showErrorMessage="1" prompt="Incluir una ficha por cada indicador, ya sea de producto o de resultado" sqref="A1" xr:uid="{00000000-0002-0000-5C00-000004000000}"/>
    <dataValidation type="list" allowBlank="1" showInputMessage="1" showErrorMessage="1" sqref="C4 G40:J41 C7 C14" xr:uid="{00000000-0002-0000-5C00-000005000000}"/>
  </dataValidations>
  <hyperlinks>
    <hyperlink ref="C57" r:id="rId1" xr:uid="{00000000-0004-0000-5C00-000000000000}"/>
    <hyperlink ref="C51" r:id="rId2" xr:uid="{00000000-0004-0000-5C00-000001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5"/>
  </sheetPr>
  <dimension ref="A1:S61"/>
  <sheetViews>
    <sheetView zoomScale="70" zoomScaleNormal="70" workbookViewId="0">
      <selection activeCell="G4" sqref="G4"/>
    </sheetView>
  </sheetViews>
  <sheetFormatPr baseColWidth="10" defaultColWidth="11.42578125" defaultRowHeight="15"/>
  <cols>
    <col min="1" max="1" width="24.85546875" customWidth="1"/>
    <col min="2" max="2" width="30" customWidth="1"/>
    <col min="3" max="3" width="13" customWidth="1"/>
    <col min="5" max="5" width="13.5703125" customWidth="1"/>
    <col min="7" max="7" width="12.7109375" customWidth="1"/>
    <col min="9" max="9" width="12.5703125" customWidth="1"/>
  </cols>
  <sheetData>
    <row r="1" spans="1:13" ht="16.5" thickBot="1">
      <c r="A1" s="1"/>
      <c r="B1" s="1990" t="s">
        <v>2245</v>
      </c>
      <c r="C1" s="2"/>
      <c r="D1" s="2"/>
      <c r="E1" s="2"/>
      <c r="F1" s="2"/>
      <c r="G1" s="2"/>
      <c r="H1" s="2"/>
      <c r="I1" s="2"/>
      <c r="J1" s="2"/>
      <c r="K1" s="2"/>
      <c r="L1" s="2"/>
      <c r="M1" s="3"/>
    </row>
    <row r="2" spans="1:13" ht="15" customHeight="1">
      <c r="A2" s="3126" t="s">
        <v>1134</v>
      </c>
      <c r="B2" s="5" t="s">
        <v>1135</v>
      </c>
      <c r="C2" s="5002" t="s">
        <v>2246</v>
      </c>
      <c r="D2" s="5003"/>
      <c r="E2" s="5003"/>
      <c r="F2" s="5003"/>
      <c r="G2" s="5003"/>
      <c r="H2" s="5003"/>
      <c r="I2" s="5003"/>
      <c r="J2" s="5003"/>
      <c r="K2" s="5003"/>
      <c r="L2" s="5003"/>
      <c r="M2" s="5004"/>
    </row>
    <row r="3" spans="1:13" ht="45" customHeight="1">
      <c r="A3" s="3127"/>
      <c r="B3" s="12" t="s">
        <v>1213</v>
      </c>
      <c r="C3" s="3840" t="s">
        <v>2163</v>
      </c>
      <c r="D3" s="3088"/>
      <c r="E3" s="3088"/>
      <c r="F3" s="3088"/>
      <c r="G3" s="3088"/>
      <c r="H3" s="3088"/>
      <c r="I3" s="3088"/>
      <c r="J3" s="3088"/>
      <c r="K3" s="3088"/>
      <c r="L3" s="3088"/>
      <c r="M3" s="3089"/>
    </row>
    <row r="4" spans="1:13" ht="15" customHeight="1">
      <c r="A4" s="3127"/>
      <c r="B4" s="1856" t="s">
        <v>1139</v>
      </c>
      <c r="C4" s="1849"/>
      <c r="D4" s="1849" t="s">
        <v>60</v>
      </c>
      <c r="E4" s="1849"/>
      <c r="F4" s="1849"/>
      <c r="G4" s="1849"/>
      <c r="H4" s="1849"/>
      <c r="I4" s="1849"/>
      <c r="J4" s="1849"/>
      <c r="K4" s="1847"/>
      <c r="L4" s="1847"/>
      <c r="M4" s="1848"/>
    </row>
    <row r="5" spans="1:13" ht="30">
      <c r="A5" s="3127"/>
      <c r="B5" s="1856" t="s">
        <v>1140</v>
      </c>
      <c r="C5" s="1849" t="s">
        <v>422</v>
      </c>
      <c r="D5" s="1849"/>
      <c r="E5" s="1849"/>
      <c r="F5" s="1849"/>
      <c r="G5" s="1849"/>
      <c r="H5" s="1849"/>
      <c r="I5" s="1849"/>
      <c r="J5" s="1849"/>
      <c r="K5" s="1847"/>
      <c r="L5" s="1847"/>
      <c r="M5" s="1848"/>
    </row>
    <row r="6" spans="1:13" ht="15" customHeight="1">
      <c r="A6" s="3127"/>
      <c r="B6" s="1856" t="s">
        <v>1142</v>
      </c>
      <c r="C6" s="1849" t="s">
        <v>422</v>
      </c>
      <c r="D6" s="1849"/>
      <c r="E6" s="1849"/>
      <c r="F6" s="1849"/>
      <c r="G6" s="1849"/>
      <c r="H6" s="1849"/>
      <c r="I6" s="1849"/>
      <c r="J6" s="1849"/>
      <c r="K6" s="1847"/>
      <c r="L6" s="1847"/>
      <c r="M6" s="1848"/>
    </row>
    <row r="7" spans="1:13" ht="15" customHeight="1">
      <c r="A7" s="3127"/>
      <c r="B7" s="12" t="s">
        <v>1143</v>
      </c>
      <c r="C7" s="1245"/>
      <c r="D7" s="1245" t="s">
        <v>2247</v>
      </c>
      <c r="E7" s="1245"/>
      <c r="F7" s="1245"/>
      <c r="G7" s="1249"/>
      <c r="H7" s="443" t="s">
        <v>28</v>
      </c>
      <c r="I7" s="157"/>
      <c r="J7" s="1245" t="s">
        <v>2248</v>
      </c>
      <c r="K7" s="1985"/>
      <c r="L7" s="1985"/>
      <c r="M7" s="1986"/>
    </row>
    <row r="8" spans="1:13" ht="15.75" customHeight="1">
      <c r="A8" s="3127"/>
      <c r="B8" s="3108" t="s">
        <v>1144</v>
      </c>
      <c r="C8" s="3420" t="s">
        <v>2249</v>
      </c>
      <c r="D8" s="3132"/>
      <c r="E8" s="1978"/>
      <c r="F8" s="4287" t="s">
        <v>1778</v>
      </c>
      <c r="G8" s="4287"/>
      <c r="H8" s="1978"/>
      <c r="I8" s="3132" t="s">
        <v>2250</v>
      </c>
      <c r="J8" s="4521"/>
      <c r="K8" s="1978"/>
      <c r="L8" s="5016" t="s">
        <v>220</v>
      </c>
      <c r="M8" s="5017"/>
    </row>
    <row r="9" spans="1:13" ht="15.75" customHeight="1">
      <c r="A9" s="3127"/>
      <c r="B9" s="3109"/>
      <c r="C9" s="3134" t="s">
        <v>1777</v>
      </c>
      <c r="D9" s="3134"/>
      <c r="E9" s="1911"/>
      <c r="F9" s="3134" t="s">
        <v>1968</v>
      </c>
      <c r="G9" s="3134"/>
      <c r="H9" s="1911"/>
      <c r="I9" s="3486" t="s">
        <v>238</v>
      </c>
      <c r="J9" s="3486"/>
      <c r="K9" s="1911"/>
    </row>
    <row r="10" spans="1:13" ht="15.75">
      <c r="A10" s="3127"/>
      <c r="B10" s="3110"/>
      <c r="C10" s="3134" t="s">
        <v>1147</v>
      </c>
      <c r="D10" s="3134"/>
      <c r="E10" s="1857"/>
      <c r="F10" s="3134" t="s">
        <v>1147</v>
      </c>
      <c r="G10" s="3134"/>
      <c r="H10" s="1857"/>
      <c r="I10" s="3134" t="s">
        <v>1147</v>
      </c>
      <c r="J10" s="3134"/>
      <c r="K10" s="1857"/>
      <c r="L10" s="5018" t="s">
        <v>28</v>
      </c>
      <c r="M10" s="5019"/>
    </row>
    <row r="11" spans="1:13" ht="89.25" customHeight="1">
      <c r="A11" s="3127"/>
      <c r="B11" s="6" t="s">
        <v>1219</v>
      </c>
      <c r="C11" s="5007" t="s">
        <v>2251</v>
      </c>
      <c r="D11" s="5008"/>
      <c r="E11" s="5008"/>
      <c r="F11" s="5008"/>
      <c r="G11" s="5008"/>
      <c r="H11" s="5008"/>
      <c r="I11" s="5008"/>
      <c r="J11" s="5008"/>
      <c r="K11" s="5008"/>
      <c r="L11" s="5008"/>
      <c r="M11" s="5009"/>
    </row>
    <row r="12" spans="1:13" ht="60" customHeight="1">
      <c r="A12" s="3127"/>
      <c r="B12" s="6" t="s">
        <v>1221</v>
      </c>
      <c r="C12" s="3778" t="s">
        <v>2212</v>
      </c>
      <c r="D12" s="3779"/>
      <c r="E12" s="3779"/>
      <c r="F12" s="3779"/>
      <c r="G12" s="3779"/>
      <c r="H12" s="3779"/>
      <c r="I12" s="3779"/>
      <c r="J12" s="3779"/>
      <c r="K12" s="3779"/>
      <c r="L12" s="3779"/>
      <c r="M12" s="3780"/>
    </row>
    <row r="13" spans="1:13" ht="45.75" thickBot="1">
      <c r="A13" s="3127"/>
      <c r="B13" s="6" t="s">
        <v>1495</v>
      </c>
      <c r="C13" s="5007" t="s">
        <v>2252</v>
      </c>
      <c r="D13" s="5008"/>
      <c r="E13" s="5008"/>
      <c r="F13" s="5008"/>
      <c r="G13" s="5008"/>
      <c r="H13" s="5008"/>
      <c r="I13" s="5008"/>
      <c r="J13" s="5008"/>
      <c r="K13" s="5008"/>
      <c r="L13" s="5008"/>
      <c r="M13" s="5009"/>
    </row>
    <row r="14" spans="1:13" ht="76.5" customHeight="1" thickBot="1">
      <c r="A14" s="3128"/>
      <c r="B14" s="998" t="s">
        <v>1223</v>
      </c>
      <c r="C14" s="4875" t="s">
        <v>1070</v>
      </c>
      <c r="D14" s="4876"/>
      <c r="E14" s="4876"/>
      <c r="F14" s="4876"/>
      <c r="G14" s="4877"/>
      <c r="H14" s="998" t="s">
        <v>1224</v>
      </c>
      <c r="I14" s="4853" t="s">
        <v>1071</v>
      </c>
      <c r="J14" s="4851"/>
      <c r="K14" s="4851"/>
      <c r="L14" s="4851"/>
      <c r="M14" s="4852"/>
    </row>
    <row r="15" spans="1:13" ht="15.75" customHeight="1">
      <c r="A15" s="5010" t="s">
        <v>1150</v>
      </c>
      <c r="B15" s="6" t="s">
        <v>1256</v>
      </c>
      <c r="C15" s="5012" t="s">
        <v>58</v>
      </c>
      <c r="D15" s="5013"/>
      <c r="E15" s="1923"/>
      <c r="F15" s="1923"/>
      <c r="G15" s="1923"/>
      <c r="H15" s="1923"/>
      <c r="I15" s="1923"/>
      <c r="J15" s="1923"/>
      <c r="K15" s="1923"/>
      <c r="L15" s="484"/>
      <c r="M15" s="11"/>
    </row>
    <row r="16" spans="1:13" ht="15.75" customHeight="1">
      <c r="A16" s="5011"/>
      <c r="B16" s="6" t="s">
        <v>1151</v>
      </c>
      <c r="C16" s="3793" t="s">
        <v>2253</v>
      </c>
      <c r="D16" s="3794"/>
      <c r="E16" s="3794"/>
      <c r="F16" s="3794"/>
      <c r="G16" s="3794"/>
      <c r="H16" s="3794"/>
      <c r="I16" s="3794"/>
      <c r="J16" s="3794"/>
      <c r="K16" s="3794"/>
      <c r="L16" s="3794"/>
      <c r="M16" s="3795"/>
    </row>
    <row r="17" spans="1:13" ht="15" customHeight="1">
      <c r="A17" s="5011"/>
      <c r="B17" s="3119" t="s">
        <v>1153</v>
      </c>
      <c r="C17" s="13"/>
      <c r="D17" s="14"/>
      <c r="E17" s="14"/>
      <c r="F17" s="14"/>
      <c r="G17" s="14"/>
      <c r="H17" s="14"/>
      <c r="I17" s="14"/>
      <c r="J17" s="14"/>
      <c r="K17" s="14"/>
      <c r="L17" s="14"/>
      <c r="M17" s="15"/>
    </row>
    <row r="18" spans="1:13" ht="15" customHeight="1">
      <c r="A18" s="5011"/>
      <c r="B18" s="3120"/>
      <c r="C18" s="16"/>
      <c r="D18" s="17"/>
      <c r="E18" s="18"/>
      <c r="F18" s="17"/>
      <c r="G18" s="18"/>
      <c r="H18" s="17"/>
      <c r="I18" s="18"/>
      <c r="J18" s="17"/>
      <c r="K18" s="18"/>
      <c r="L18" s="18"/>
      <c r="M18" s="19"/>
    </row>
    <row r="19" spans="1:13">
      <c r="A19" s="5011"/>
      <c r="B19" s="3120"/>
      <c r="C19" s="191" t="s">
        <v>1154</v>
      </c>
      <c r="D19" s="192"/>
      <c r="E19" s="191" t="s">
        <v>1155</v>
      </c>
      <c r="F19" s="192"/>
      <c r="G19" s="191" t="s">
        <v>1156</v>
      </c>
      <c r="H19" s="192"/>
      <c r="I19" s="191" t="s">
        <v>1157</v>
      </c>
      <c r="J19" s="192"/>
      <c r="K19" s="191" t="s">
        <v>1158</v>
      </c>
      <c r="L19" s="193"/>
      <c r="M19" s="194"/>
    </row>
    <row r="20" spans="1:13">
      <c r="A20" s="5011"/>
      <c r="B20" s="3120"/>
      <c r="C20" s="191" t="s">
        <v>1159</v>
      </c>
      <c r="D20" s="1909"/>
      <c r="E20" s="191" t="s">
        <v>1160</v>
      </c>
      <c r="F20" s="195"/>
      <c r="G20" s="191" t="s">
        <v>1161</v>
      </c>
      <c r="H20" s="195"/>
      <c r="I20" s="191" t="s">
        <v>1162</v>
      </c>
      <c r="J20" s="195"/>
      <c r="K20" s="191" t="s">
        <v>1163</v>
      </c>
      <c r="L20" s="193"/>
      <c r="M20" s="194"/>
    </row>
    <row r="21" spans="1:13">
      <c r="A21" s="5011"/>
      <c r="B21" s="3120"/>
      <c r="C21" s="191" t="s">
        <v>1164</v>
      </c>
      <c r="D21" s="1909" t="s">
        <v>1226</v>
      </c>
      <c r="E21" s="191" t="s">
        <v>1165</v>
      </c>
      <c r="F21" s="1909"/>
      <c r="G21" s="191"/>
      <c r="H21" s="196"/>
      <c r="I21" s="191"/>
      <c r="J21" s="196"/>
      <c r="K21" s="191"/>
      <c r="L21" s="197"/>
      <c r="M21" s="198"/>
    </row>
    <row r="22" spans="1:13" ht="15.75">
      <c r="A22" s="5011"/>
      <c r="B22" s="3120"/>
      <c r="C22" s="191" t="s">
        <v>1166</v>
      </c>
      <c r="D22" s="195"/>
      <c r="E22" s="191" t="s">
        <v>1168</v>
      </c>
      <c r="F22" s="1914"/>
      <c r="G22" s="1914"/>
      <c r="H22" s="1914"/>
      <c r="I22" s="1914"/>
      <c r="J22" s="1914"/>
      <c r="K22" s="1914"/>
      <c r="L22" s="1914"/>
      <c r="M22" s="26"/>
    </row>
    <row r="23" spans="1:13" ht="15" customHeight="1">
      <c r="A23" s="5011"/>
      <c r="B23" s="3121"/>
      <c r="C23" s="1932"/>
      <c r="D23" s="1932"/>
      <c r="E23" s="1932"/>
      <c r="F23" s="1932"/>
      <c r="G23" s="1932"/>
      <c r="H23" s="1932"/>
      <c r="I23" s="1932"/>
      <c r="J23" s="1932"/>
      <c r="K23" s="1932"/>
      <c r="L23" s="1932"/>
      <c r="M23" s="1933"/>
    </row>
    <row r="24" spans="1:13" ht="15.75">
      <c r="A24" s="5011"/>
      <c r="B24" s="3119" t="s">
        <v>1170</v>
      </c>
      <c r="C24" s="199"/>
      <c r="D24" s="199"/>
      <c r="E24" s="199"/>
      <c r="F24" s="199"/>
      <c r="G24" s="199"/>
      <c r="H24" s="199"/>
      <c r="I24" s="199"/>
      <c r="J24" s="199"/>
      <c r="K24" s="199"/>
      <c r="L24" s="484"/>
      <c r="M24" s="11"/>
    </row>
    <row r="25" spans="1:13" ht="15.75">
      <c r="A25" s="5011"/>
      <c r="B25" s="3120"/>
      <c r="C25" s="191" t="s">
        <v>1171</v>
      </c>
      <c r="D25" s="195"/>
      <c r="E25" s="1923"/>
      <c r="F25" s="191" t="s">
        <v>1172</v>
      </c>
      <c r="G25" s="1909"/>
      <c r="H25" s="1923"/>
      <c r="I25" s="191" t="s">
        <v>1173</v>
      </c>
      <c r="J25" s="1909" t="s">
        <v>1167</v>
      </c>
      <c r="K25" s="1923"/>
      <c r="L25" s="484"/>
      <c r="M25" s="11"/>
    </row>
    <row r="26" spans="1:13" ht="15.75">
      <c r="A26" s="5011"/>
      <c r="B26" s="3120"/>
      <c r="C26" s="191" t="s">
        <v>1174</v>
      </c>
      <c r="D26" s="30"/>
      <c r="E26" s="31"/>
      <c r="F26" s="191" t="s">
        <v>1175</v>
      </c>
      <c r="G26" s="195"/>
      <c r="H26" s="484"/>
      <c r="I26" s="32"/>
      <c r="J26" s="484"/>
      <c r="K26" s="1911"/>
      <c r="L26" s="484"/>
      <c r="M26" s="11"/>
    </row>
    <row r="27" spans="1:13" ht="15.75">
      <c r="A27" s="5011"/>
      <c r="B27" s="3120"/>
      <c r="C27" s="196"/>
      <c r="D27" s="196"/>
      <c r="E27" s="196"/>
      <c r="F27" s="196"/>
      <c r="G27" s="196"/>
      <c r="H27" s="196"/>
      <c r="I27" s="196"/>
      <c r="J27" s="196"/>
      <c r="K27" s="196"/>
      <c r="L27" s="484"/>
      <c r="M27" s="11"/>
    </row>
    <row r="28" spans="1:13" ht="15" customHeight="1">
      <c r="A28" s="5011"/>
      <c r="B28" s="1852" t="s">
        <v>1176</v>
      </c>
      <c r="C28" s="1923"/>
      <c r="D28" s="1923"/>
      <c r="E28" s="1923"/>
      <c r="F28" s="1923"/>
      <c r="G28" s="1923"/>
      <c r="H28" s="1923"/>
      <c r="I28" s="1923"/>
      <c r="J28" s="1923"/>
      <c r="K28" s="1923"/>
      <c r="L28" s="1923"/>
      <c r="M28" s="1924"/>
    </row>
    <row r="29" spans="1:13" ht="66.75" customHeight="1">
      <c r="A29" s="5011"/>
      <c r="B29" s="1852"/>
      <c r="C29" s="200" t="s">
        <v>1177</v>
      </c>
      <c r="D29" s="195">
        <v>0</v>
      </c>
      <c r="E29" s="1923"/>
      <c r="F29" s="201" t="s">
        <v>1178</v>
      </c>
      <c r="G29" s="195">
        <v>2017</v>
      </c>
      <c r="H29" s="1923"/>
      <c r="I29" s="201" t="s">
        <v>1179</v>
      </c>
      <c r="J29" s="5014" t="s">
        <v>2254</v>
      </c>
      <c r="K29" s="5003"/>
      <c r="L29" s="5015"/>
      <c r="M29" s="1924"/>
    </row>
    <row r="30" spans="1:13" ht="15" customHeight="1">
      <c r="A30" s="5011"/>
      <c r="B30" s="1853"/>
      <c r="C30" s="1932"/>
      <c r="D30" s="1932"/>
      <c r="E30" s="1932"/>
      <c r="F30" s="1932"/>
      <c r="G30" s="1932"/>
      <c r="H30" s="1932"/>
      <c r="I30" s="1932"/>
      <c r="J30" s="1932"/>
      <c r="K30" s="1932"/>
      <c r="L30" s="1932"/>
      <c r="M30" s="1933"/>
    </row>
    <row r="31" spans="1:13" ht="15.75">
      <c r="A31" s="5011"/>
      <c r="B31" s="3119" t="s">
        <v>1181</v>
      </c>
      <c r="C31" s="1890"/>
      <c r="D31" s="1890"/>
      <c r="E31" s="1890"/>
      <c r="F31" s="1890"/>
      <c r="G31" s="1890"/>
      <c r="H31" s="1890"/>
      <c r="I31" s="1890"/>
      <c r="J31" s="1890"/>
      <c r="K31" s="1890"/>
      <c r="L31" s="484"/>
      <c r="M31" s="11"/>
    </row>
    <row r="32" spans="1:13" ht="15.75">
      <c r="A32" s="5011"/>
      <c r="B32" s="3120"/>
      <c r="C32" s="1923" t="s">
        <v>1182</v>
      </c>
      <c r="D32" s="73">
        <v>2020</v>
      </c>
      <c r="E32" s="38"/>
      <c r="F32" s="1923" t="s">
        <v>1183</v>
      </c>
      <c r="G32" s="39" t="s">
        <v>1379</v>
      </c>
      <c r="H32" s="38"/>
      <c r="I32" s="201"/>
      <c r="J32" s="38"/>
      <c r="K32" s="38"/>
      <c r="L32" s="484"/>
      <c r="M32" s="11"/>
    </row>
    <row r="33" spans="1:19" ht="15.75">
      <c r="A33" s="5011"/>
      <c r="B33" s="3121"/>
      <c r="C33" s="1932"/>
      <c r="D33" s="40"/>
      <c r="E33" s="41"/>
      <c r="F33" s="1932"/>
      <c r="G33" s="41"/>
      <c r="H33" s="41"/>
      <c r="I33" s="202"/>
      <c r="J33" s="41"/>
      <c r="K33" s="41"/>
      <c r="L33" s="484"/>
      <c r="M33" s="11"/>
    </row>
    <row r="34" spans="1:19">
      <c r="A34" s="5011"/>
      <c r="B34" s="3119" t="s">
        <v>1185</v>
      </c>
      <c r="C34" s="43"/>
      <c r="D34" s="43"/>
      <c r="E34" s="43"/>
      <c r="F34" s="43"/>
      <c r="G34" s="43"/>
      <c r="H34" s="43"/>
      <c r="I34" s="43"/>
      <c r="J34" s="43"/>
      <c r="K34" s="43"/>
      <c r="L34" s="43"/>
      <c r="M34" s="44"/>
    </row>
    <row r="35" spans="1:19" ht="15.75">
      <c r="A35" s="5011"/>
      <c r="B35" s="3120"/>
      <c r="C35" s="45"/>
      <c r="D35" s="46" t="s">
        <v>1432</v>
      </c>
      <c r="E35" s="46"/>
      <c r="F35" s="46">
        <v>2020</v>
      </c>
      <c r="G35" s="46"/>
      <c r="H35" s="47">
        <v>2021</v>
      </c>
      <c r="I35" s="47"/>
      <c r="J35" s="47">
        <v>2022</v>
      </c>
      <c r="K35" s="46"/>
      <c r="L35" s="46">
        <v>2023</v>
      </c>
      <c r="M35" s="44"/>
    </row>
    <row r="36" spans="1:19">
      <c r="A36" s="5011"/>
      <c r="B36" s="3120"/>
      <c r="C36" s="45"/>
      <c r="D36" s="1855"/>
      <c r="E36" s="1855"/>
      <c r="F36" s="1855">
        <v>1</v>
      </c>
      <c r="G36" s="1855"/>
      <c r="H36" s="1855">
        <v>1</v>
      </c>
      <c r="I36" s="1855"/>
      <c r="J36" s="1855">
        <v>1</v>
      </c>
      <c r="K36" s="1855"/>
      <c r="L36" s="1855">
        <v>1</v>
      </c>
      <c r="M36" s="1917"/>
    </row>
    <row r="37" spans="1:19" ht="15.75">
      <c r="A37" s="5011"/>
      <c r="B37" s="3120"/>
      <c r="C37" s="45"/>
      <c r="D37" s="46">
        <v>2024</v>
      </c>
      <c r="E37" s="46"/>
      <c r="F37" s="46" t="s">
        <v>1310</v>
      </c>
      <c r="G37" s="46"/>
      <c r="H37" s="47" t="s">
        <v>1311</v>
      </c>
      <c r="I37" s="47"/>
      <c r="J37" s="47" t="s">
        <v>1312</v>
      </c>
      <c r="K37" s="46"/>
      <c r="L37" s="46" t="s">
        <v>1313</v>
      </c>
      <c r="M37" s="19"/>
    </row>
    <row r="38" spans="1:19">
      <c r="A38" s="5011"/>
      <c r="B38" s="3120"/>
      <c r="C38" s="45"/>
      <c r="D38" s="1855">
        <v>1</v>
      </c>
      <c r="E38" s="1855"/>
      <c r="F38" s="1896"/>
      <c r="G38" s="1855"/>
      <c r="H38" s="1896"/>
      <c r="I38" s="1855"/>
      <c r="J38" s="1896"/>
      <c r="K38" s="1855"/>
      <c r="L38" s="1896"/>
      <c r="M38" s="1917"/>
    </row>
    <row r="39" spans="1:19" ht="15.75">
      <c r="A39" s="5011"/>
      <c r="B39" s="3120"/>
      <c r="C39" s="45"/>
      <c r="D39" s="46" t="s">
        <v>1314</v>
      </c>
      <c r="E39" s="46"/>
      <c r="F39" s="46" t="s">
        <v>1315</v>
      </c>
      <c r="G39" s="46"/>
      <c r="H39" s="47" t="s">
        <v>1316</v>
      </c>
      <c r="I39" s="47"/>
      <c r="J39" s="47" t="s">
        <v>1317</v>
      </c>
      <c r="K39" s="46"/>
      <c r="L39" s="46" t="s">
        <v>1318</v>
      </c>
      <c r="M39" s="19"/>
    </row>
    <row r="40" spans="1:19">
      <c r="A40" s="5011"/>
      <c r="B40" s="3120"/>
      <c r="C40" s="45"/>
      <c r="D40" s="1896"/>
      <c r="E40" s="1855"/>
      <c r="F40" s="1896"/>
      <c r="G40" s="1855"/>
      <c r="H40" s="1896"/>
      <c r="I40" s="1855"/>
      <c r="J40" s="1896"/>
      <c r="K40" s="1855"/>
      <c r="L40" s="1896"/>
      <c r="M40" s="1917"/>
    </row>
    <row r="41" spans="1:19">
      <c r="A41" s="5011"/>
      <c r="B41" s="3120"/>
      <c r="C41" s="45"/>
      <c r="D41" s="62" t="s">
        <v>1318</v>
      </c>
      <c r="E41" s="1910"/>
      <c r="F41" s="62" t="s">
        <v>1186</v>
      </c>
      <c r="G41" s="1910"/>
      <c r="H41" s="62"/>
      <c r="I41" s="1910"/>
      <c r="J41" s="62"/>
      <c r="K41" s="1910"/>
      <c r="L41" s="62"/>
      <c r="M41" s="1917"/>
    </row>
    <row r="42" spans="1:19">
      <c r="A42" s="5011"/>
      <c r="B42" s="3120"/>
      <c r="C42" s="45"/>
      <c r="D42" s="1896"/>
      <c r="E42" s="1855"/>
      <c r="F42" s="4182">
        <v>5</v>
      </c>
      <c r="G42" s="4183"/>
      <c r="H42" s="3401"/>
      <c r="I42" s="3401"/>
      <c r="J42" s="62"/>
      <c r="K42" s="1910"/>
      <c r="L42" s="62"/>
      <c r="M42" s="1917"/>
    </row>
    <row r="43" spans="1:19">
      <c r="A43" s="5011"/>
      <c r="B43" s="3120"/>
      <c r="C43" s="45"/>
      <c r="D43" s="62"/>
      <c r="E43" s="1910"/>
      <c r="F43" s="62"/>
      <c r="G43" s="1910"/>
      <c r="H43" s="62"/>
      <c r="I43" s="1910"/>
      <c r="J43" s="62"/>
      <c r="K43" s="1910"/>
      <c r="L43" s="62"/>
      <c r="M43" s="1917"/>
    </row>
    <row r="44" spans="1:19" ht="15.75">
      <c r="A44" s="5011"/>
      <c r="B44" s="3119" t="s">
        <v>1187</v>
      </c>
      <c r="C44" s="199"/>
      <c r="D44" s="199"/>
      <c r="E44" s="199"/>
      <c r="F44" s="199"/>
      <c r="G44" s="199"/>
      <c r="H44" s="199"/>
      <c r="I44" s="199"/>
      <c r="J44" s="199"/>
      <c r="K44" s="199"/>
      <c r="L44" s="484"/>
      <c r="M44" s="11"/>
    </row>
    <row r="45" spans="1:19" ht="15.75">
      <c r="A45" s="5011"/>
      <c r="B45" s="3120"/>
      <c r="C45" s="484"/>
      <c r="D45" s="49" t="s">
        <v>482</v>
      </c>
      <c r="E45" s="50" t="s">
        <v>60</v>
      </c>
      <c r="F45" s="3699" t="s">
        <v>1188</v>
      </c>
      <c r="G45" s="4988" t="s">
        <v>1997</v>
      </c>
      <c r="H45" s="4989"/>
      <c r="I45" s="4989"/>
      <c r="J45" s="4989"/>
      <c r="K45" s="4989"/>
      <c r="L45" s="4990"/>
      <c r="M45" s="11"/>
    </row>
    <row r="46" spans="1:19" ht="15.75">
      <c r="A46" s="5011"/>
      <c r="B46" s="3120"/>
      <c r="C46" s="484"/>
      <c r="D46" s="638" t="s">
        <v>1167</v>
      </c>
      <c r="E46" s="1909"/>
      <c r="F46" s="3699"/>
      <c r="G46" s="4991"/>
      <c r="H46" s="4992"/>
      <c r="I46" s="4992"/>
      <c r="J46" s="4992"/>
      <c r="K46" s="4992"/>
      <c r="L46" s="4993"/>
      <c r="M46" s="11"/>
    </row>
    <row r="47" spans="1:19" ht="15.75">
      <c r="A47" s="5011"/>
      <c r="B47" s="3121"/>
      <c r="C47" s="51"/>
      <c r="D47" s="51"/>
      <c r="E47" s="51"/>
      <c r="F47" s="51"/>
      <c r="G47" s="51"/>
      <c r="H47" s="51"/>
      <c r="I47" s="51"/>
      <c r="J47" s="51"/>
      <c r="K47" s="51"/>
      <c r="L47" s="484"/>
      <c r="M47" s="11"/>
    </row>
    <row r="48" spans="1:19" ht="307.5" customHeight="1">
      <c r="A48" s="5011"/>
      <c r="B48" s="6" t="s">
        <v>1189</v>
      </c>
      <c r="C48" s="4996" t="s">
        <v>2255</v>
      </c>
      <c r="D48" s="4997"/>
      <c r="E48" s="4997"/>
      <c r="F48" s="4997"/>
      <c r="G48" s="4997"/>
      <c r="H48" s="4997"/>
      <c r="I48" s="4997"/>
      <c r="J48" s="4997"/>
      <c r="K48" s="4997"/>
      <c r="L48" s="4997"/>
      <c r="M48" s="4998"/>
      <c r="S48" t="s">
        <v>2117</v>
      </c>
    </row>
    <row r="49" spans="1:13" ht="15" customHeight="1">
      <c r="A49" s="5011"/>
      <c r="B49" s="6" t="s">
        <v>1191</v>
      </c>
      <c r="C49" s="4999" t="s">
        <v>2256</v>
      </c>
      <c r="D49" s="5000"/>
      <c r="E49" s="5000"/>
      <c r="F49" s="5000"/>
      <c r="G49" s="5000"/>
      <c r="H49" s="5000"/>
      <c r="I49" s="5000"/>
      <c r="J49" s="5000"/>
      <c r="K49" s="5000"/>
      <c r="L49" s="5000"/>
      <c r="M49" s="5001"/>
    </row>
    <row r="50" spans="1:13" ht="15" customHeight="1">
      <c r="A50" s="5011"/>
      <c r="B50" s="6" t="s">
        <v>1193</v>
      </c>
      <c r="C50" s="5002">
        <v>30</v>
      </c>
      <c r="D50" s="5003"/>
      <c r="E50" s="5003"/>
      <c r="F50" s="5003"/>
      <c r="G50" s="5003"/>
      <c r="H50" s="5003"/>
      <c r="I50" s="5003"/>
      <c r="J50" s="5003"/>
      <c r="K50" s="5003"/>
      <c r="L50" s="5003"/>
      <c r="M50" s="5004"/>
    </row>
    <row r="51" spans="1:13" ht="15" customHeight="1">
      <c r="A51" s="5011"/>
      <c r="B51" s="6" t="s">
        <v>1195</v>
      </c>
      <c r="C51" s="4999" t="s">
        <v>61</v>
      </c>
      <c r="D51" s="5000"/>
      <c r="E51" s="5000"/>
      <c r="F51" s="5000"/>
      <c r="G51" s="5000"/>
      <c r="H51" s="5000"/>
      <c r="I51" s="5000"/>
      <c r="J51" s="5000"/>
      <c r="K51" s="5000"/>
      <c r="L51" s="5000"/>
      <c r="M51" s="5001"/>
    </row>
    <row r="52" spans="1:13" ht="15" customHeight="1">
      <c r="A52" s="3085" t="s">
        <v>1197</v>
      </c>
      <c r="B52" s="63" t="s">
        <v>1198</v>
      </c>
      <c r="C52" s="3088" t="s">
        <v>1072</v>
      </c>
      <c r="D52" s="3088"/>
      <c r="E52" s="3088"/>
      <c r="F52" s="3088"/>
      <c r="G52" s="3088"/>
      <c r="H52" s="3088"/>
      <c r="I52" s="3088"/>
      <c r="J52" s="3088"/>
      <c r="K52" s="3088"/>
      <c r="L52" s="3088"/>
      <c r="M52" s="3089"/>
    </row>
    <row r="53" spans="1:13" ht="15" customHeight="1">
      <c r="A53" s="3086"/>
      <c r="B53" s="63" t="s">
        <v>1199</v>
      </c>
      <c r="C53" s="4986" t="s">
        <v>2257</v>
      </c>
      <c r="D53" s="4986"/>
      <c r="E53" s="4986"/>
      <c r="F53" s="4986"/>
      <c r="G53" s="4986"/>
      <c r="H53" s="4986"/>
      <c r="I53" s="4986"/>
      <c r="J53" s="4986"/>
      <c r="K53" s="4986"/>
      <c r="L53" s="4986"/>
      <c r="M53" s="4987"/>
    </row>
    <row r="54" spans="1:13" ht="15" customHeight="1">
      <c r="A54" s="3086"/>
      <c r="B54" s="63" t="s">
        <v>1201</v>
      </c>
      <c r="C54" s="3088" t="s">
        <v>2248</v>
      </c>
      <c r="D54" s="3088"/>
      <c r="E54" s="3088"/>
      <c r="F54" s="3088"/>
      <c r="G54" s="3088"/>
      <c r="H54" s="3088"/>
      <c r="I54" s="3088"/>
      <c r="J54" s="3088"/>
      <c r="K54" s="3088"/>
      <c r="L54" s="3088"/>
      <c r="M54" s="3089"/>
    </row>
    <row r="55" spans="1:13" ht="15" customHeight="1">
      <c r="A55" s="3086"/>
      <c r="B55" s="64" t="s">
        <v>1202</v>
      </c>
      <c r="C55" s="3088" t="s">
        <v>623</v>
      </c>
      <c r="D55" s="3088"/>
      <c r="E55" s="3088"/>
      <c r="F55" s="3088"/>
      <c r="G55" s="3088"/>
      <c r="H55" s="3088"/>
      <c r="I55" s="3088"/>
      <c r="J55" s="3088"/>
      <c r="K55" s="3088"/>
      <c r="L55" s="3088"/>
      <c r="M55" s="3089"/>
    </row>
    <row r="56" spans="1:13" ht="15.75">
      <c r="A56" s="3086"/>
      <c r="B56" s="63" t="s">
        <v>1204</v>
      </c>
      <c r="C56" s="5005" t="s">
        <v>1074</v>
      </c>
      <c r="D56" s="5006"/>
      <c r="E56" s="5006"/>
      <c r="F56" s="5006"/>
      <c r="G56" s="5006"/>
      <c r="H56" s="5006"/>
      <c r="I56" s="5006"/>
      <c r="J56" s="5006"/>
      <c r="K56" s="5006"/>
      <c r="L56" s="5006"/>
      <c r="M56" s="5006"/>
    </row>
    <row r="57" spans="1:13" ht="15.75" customHeight="1" thickBot="1">
      <c r="A57" s="3087"/>
      <c r="B57" s="63" t="s">
        <v>1205</v>
      </c>
      <c r="C57" s="3088" t="s">
        <v>1073</v>
      </c>
      <c r="D57" s="3088"/>
      <c r="E57" s="3088"/>
      <c r="F57" s="3088"/>
      <c r="G57" s="3088"/>
      <c r="H57" s="3088"/>
      <c r="I57" s="3088"/>
      <c r="J57" s="3088"/>
      <c r="K57" s="3088"/>
      <c r="L57" s="3088"/>
      <c r="M57" s="3089"/>
    </row>
    <row r="58" spans="1:13" ht="15" customHeight="1">
      <c r="A58" s="3085" t="s">
        <v>1206</v>
      </c>
      <c r="B58" s="53" t="s">
        <v>1207</v>
      </c>
      <c r="C58" s="4986" t="s">
        <v>2258</v>
      </c>
      <c r="D58" s="4986"/>
      <c r="E58" s="4986"/>
      <c r="F58" s="4986"/>
      <c r="G58" s="4986"/>
      <c r="H58" s="4986"/>
      <c r="I58" s="4986"/>
      <c r="J58" s="4986"/>
      <c r="K58" s="4986"/>
      <c r="L58" s="4986"/>
      <c r="M58" s="4987"/>
    </row>
    <row r="59" spans="1:13" ht="15" customHeight="1">
      <c r="A59" s="3086"/>
      <c r="B59" s="53" t="s">
        <v>1209</v>
      </c>
      <c r="C59" s="4986" t="s">
        <v>2259</v>
      </c>
      <c r="D59" s="4986"/>
      <c r="E59" s="4986"/>
      <c r="F59" s="4986"/>
      <c r="G59" s="4986"/>
      <c r="H59" s="4986"/>
      <c r="I59" s="4986"/>
      <c r="J59" s="4986"/>
      <c r="K59" s="4986"/>
      <c r="L59" s="4986"/>
      <c r="M59" s="4987"/>
    </row>
    <row r="60" spans="1:13" ht="15.75" customHeight="1" thickBot="1">
      <c r="A60" s="3086"/>
      <c r="B60" s="54" t="s">
        <v>28</v>
      </c>
      <c r="C60" s="3100" t="s">
        <v>2248</v>
      </c>
      <c r="D60" s="3100"/>
      <c r="E60" s="3100"/>
      <c r="F60" s="3100"/>
      <c r="G60" s="3100"/>
      <c r="H60" s="3100"/>
      <c r="I60" s="3100"/>
      <c r="J60" s="3100"/>
      <c r="K60" s="3100"/>
      <c r="L60" s="3100"/>
      <c r="M60" s="3101"/>
    </row>
    <row r="61" spans="1:13" ht="30.75" customHeight="1" thickBot="1">
      <c r="A61" s="55" t="s">
        <v>1211</v>
      </c>
      <c r="B61" s="56"/>
      <c r="C61" s="4190" t="s">
        <v>2260</v>
      </c>
      <c r="D61" s="4994"/>
      <c r="E61" s="4994"/>
      <c r="F61" s="4994"/>
      <c r="G61" s="4994"/>
      <c r="H61" s="4994"/>
      <c r="I61" s="4994"/>
      <c r="J61" s="4994"/>
      <c r="K61" s="4994"/>
      <c r="L61" s="4994"/>
      <c r="M61" s="4995"/>
    </row>
  </sheetData>
  <mergeCells count="49">
    <mergeCell ref="C11:M11"/>
    <mergeCell ref="A2:A14"/>
    <mergeCell ref="C2:M2"/>
    <mergeCell ref="C3:M3"/>
    <mergeCell ref="B8:B10"/>
    <mergeCell ref="C8:D8"/>
    <mergeCell ref="F8:G8"/>
    <mergeCell ref="I8:J8"/>
    <mergeCell ref="L8:M8"/>
    <mergeCell ref="C9:D9"/>
    <mergeCell ref="F9:G9"/>
    <mergeCell ref="I9:J9"/>
    <mergeCell ref="C10:D10"/>
    <mergeCell ref="F10:G10"/>
    <mergeCell ref="I10:J10"/>
    <mergeCell ref="L10:M10"/>
    <mergeCell ref="C12:M12"/>
    <mergeCell ref="C13:M13"/>
    <mergeCell ref="C14:G14"/>
    <mergeCell ref="I14:M14"/>
    <mergeCell ref="A15:A51"/>
    <mergeCell ref="C15:D15"/>
    <mergeCell ref="C16:M16"/>
    <mergeCell ref="B17:B23"/>
    <mergeCell ref="B24:B27"/>
    <mergeCell ref="J29:L29"/>
    <mergeCell ref="B31:B33"/>
    <mergeCell ref="B34:B43"/>
    <mergeCell ref="F42:G42"/>
    <mergeCell ref="H42:I42"/>
    <mergeCell ref="B44:B47"/>
    <mergeCell ref="F45:F46"/>
    <mergeCell ref="G45:L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4">
    <dataValidation type="list" allowBlank="1" showInputMessage="1" showErrorMessage="1" sqref="I7" xr:uid="{00000000-0002-0000-5D00-000000000000}">
      <formula1>INDIRECT(C7)</formula1>
    </dataValidation>
    <dataValidation allowBlank="1" showInputMessage="1" showErrorMessage="1" prompt="Seleccione de la lista desplegable" sqref="B4 B7 H7" xr:uid="{00000000-0002-0000-5D00-000001000000}"/>
    <dataValidation allowBlank="1" showInputMessage="1" showErrorMessage="1" prompt="Selecciones de la lista desplegable" sqref="B15" xr:uid="{00000000-0002-0000-5D00-000002000000}"/>
    <dataValidation allowBlank="1" showInputMessage="1" showErrorMessage="1" prompt="Incluir una ficha por cada indicador, ya sea de producto o de resultado" sqref="B1" xr:uid="{00000000-0002-0000-5D00-000003000000}"/>
  </dataValidations>
  <hyperlinks>
    <hyperlink ref="C56" r:id="rId1" xr:uid="{00000000-0004-0000-5D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5" tint="0.79998168889431442"/>
  </sheetPr>
  <dimension ref="A1:N57"/>
  <sheetViews>
    <sheetView topLeftCell="A34" zoomScale="70" zoomScaleNormal="70" workbookViewId="0">
      <selection activeCell="C43" sqref="C43:M43"/>
    </sheetView>
  </sheetViews>
  <sheetFormatPr baseColWidth="10" defaultColWidth="11.42578125" defaultRowHeight="15"/>
  <cols>
    <col min="1" max="1" width="22" customWidth="1"/>
    <col min="2" max="2" width="28.140625" customWidth="1"/>
    <col min="3" max="3" width="15.28515625" customWidth="1"/>
    <col min="12" max="12" width="11.42578125" customWidth="1"/>
    <col min="13" max="13" width="18.140625" customWidth="1"/>
  </cols>
  <sheetData>
    <row r="1" spans="1:14" ht="16.5" thickBot="1">
      <c r="A1" s="1"/>
      <c r="B1" s="1990" t="s">
        <v>2261</v>
      </c>
      <c r="C1" s="2"/>
      <c r="D1" s="2"/>
      <c r="E1" s="2"/>
      <c r="F1" s="2"/>
      <c r="G1" s="2"/>
      <c r="H1" s="2"/>
      <c r="I1" s="2"/>
      <c r="J1" s="2"/>
      <c r="K1" s="2"/>
      <c r="L1" s="2"/>
      <c r="M1" s="3"/>
      <c r="N1" s="4"/>
    </row>
    <row r="2" spans="1:14" ht="31.5" customHeight="1">
      <c r="A2" s="3126" t="s">
        <v>1134</v>
      </c>
      <c r="B2" s="5" t="s">
        <v>1135</v>
      </c>
      <c r="C2" s="3793" t="s">
        <v>836</v>
      </c>
      <c r="D2" s="3794"/>
      <c r="E2" s="3794"/>
      <c r="F2" s="3794"/>
      <c r="G2" s="3794"/>
      <c r="H2" s="3794"/>
      <c r="I2" s="3794"/>
      <c r="J2" s="3794"/>
      <c r="K2" s="3794"/>
      <c r="L2" s="3794"/>
      <c r="M2" s="3795"/>
      <c r="N2" s="995"/>
    </row>
    <row r="3" spans="1:14" ht="85.5" customHeight="1">
      <c r="A3" s="3127"/>
      <c r="B3" s="12" t="s">
        <v>1137</v>
      </c>
      <c r="C3" s="5020" t="s">
        <v>2262</v>
      </c>
      <c r="D3" s="4986"/>
      <c r="E3" s="4986"/>
      <c r="F3" s="4986"/>
      <c r="G3" s="4986"/>
      <c r="H3" s="4986"/>
      <c r="I3" s="4986"/>
      <c r="J3" s="4986"/>
      <c r="K3" s="4986"/>
      <c r="L3" s="4986"/>
      <c r="M3" s="4987"/>
      <c r="N3" s="4"/>
    </row>
    <row r="4" spans="1:14" ht="15.75">
      <c r="A4" s="3127"/>
      <c r="B4" s="1856" t="s">
        <v>1139</v>
      </c>
      <c r="C4" s="3129" t="s">
        <v>422</v>
      </c>
      <c r="D4" s="3100"/>
      <c r="E4" s="1849"/>
      <c r="F4" s="1849"/>
      <c r="G4" s="1849"/>
      <c r="H4" s="1849"/>
      <c r="I4" s="1849"/>
      <c r="J4" s="1849"/>
      <c r="K4" s="1849"/>
      <c r="L4" s="1849"/>
      <c r="M4" s="1905"/>
      <c r="N4" s="4"/>
    </row>
    <row r="5" spans="1:14" ht="21" customHeight="1">
      <c r="A5" s="3127"/>
      <c r="B5" s="1856" t="s">
        <v>1140</v>
      </c>
      <c r="C5" s="1849" t="s">
        <v>422</v>
      </c>
      <c r="D5" s="1849"/>
      <c r="E5" s="1849"/>
      <c r="F5" s="1849"/>
      <c r="G5" s="1849"/>
      <c r="H5" s="1849"/>
      <c r="I5" s="1849"/>
      <c r="J5" s="1849"/>
      <c r="K5" s="1849"/>
      <c r="L5" s="1849"/>
      <c r="M5" s="1905"/>
      <c r="N5" s="4"/>
    </row>
    <row r="6" spans="1:14" ht="15.75">
      <c r="A6" s="3127"/>
      <c r="B6" s="1856" t="s">
        <v>1142</v>
      </c>
      <c r="C6" s="1849" t="s">
        <v>422</v>
      </c>
      <c r="D6" s="1849"/>
      <c r="E6" s="1849"/>
      <c r="F6" s="1849"/>
      <c r="G6" s="1849"/>
      <c r="H6" s="1849"/>
      <c r="I6" s="1849"/>
      <c r="J6" s="1849"/>
      <c r="K6" s="1849"/>
      <c r="L6" s="1849"/>
      <c r="M6" s="1905"/>
      <c r="N6" s="4"/>
    </row>
    <row r="7" spans="1:14" ht="36.75" customHeight="1">
      <c r="A7" s="3127"/>
      <c r="B7" s="12" t="s">
        <v>1143</v>
      </c>
      <c r="C7" s="4320" t="s">
        <v>71</v>
      </c>
      <c r="D7" s="4321"/>
      <c r="E7" s="4321"/>
      <c r="F7" s="4321"/>
      <c r="G7" s="5021"/>
      <c r="H7" s="7" t="s">
        <v>28</v>
      </c>
      <c r="I7" s="530"/>
      <c r="J7" s="3709" t="s">
        <v>72</v>
      </c>
      <c r="K7" s="3709"/>
      <c r="L7" s="3709"/>
      <c r="M7" s="3898"/>
      <c r="N7" s="4"/>
    </row>
    <row r="8" spans="1:14" ht="15.6" customHeight="1">
      <c r="A8" s="3127"/>
      <c r="B8" s="3108" t="s">
        <v>1144</v>
      </c>
      <c r="C8" s="5022" t="s">
        <v>2263</v>
      </c>
      <c r="D8" s="5023"/>
      <c r="E8" s="5023"/>
      <c r="F8" s="5023"/>
      <c r="G8" s="5023"/>
      <c r="H8" s="5023"/>
      <c r="I8" s="5023"/>
      <c r="J8" s="5023"/>
      <c r="K8" s="5023"/>
      <c r="L8" s="5023"/>
      <c r="M8" s="5024"/>
      <c r="N8" s="4"/>
    </row>
    <row r="9" spans="1:14" ht="12" customHeight="1">
      <c r="A9" s="3127"/>
      <c r="B9" s="3109"/>
      <c r="C9" s="5025"/>
      <c r="D9" s="5026"/>
      <c r="E9" s="5026"/>
      <c r="F9" s="5026"/>
      <c r="G9" s="5026"/>
      <c r="H9" s="5026"/>
      <c r="I9" s="5026"/>
      <c r="J9" s="5026"/>
      <c r="K9" s="5026"/>
      <c r="L9" s="5026"/>
      <c r="M9" s="5027"/>
      <c r="N9" s="4"/>
    </row>
    <row r="10" spans="1:14" ht="15.75" customHeight="1">
      <c r="A10" s="3127"/>
      <c r="B10" s="3110"/>
      <c r="C10" s="5025"/>
      <c r="D10" s="5026"/>
      <c r="E10" s="5026"/>
      <c r="F10" s="5026"/>
      <c r="G10" s="5026"/>
      <c r="H10" s="5026"/>
      <c r="I10" s="5026"/>
      <c r="J10" s="5026"/>
      <c r="K10" s="5026"/>
      <c r="L10" s="5026"/>
      <c r="M10" s="5027"/>
      <c r="N10" s="4"/>
    </row>
    <row r="11" spans="1:14" ht="69.75" customHeight="1">
      <c r="A11" s="3128"/>
      <c r="B11" s="58" t="s">
        <v>1148</v>
      </c>
      <c r="C11" s="5028" t="s">
        <v>2264</v>
      </c>
      <c r="D11" s="5028"/>
      <c r="E11" s="5028"/>
      <c r="F11" s="5028"/>
      <c r="G11" s="5028"/>
      <c r="H11" s="5028"/>
      <c r="I11" s="5028"/>
      <c r="J11" s="5028"/>
      <c r="K11" s="5028"/>
      <c r="L11" s="5028"/>
      <c r="M11" s="5028"/>
      <c r="N11" s="4"/>
    </row>
    <row r="12" spans="1:14" ht="33" customHeight="1">
      <c r="A12" s="3115" t="s">
        <v>1150</v>
      </c>
      <c r="B12" s="6" t="s">
        <v>1256</v>
      </c>
      <c r="C12" s="1545" t="s">
        <v>574</v>
      </c>
      <c r="D12" s="1923"/>
      <c r="E12" s="1923"/>
      <c r="F12" s="1923"/>
      <c r="G12" s="1923"/>
      <c r="H12" s="1923"/>
      <c r="I12" s="1923"/>
      <c r="J12" s="1923"/>
      <c r="K12" s="1923"/>
      <c r="L12" s="484"/>
      <c r="M12" s="11"/>
      <c r="N12" s="4"/>
    </row>
    <row r="13" spans="1:14" ht="123.75" customHeight="1">
      <c r="A13" s="3116"/>
      <c r="B13" s="6" t="s">
        <v>1151</v>
      </c>
      <c r="C13" s="5002" t="s">
        <v>159</v>
      </c>
      <c r="D13" s="5003"/>
      <c r="E13" s="5003"/>
      <c r="F13" s="5003"/>
      <c r="G13" s="5003"/>
      <c r="H13" s="5003"/>
      <c r="I13" s="5003"/>
      <c r="J13" s="5003"/>
      <c r="K13" s="5003"/>
      <c r="L13" s="5003"/>
      <c r="M13" s="5004"/>
      <c r="N13" s="4"/>
    </row>
    <row r="14" spans="1:14" ht="31.5" customHeight="1">
      <c r="A14" s="3116"/>
      <c r="B14" s="3119" t="s">
        <v>1153</v>
      </c>
      <c r="C14" s="13"/>
      <c r="D14" s="14"/>
      <c r="E14" s="14"/>
      <c r="F14" s="14"/>
      <c r="G14" s="14"/>
      <c r="H14" s="14"/>
      <c r="I14" s="14"/>
      <c r="J14" s="14"/>
      <c r="K14" s="14"/>
      <c r="L14" s="14"/>
      <c r="M14" s="15"/>
      <c r="N14" s="4"/>
    </row>
    <row r="15" spans="1:14" ht="15.75">
      <c r="A15" s="3116"/>
      <c r="B15" s="3120"/>
      <c r="C15" s="16"/>
      <c r="D15" s="17"/>
      <c r="E15" s="18"/>
      <c r="F15" s="17"/>
      <c r="G15" s="18"/>
      <c r="H15" s="17"/>
      <c r="I15" s="18"/>
      <c r="J15" s="17"/>
      <c r="K15" s="18"/>
      <c r="L15" s="18"/>
      <c r="M15" s="19"/>
      <c r="N15" s="4"/>
    </row>
    <row r="16" spans="1:14" ht="30">
      <c r="A16" s="3116"/>
      <c r="B16" s="3120"/>
      <c r="C16" s="191" t="s">
        <v>1154</v>
      </c>
      <c r="D16" s="192"/>
      <c r="E16" s="191" t="s">
        <v>1155</v>
      </c>
      <c r="F16" s="192"/>
      <c r="G16" s="191" t="s">
        <v>1156</v>
      </c>
      <c r="H16" s="192"/>
      <c r="I16" s="191" t="s">
        <v>1157</v>
      </c>
      <c r="J16" s="192"/>
      <c r="K16" s="191" t="s">
        <v>1158</v>
      </c>
      <c r="L16" s="193"/>
      <c r="M16" s="194"/>
      <c r="N16" s="4"/>
    </row>
    <row r="17" spans="1:14" ht="30">
      <c r="A17" s="3116"/>
      <c r="B17" s="3120"/>
      <c r="C17" s="191" t="s">
        <v>1159</v>
      </c>
      <c r="D17" s="1909"/>
      <c r="E17" s="191" t="s">
        <v>1160</v>
      </c>
      <c r="F17" s="195"/>
      <c r="G17" s="191" t="s">
        <v>1161</v>
      </c>
      <c r="H17" s="195"/>
      <c r="I17" s="191" t="s">
        <v>1162</v>
      </c>
      <c r="J17" s="195" t="s">
        <v>1167</v>
      </c>
      <c r="K17" s="191" t="s">
        <v>1163</v>
      </c>
      <c r="L17" s="193"/>
      <c r="M17" s="194"/>
      <c r="N17" s="4"/>
    </row>
    <row r="18" spans="1:14" ht="30">
      <c r="A18" s="3116"/>
      <c r="B18" s="3120"/>
      <c r="C18" s="191" t="s">
        <v>1164</v>
      </c>
      <c r="D18" s="1909"/>
      <c r="E18" s="191" t="s">
        <v>1165</v>
      </c>
      <c r="F18" s="1909"/>
      <c r="G18" s="191"/>
      <c r="H18" s="196"/>
      <c r="I18" s="191"/>
      <c r="J18" s="196"/>
      <c r="K18" s="191"/>
      <c r="L18" s="197"/>
      <c r="M18" s="198"/>
      <c r="N18" s="4"/>
    </row>
    <row r="19" spans="1:14" ht="15.75">
      <c r="A19" s="3116"/>
      <c r="B19" s="3120"/>
      <c r="C19" s="191" t="s">
        <v>1166</v>
      </c>
      <c r="D19" s="195"/>
      <c r="E19" s="191" t="s">
        <v>1168</v>
      </c>
      <c r="F19" s="1914"/>
      <c r="G19" s="1914"/>
      <c r="H19" s="1914"/>
      <c r="I19" s="1914"/>
      <c r="J19" s="1914"/>
      <c r="K19" s="1914"/>
      <c r="L19" s="1914"/>
      <c r="M19" s="26"/>
      <c r="N19" s="4"/>
    </row>
    <row r="20" spans="1:14" ht="15.75">
      <c r="A20" s="3116"/>
      <c r="B20" s="3121"/>
      <c r="C20" s="1932"/>
      <c r="D20" s="1932"/>
      <c r="E20" s="1932"/>
      <c r="F20" s="1932"/>
      <c r="G20" s="1932"/>
      <c r="H20" s="1932"/>
      <c r="I20" s="1932"/>
      <c r="J20" s="1932"/>
      <c r="K20" s="1932"/>
      <c r="L20" s="1932"/>
      <c r="M20" s="1933"/>
      <c r="N20" s="4"/>
    </row>
    <row r="21" spans="1:14" ht="15.75">
      <c r="A21" s="3116"/>
      <c r="B21" s="3119" t="s">
        <v>1170</v>
      </c>
      <c r="C21" s="199"/>
      <c r="D21" s="199"/>
      <c r="E21" s="199"/>
      <c r="F21" s="199"/>
      <c r="G21" s="199"/>
      <c r="H21" s="199"/>
      <c r="I21" s="199"/>
      <c r="J21" s="199"/>
      <c r="K21" s="199"/>
      <c r="L21" s="484"/>
      <c r="M21" s="11"/>
      <c r="N21" s="4"/>
    </row>
    <row r="22" spans="1:14" ht="15.75">
      <c r="A22" s="3116"/>
      <c r="B22" s="3120"/>
      <c r="C22" s="191" t="s">
        <v>1171</v>
      </c>
      <c r="D22" s="195"/>
      <c r="E22" s="1923"/>
      <c r="F22" s="191" t="s">
        <v>1172</v>
      </c>
      <c r="G22" s="1909"/>
      <c r="H22" s="1923"/>
      <c r="I22" s="191" t="s">
        <v>1173</v>
      </c>
      <c r="J22" s="1229"/>
      <c r="K22" s="1923"/>
      <c r="L22" s="484"/>
      <c r="M22" s="11"/>
      <c r="N22" s="4"/>
    </row>
    <row r="23" spans="1:14" ht="15.75">
      <c r="A23" s="3116"/>
      <c r="B23" s="3120"/>
      <c r="C23" s="191" t="s">
        <v>1174</v>
      </c>
      <c r="D23" s="30"/>
      <c r="E23" s="31"/>
      <c r="F23" s="191" t="s">
        <v>1175</v>
      </c>
      <c r="G23" s="195"/>
      <c r="H23" s="484"/>
      <c r="I23" s="191" t="s">
        <v>1861</v>
      </c>
      <c r="J23" s="1909" t="s">
        <v>1167</v>
      </c>
      <c r="K23" s="1911"/>
      <c r="L23" s="484"/>
      <c r="M23" s="11"/>
      <c r="N23" s="4"/>
    </row>
    <row r="24" spans="1:14" ht="15.75">
      <c r="A24" s="3116"/>
      <c r="B24" s="3120"/>
      <c r="C24" s="196"/>
      <c r="D24" s="196"/>
      <c r="E24" s="196"/>
      <c r="F24" s="196"/>
      <c r="G24" s="196"/>
      <c r="H24" s="196"/>
      <c r="I24" s="196"/>
      <c r="J24" s="196"/>
      <c r="K24" s="196"/>
      <c r="L24" s="484"/>
      <c r="M24" s="11"/>
      <c r="N24" s="4"/>
    </row>
    <row r="25" spans="1:14" ht="15.75">
      <c r="A25" s="3116"/>
      <c r="B25" s="1852" t="s">
        <v>1176</v>
      </c>
      <c r="C25" s="1923"/>
      <c r="D25" s="1923"/>
      <c r="E25" s="1923"/>
      <c r="F25" s="1923"/>
      <c r="G25" s="1923"/>
      <c r="H25" s="1923"/>
      <c r="I25" s="1923"/>
      <c r="J25" s="1923"/>
      <c r="K25" s="1923"/>
      <c r="L25" s="1923"/>
      <c r="M25" s="1924"/>
      <c r="N25" s="4"/>
    </row>
    <row r="26" spans="1:14" ht="15.6" customHeight="1">
      <c r="A26" s="3116"/>
      <c r="B26" s="1852"/>
      <c r="C26" s="191" t="s">
        <v>1177</v>
      </c>
      <c r="D26" s="93">
        <v>0.69599999999999995</v>
      </c>
      <c r="E26" s="1923"/>
      <c r="F26" s="201" t="s">
        <v>1178</v>
      </c>
      <c r="G26" s="195">
        <v>2013</v>
      </c>
      <c r="H26" s="1923"/>
      <c r="I26" s="201" t="s">
        <v>1179</v>
      </c>
      <c r="J26" s="3919" t="s">
        <v>1395</v>
      </c>
      <c r="K26" s="3694"/>
      <c r="L26" s="3920"/>
      <c r="M26" s="1924"/>
      <c r="N26" s="4"/>
    </row>
    <row r="27" spans="1:14" ht="15.75">
      <c r="A27" s="3116"/>
      <c r="B27" s="1853"/>
      <c r="C27" s="1932"/>
      <c r="D27" s="1909"/>
      <c r="E27" s="1932"/>
      <c r="F27" s="1932"/>
      <c r="G27" s="1932"/>
      <c r="H27" s="1932"/>
      <c r="I27" s="1932"/>
      <c r="J27" s="1932"/>
      <c r="K27" s="1932"/>
      <c r="L27" s="1932"/>
      <c r="M27" s="1933"/>
      <c r="N27" s="4"/>
    </row>
    <row r="28" spans="1:14" ht="15.75">
      <c r="A28" s="3116"/>
      <c r="B28" s="3119" t="s">
        <v>1181</v>
      </c>
      <c r="C28" s="1890"/>
      <c r="D28" s="1890"/>
      <c r="E28" s="1890"/>
      <c r="F28" s="1890"/>
      <c r="G28" s="1890"/>
      <c r="H28" s="1890"/>
      <c r="I28" s="1890"/>
      <c r="J28" s="1890"/>
      <c r="K28" s="1890"/>
      <c r="L28" s="484"/>
      <c r="M28" s="11"/>
      <c r="N28" s="4"/>
    </row>
    <row r="29" spans="1:14" ht="15.75">
      <c r="A29" s="3116"/>
      <c r="B29" s="3120"/>
      <c r="C29" s="1923" t="s">
        <v>1182</v>
      </c>
      <c r="D29" s="73">
        <v>2019</v>
      </c>
      <c r="E29" s="38"/>
      <c r="F29" s="1923" t="s">
        <v>1183</v>
      </c>
      <c r="G29" s="61" t="s">
        <v>1184</v>
      </c>
      <c r="H29" s="38"/>
      <c r="I29" s="201"/>
      <c r="J29" s="38"/>
      <c r="K29" s="38"/>
      <c r="L29" s="484"/>
      <c r="M29" s="11"/>
      <c r="N29" s="4"/>
    </row>
    <row r="30" spans="1:14" ht="15.75">
      <c r="A30" s="3116"/>
      <c r="B30" s="3121"/>
      <c r="C30" s="1932"/>
      <c r="D30" s="40"/>
      <c r="E30" s="41"/>
      <c r="F30" s="1932"/>
      <c r="G30" s="41"/>
      <c r="H30" s="41"/>
      <c r="I30" s="202"/>
      <c r="J30" s="41"/>
      <c r="K30" s="41"/>
      <c r="L30" s="484"/>
      <c r="M30" s="11"/>
      <c r="N30" s="4"/>
    </row>
    <row r="31" spans="1:14" ht="15.75">
      <c r="A31" s="3116"/>
      <c r="B31" s="1852" t="s">
        <v>1185</v>
      </c>
      <c r="C31" s="84">
        <v>2019</v>
      </c>
      <c r="D31" s="84"/>
      <c r="E31" s="84">
        <v>2020</v>
      </c>
      <c r="F31" s="84"/>
      <c r="G31" s="85">
        <v>2021</v>
      </c>
      <c r="H31" s="85"/>
      <c r="I31" s="85">
        <v>2022</v>
      </c>
      <c r="J31" s="84"/>
      <c r="K31" s="84">
        <v>2023</v>
      </c>
      <c r="L31" s="1849"/>
      <c r="M31" s="1848"/>
      <c r="N31" s="4"/>
    </row>
    <row r="32" spans="1:14" ht="15.75">
      <c r="A32" s="3116"/>
      <c r="B32" s="1852"/>
      <c r="C32" s="2070">
        <f>D26+0.3%</f>
        <v>0.69899999999999995</v>
      </c>
      <c r="D32" s="2071"/>
      <c r="E32" s="2070"/>
      <c r="F32" s="94"/>
      <c r="G32" s="2070">
        <f>C32+0.3%</f>
        <v>0.70199999999999996</v>
      </c>
      <c r="H32" s="2071"/>
      <c r="I32" s="94"/>
      <c r="J32" s="2071"/>
      <c r="K32" s="2070">
        <f>G32+0.3%</f>
        <v>0.70499999999999996</v>
      </c>
      <c r="L32" s="95"/>
      <c r="M32" s="88"/>
      <c r="N32" s="4"/>
    </row>
    <row r="33" spans="1:14" ht="15.75">
      <c r="A33" s="3116"/>
      <c r="B33" s="1852"/>
      <c r="C33" s="84">
        <v>2024</v>
      </c>
      <c r="D33" s="84"/>
      <c r="E33" s="84">
        <v>2025</v>
      </c>
      <c r="F33" s="84"/>
      <c r="G33" s="85">
        <v>2026</v>
      </c>
      <c r="H33" s="85"/>
      <c r="I33" s="85">
        <v>2027</v>
      </c>
      <c r="J33" s="84"/>
      <c r="K33" s="84">
        <v>2028</v>
      </c>
      <c r="L33" s="87"/>
      <c r="M33" s="89"/>
      <c r="N33" s="4"/>
    </row>
    <row r="34" spans="1:14" ht="15.75">
      <c r="A34" s="3116"/>
      <c r="B34" s="1852"/>
      <c r="C34" s="2070"/>
      <c r="D34" s="2071"/>
      <c r="E34" s="2070">
        <f>K32+0.3%</f>
        <v>0.70799999999999996</v>
      </c>
      <c r="F34" s="2071"/>
      <c r="G34" s="2070"/>
      <c r="H34" s="2071"/>
      <c r="I34" s="2070">
        <f>E34+0.3%</f>
        <v>0.71099999999999997</v>
      </c>
      <c r="J34" s="2071"/>
      <c r="K34" s="2070"/>
      <c r="L34" s="1947"/>
      <c r="M34" s="90"/>
      <c r="N34" s="4"/>
    </row>
    <row r="35" spans="1:14" ht="29.25" customHeight="1">
      <c r="A35" s="3116"/>
      <c r="B35" s="1852"/>
      <c r="C35" s="84">
        <v>2029</v>
      </c>
      <c r="D35" s="84"/>
      <c r="E35" s="84">
        <v>2030</v>
      </c>
      <c r="F35" s="84"/>
      <c r="G35" s="85">
        <v>2031</v>
      </c>
      <c r="H35" s="85"/>
      <c r="I35" s="85">
        <v>2032</v>
      </c>
      <c r="J35" s="84"/>
      <c r="K35" s="84">
        <v>2033</v>
      </c>
      <c r="L35" s="87"/>
      <c r="M35" s="89"/>
      <c r="N35" s="4"/>
    </row>
    <row r="36" spans="1:14" ht="15.75">
      <c r="A36" s="3116"/>
      <c r="B36" s="1852"/>
      <c r="C36" s="2070">
        <f>I34+0.3%</f>
        <v>0.71399999999999997</v>
      </c>
      <c r="D36" s="2071"/>
      <c r="E36" s="2070"/>
      <c r="F36" s="2071"/>
      <c r="G36" s="2070">
        <f>C36+0.3%</f>
        <v>0.71699999999999997</v>
      </c>
      <c r="H36" s="2071"/>
      <c r="I36" s="2070"/>
      <c r="J36" s="2071"/>
      <c r="K36" s="2070">
        <f>G36+0.3%</f>
        <v>0.72</v>
      </c>
      <c r="L36" s="94"/>
      <c r="M36" s="90"/>
      <c r="N36" s="4"/>
    </row>
    <row r="37" spans="1:14" ht="15.75">
      <c r="A37" s="3116"/>
      <c r="B37" s="1852"/>
      <c r="C37" s="1274">
        <v>2034</v>
      </c>
      <c r="D37" s="1947"/>
      <c r="E37" s="86" t="s">
        <v>1186</v>
      </c>
      <c r="F37" s="1947"/>
      <c r="G37" s="86"/>
      <c r="H37" s="1947"/>
      <c r="I37" s="86"/>
      <c r="J37" s="1947"/>
      <c r="K37" s="86"/>
      <c r="L37" s="1947"/>
      <c r="M37" s="89"/>
      <c r="N37" s="4"/>
    </row>
    <row r="38" spans="1:14" ht="15.75">
      <c r="A38" s="3116"/>
      <c r="B38" s="1852"/>
      <c r="C38" s="1987"/>
      <c r="D38" s="1988"/>
      <c r="E38" s="1987">
        <v>0.72</v>
      </c>
      <c r="F38" s="1988"/>
      <c r="G38" s="3491"/>
      <c r="H38" s="3491"/>
      <c r="I38" s="86"/>
      <c r="J38" s="1947"/>
      <c r="K38" s="86"/>
      <c r="L38" s="1947"/>
      <c r="M38" s="89"/>
      <c r="N38" s="4"/>
    </row>
    <row r="39" spans="1:14" ht="15.6" customHeight="1">
      <c r="A39" s="3116"/>
      <c r="B39" s="3119" t="s">
        <v>1187</v>
      </c>
      <c r="C39" s="199"/>
      <c r="D39" s="199"/>
      <c r="E39" s="199"/>
      <c r="F39" s="199"/>
      <c r="G39" s="199"/>
      <c r="H39" s="199"/>
      <c r="I39" s="199"/>
      <c r="J39" s="199"/>
      <c r="K39" s="199"/>
      <c r="L39" s="484"/>
      <c r="M39" s="11"/>
      <c r="N39" s="4"/>
    </row>
    <row r="40" spans="1:14" ht="15.75">
      <c r="A40" s="3116"/>
      <c r="B40" s="3120"/>
      <c r="C40" s="484"/>
      <c r="D40" s="49" t="s">
        <v>482</v>
      </c>
      <c r="E40" s="50" t="s">
        <v>60</v>
      </c>
      <c r="F40" s="3699" t="s">
        <v>1188</v>
      </c>
      <c r="G40" s="3112" t="s">
        <v>1267</v>
      </c>
      <c r="H40" s="3112"/>
      <c r="I40" s="3112"/>
      <c r="J40" s="3112"/>
      <c r="K40" s="1980"/>
      <c r="L40" s="484"/>
      <c r="M40" s="11"/>
      <c r="N40" s="4"/>
    </row>
    <row r="41" spans="1:14" ht="15.75">
      <c r="A41" s="3116"/>
      <c r="B41" s="3120"/>
      <c r="C41" s="484"/>
      <c r="D41" s="2004" t="s">
        <v>1226</v>
      </c>
      <c r="E41" s="1909"/>
      <c r="F41" s="3699"/>
      <c r="G41" s="3112"/>
      <c r="H41" s="3112"/>
      <c r="I41" s="3112"/>
      <c r="J41" s="3112"/>
      <c r="K41" s="31"/>
      <c r="L41" s="484"/>
      <c r="M41" s="11"/>
      <c r="N41" s="4"/>
    </row>
    <row r="42" spans="1:14" ht="6" customHeight="1">
      <c r="A42" s="3116"/>
      <c r="B42" s="3121"/>
      <c r="C42" s="51"/>
      <c r="D42" s="51"/>
      <c r="E42" s="51"/>
      <c r="F42" s="51"/>
      <c r="G42" s="51"/>
      <c r="H42" s="51"/>
      <c r="I42" s="51"/>
      <c r="J42" s="51"/>
      <c r="K42" s="51"/>
      <c r="L42" s="484"/>
      <c r="M42" s="11"/>
      <c r="N42" s="4"/>
    </row>
    <row r="43" spans="1:14" ht="50.25" customHeight="1">
      <c r="A43" s="3116"/>
      <c r="B43" s="6" t="s">
        <v>1189</v>
      </c>
      <c r="C43" s="3793" t="s">
        <v>2265</v>
      </c>
      <c r="D43" s="3794"/>
      <c r="E43" s="3794"/>
      <c r="F43" s="3794"/>
      <c r="G43" s="3794"/>
      <c r="H43" s="3794"/>
      <c r="I43" s="3794"/>
      <c r="J43" s="3794"/>
      <c r="K43" s="3794"/>
      <c r="L43" s="3794"/>
      <c r="M43" s="3795"/>
      <c r="N43" s="4"/>
    </row>
    <row r="44" spans="1:14" ht="33" customHeight="1">
      <c r="A44" s="3116"/>
      <c r="B44" s="6" t="s">
        <v>1191</v>
      </c>
      <c r="C44" s="5002" t="s">
        <v>2266</v>
      </c>
      <c r="D44" s="5003"/>
      <c r="E44" s="5003"/>
      <c r="F44" s="5003"/>
      <c r="G44" s="5003"/>
      <c r="H44" s="5003"/>
      <c r="I44" s="5003"/>
      <c r="J44" s="5003"/>
      <c r="K44" s="5003"/>
      <c r="L44" s="5003"/>
      <c r="M44" s="5004"/>
      <c r="N44" s="4"/>
    </row>
    <row r="45" spans="1:14" ht="15.75">
      <c r="A45" s="3116"/>
      <c r="B45" s="6" t="s">
        <v>1193</v>
      </c>
      <c r="C45" s="3793">
        <v>30</v>
      </c>
      <c r="D45" s="3794"/>
      <c r="E45" s="1920"/>
      <c r="F45" s="1920"/>
      <c r="G45" s="1920"/>
      <c r="H45" s="1920"/>
      <c r="I45" s="1920"/>
      <c r="J45" s="1920"/>
      <c r="K45" s="1920"/>
      <c r="L45" s="1920"/>
      <c r="M45" s="1921"/>
      <c r="N45" s="4"/>
    </row>
    <row r="46" spans="1:14" ht="15.75">
      <c r="A46" s="3118"/>
      <c r="B46" s="6" t="s">
        <v>1195</v>
      </c>
      <c r="C46" s="3793" t="s">
        <v>2267</v>
      </c>
      <c r="D46" s="3794"/>
      <c r="E46" s="3794"/>
      <c r="F46" s="3794"/>
      <c r="G46" s="3794"/>
      <c r="H46" s="3794"/>
      <c r="I46" s="3794"/>
      <c r="J46" s="3794"/>
      <c r="K46" s="3794"/>
      <c r="L46" s="3794"/>
      <c r="M46" s="3795"/>
      <c r="N46" s="4"/>
    </row>
    <row r="47" spans="1:14" ht="15.75" customHeight="1">
      <c r="A47" s="3085" t="s">
        <v>1197</v>
      </c>
      <c r="B47" s="63" t="s">
        <v>1198</v>
      </c>
      <c r="C47" s="4610" t="s">
        <v>993</v>
      </c>
      <c r="D47" s="4611"/>
      <c r="E47" s="4611"/>
      <c r="F47" s="4611"/>
      <c r="G47" s="4611"/>
      <c r="H47" s="4611"/>
      <c r="I47" s="4611"/>
      <c r="J47" s="4611"/>
      <c r="K47" s="4611"/>
      <c r="L47" s="4611"/>
      <c r="M47" s="4611"/>
      <c r="N47" s="4"/>
    </row>
    <row r="48" spans="1:14" ht="15.75" customHeight="1">
      <c r="A48" s="3086"/>
      <c r="B48" s="63" t="s">
        <v>1199</v>
      </c>
      <c r="C48" s="3715" t="s">
        <v>1200</v>
      </c>
      <c r="D48" s="3370"/>
      <c r="E48" s="3370"/>
      <c r="F48" s="3370"/>
      <c r="G48" s="3370"/>
      <c r="H48" s="3370"/>
      <c r="I48" s="3370"/>
      <c r="J48" s="3370"/>
      <c r="K48" s="3370"/>
      <c r="L48" s="3370"/>
      <c r="M48" s="3371"/>
      <c r="N48" s="4"/>
    </row>
    <row r="49" spans="1:14" ht="15.75" customHeight="1">
      <c r="A49" s="3086"/>
      <c r="B49" s="63" t="s">
        <v>1201</v>
      </c>
      <c r="C49" s="4610" t="s">
        <v>72</v>
      </c>
      <c r="D49" s="4611"/>
      <c r="E49" s="4611"/>
      <c r="F49" s="4611"/>
      <c r="G49" s="4611"/>
      <c r="H49" s="4611"/>
      <c r="I49" s="4611"/>
      <c r="J49" s="4611"/>
      <c r="K49" s="4611"/>
      <c r="L49" s="4611"/>
      <c r="M49" s="4611"/>
      <c r="N49" s="4"/>
    </row>
    <row r="50" spans="1:14" ht="15.75" customHeight="1">
      <c r="A50" s="3086"/>
      <c r="B50" s="64" t="s">
        <v>1202</v>
      </c>
      <c r="C50" s="3715" t="s">
        <v>1203</v>
      </c>
      <c r="D50" s="3370"/>
      <c r="E50" s="3370"/>
      <c r="F50" s="3370"/>
      <c r="G50" s="3370"/>
      <c r="H50" s="3370"/>
      <c r="I50" s="3370"/>
      <c r="J50" s="3370"/>
      <c r="K50" s="3370"/>
      <c r="L50" s="3370"/>
      <c r="M50" s="3371"/>
      <c r="N50" s="4"/>
    </row>
    <row r="51" spans="1:14" ht="15.75" customHeight="1">
      <c r="A51" s="3086"/>
      <c r="B51" s="63" t="s">
        <v>1204</v>
      </c>
      <c r="C51" s="4284" t="s">
        <v>995</v>
      </c>
      <c r="D51" s="3102"/>
      <c r="E51" s="3102"/>
      <c r="F51" s="3102"/>
      <c r="G51" s="3102"/>
      <c r="H51" s="3102"/>
      <c r="I51" s="3102"/>
      <c r="J51" s="3102"/>
      <c r="K51" s="3102"/>
      <c r="L51" s="3102"/>
      <c r="M51" s="4719"/>
      <c r="N51" s="4"/>
    </row>
    <row r="52" spans="1:14" ht="16.5" customHeight="1" thickBot="1">
      <c r="A52" s="3087"/>
      <c r="B52" s="63" t="s">
        <v>1205</v>
      </c>
      <c r="C52" s="3715">
        <v>3887777</v>
      </c>
      <c r="D52" s="3370"/>
      <c r="E52" s="3370"/>
      <c r="F52" s="3370"/>
      <c r="G52" s="3370"/>
      <c r="H52" s="3370"/>
      <c r="I52" s="3370"/>
      <c r="J52" s="3370"/>
      <c r="K52" s="3370"/>
      <c r="L52" s="3370"/>
      <c r="M52" s="3371"/>
      <c r="N52" s="4"/>
    </row>
    <row r="53" spans="1:14" ht="15.6" customHeight="1">
      <c r="A53" s="3085" t="s">
        <v>1206</v>
      </c>
      <c r="B53" s="53" t="s">
        <v>1207</v>
      </c>
      <c r="C53" s="3715" t="s">
        <v>1409</v>
      </c>
      <c r="D53" s="3370"/>
      <c r="E53" s="3370"/>
      <c r="F53" s="3370"/>
      <c r="G53" s="3370"/>
      <c r="H53" s="3370"/>
      <c r="I53" s="3370"/>
      <c r="J53" s="3370"/>
      <c r="K53" s="3370"/>
      <c r="L53" s="3370"/>
      <c r="M53" s="3371"/>
      <c r="N53" s="4"/>
    </row>
    <row r="54" spans="1:14" ht="15.75" customHeight="1">
      <c r="A54" s="3086"/>
      <c r="B54" s="53" t="s">
        <v>1209</v>
      </c>
      <c r="C54" s="3715" t="s">
        <v>1987</v>
      </c>
      <c r="D54" s="3370"/>
      <c r="E54" s="3370"/>
      <c r="F54" s="3370"/>
      <c r="G54" s="3370"/>
      <c r="H54" s="3370"/>
      <c r="I54" s="3370"/>
      <c r="J54" s="3370"/>
      <c r="K54" s="3370"/>
      <c r="L54" s="3370"/>
      <c r="M54" s="3371"/>
      <c r="N54" s="4"/>
    </row>
    <row r="55" spans="1:14" ht="16.5" customHeight="1" thickBot="1">
      <c r="A55" s="3086"/>
      <c r="B55" s="54" t="s">
        <v>28</v>
      </c>
      <c r="C55" s="3715" t="s">
        <v>1988</v>
      </c>
      <c r="D55" s="3370"/>
      <c r="E55" s="3370"/>
      <c r="F55" s="3370"/>
      <c r="G55" s="3370"/>
      <c r="H55" s="3370"/>
      <c r="I55" s="3370"/>
      <c r="J55" s="3370"/>
      <c r="K55" s="3370"/>
      <c r="L55" s="3370"/>
      <c r="M55" s="3371"/>
      <c r="N55" s="4"/>
    </row>
    <row r="56" spans="1:14" ht="16.5" thickBot="1">
      <c r="A56" s="55" t="s">
        <v>1211</v>
      </c>
      <c r="B56" s="56"/>
      <c r="C56" s="4715"/>
      <c r="D56" s="4716"/>
      <c r="E56" s="4716"/>
      <c r="F56" s="4716"/>
      <c r="G56" s="4716"/>
      <c r="H56" s="4716"/>
      <c r="I56" s="4716"/>
      <c r="J56" s="4716"/>
      <c r="K56" s="4716"/>
      <c r="L56" s="4716"/>
      <c r="M56" s="4717"/>
      <c r="N56" s="4"/>
    </row>
    <row r="57" spans="1:14">
      <c r="B57" s="1231"/>
    </row>
  </sheetData>
  <mergeCells count="35">
    <mergeCell ref="A2:A11"/>
    <mergeCell ref="C2:M2"/>
    <mergeCell ref="C3:M3"/>
    <mergeCell ref="C4:D4"/>
    <mergeCell ref="C7:G7"/>
    <mergeCell ref="J7:M7"/>
    <mergeCell ref="B8:B10"/>
    <mergeCell ref="C8:M10"/>
    <mergeCell ref="C11:M11"/>
    <mergeCell ref="A12:A46"/>
    <mergeCell ref="C13:M13"/>
    <mergeCell ref="B14:B20"/>
    <mergeCell ref="B21:B24"/>
    <mergeCell ref="J26:L26"/>
    <mergeCell ref="B28:B30"/>
    <mergeCell ref="G38:H38"/>
    <mergeCell ref="B39:B42"/>
    <mergeCell ref="F40:F41"/>
    <mergeCell ref="G40:J41"/>
    <mergeCell ref="C56:M56"/>
    <mergeCell ref="C43:M43"/>
    <mergeCell ref="C44:M44"/>
    <mergeCell ref="C45:D45"/>
    <mergeCell ref="C46:M46"/>
    <mergeCell ref="C47:M47"/>
    <mergeCell ref="C48:M48"/>
    <mergeCell ref="C49:M49"/>
    <mergeCell ref="C50:M50"/>
    <mergeCell ref="C51:M51"/>
    <mergeCell ref="C52:M52"/>
    <mergeCell ref="A53:A55"/>
    <mergeCell ref="C53:M53"/>
    <mergeCell ref="C54:M54"/>
    <mergeCell ref="C55:M55"/>
    <mergeCell ref="A47:A52"/>
  </mergeCells>
  <dataValidations count="4">
    <dataValidation allowBlank="1" showInputMessage="1" showErrorMessage="1" prompt="Seleccione de la lista desplegable" sqref="B4 B7 H7" xr:uid="{00000000-0002-0000-5E00-000000000000}"/>
    <dataValidation allowBlank="1" showInputMessage="1" showErrorMessage="1" prompt="Selecciones de la lista desplegable" sqref="B12" xr:uid="{00000000-0002-0000-5E00-000001000000}"/>
    <dataValidation allowBlank="1" showInputMessage="1" showErrorMessage="1" prompt="Incluir una ficha por cada indicador, ya sea de producto o de resultado" sqref="B1" xr:uid="{00000000-0002-0000-5E00-000002000000}"/>
    <dataValidation type="list" allowBlank="1" showInputMessage="1" showErrorMessage="1" sqref="I7" xr:uid="{00000000-0002-0000-5E00-000003000000}">
      <formula1>INDIRECT(#REF!)</formula1>
    </dataValidation>
  </dataValidations>
  <hyperlinks>
    <hyperlink ref="C51" r:id="rId1" display="camilo.acero@gobiernobogota.gov.co" xr:uid="{00000000-0004-0000-5E00-000000000000}"/>
  </hyperlinks>
  <pageMargins left="0.7" right="0.7" top="0.75" bottom="0.75" header="0.3" footer="0.3"/>
  <pageSetup paperSize="9" orientation="portrait"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0000"/>
  </sheetPr>
  <dimension ref="A1:M62"/>
  <sheetViews>
    <sheetView topLeftCell="A48" zoomScale="70" zoomScaleNormal="70" workbookViewId="0">
      <selection activeCell="C22" sqref="C22"/>
    </sheetView>
  </sheetViews>
  <sheetFormatPr baseColWidth="10" defaultColWidth="11.42578125" defaultRowHeight="16.5"/>
  <cols>
    <col min="1" max="1" width="17.42578125" style="4" customWidth="1"/>
    <col min="2" max="2" width="22.85546875" style="57" customWidth="1"/>
    <col min="3" max="3" width="9.28515625" style="4" customWidth="1"/>
    <col min="4" max="12" width="9.140625" style="4" customWidth="1"/>
    <col min="13" max="13" width="35.140625" style="4" customWidth="1"/>
    <col min="14" max="16384" width="11.42578125" style="166"/>
  </cols>
  <sheetData>
    <row r="1" spans="1:13" ht="30.75" customHeight="1" thickBot="1">
      <c r="A1" s="5031" t="s">
        <v>2268</v>
      </c>
      <c r="B1" s="5032"/>
      <c r="C1" s="5032"/>
      <c r="D1" s="5032"/>
      <c r="E1" s="5032"/>
      <c r="F1" s="5032"/>
      <c r="G1" s="5032"/>
      <c r="H1" s="5032"/>
      <c r="I1" s="5032"/>
      <c r="J1" s="5032"/>
      <c r="K1" s="5032"/>
      <c r="L1" s="5032"/>
      <c r="M1" s="5033"/>
    </row>
    <row r="2" spans="1:13" ht="30" customHeight="1">
      <c r="A2" s="5034" t="s">
        <v>1134</v>
      </c>
      <c r="B2" s="1606" t="s">
        <v>1135</v>
      </c>
      <c r="C2" s="5040" t="s">
        <v>1081</v>
      </c>
      <c r="D2" s="5041"/>
      <c r="E2" s="5041"/>
      <c r="F2" s="5041"/>
      <c r="G2" s="5041"/>
      <c r="H2" s="5041"/>
      <c r="I2" s="5041"/>
      <c r="J2" s="5041"/>
      <c r="K2" s="5041"/>
      <c r="L2" s="5041"/>
      <c r="M2" s="5042"/>
    </row>
    <row r="3" spans="1:13" ht="86.25" customHeight="1">
      <c r="A3" s="5035"/>
      <c r="B3" s="1607" t="s">
        <v>1213</v>
      </c>
      <c r="C3" s="4502" t="s">
        <v>2269</v>
      </c>
      <c r="D3" s="4503"/>
      <c r="E3" s="4503"/>
      <c r="F3" s="4503"/>
      <c r="G3" s="4503"/>
      <c r="H3" s="4503"/>
      <c r="I3" s="4503"/>
      <c r="J3" s="4503"/>
      <c r="K3" s="4503"/>
      <c r="L3" s="4503"/>
      <c r="M3" s="4504"/>
    </row>
    <row r="4" spans="1:13">
      <c r="A4" s="5035"/>
      <c r="B4" s="2064" t="s">
        <v>1139</v>
      </c>
      <c r="C4" s="1991"/>
      <c r="D4" s="1870"/>
      <c r="E4" s="1870"/>
      <c r="F4" s="1870"/>
      <c r="G4" s="1870"/>
      <c r="H4" s="1870"/>
      <c r="I4" s="1870"/>
      <c r="J4" s="1870"/>
      <c r="K4" s="1870"/>
      <c r="L4" s="1870"/>
      <c r="M4" s="1871"/>
    </row>
    <row r="5" spans="1:13" ht="26.25" customHeight="1">
      <c r="A5" s="5035"/>
      <c r="B5" s="2064" t="s">
        <v>1140</v>
      </c>
      <c r="C5" s="1870"/>
      <c r="D5" s="1870"/>
      <c r="E5" s="1870"/>
      <c r="F5" s="1870"/>
      <c r="G5" s="1870"/>
      <c r="H5" s="1870"/>
      <c r="I5" s="1870"/>
      <c r="J5" s="1870"/>
      <c r="K5" s="1870"/>
      <c r="L5" s="1870"/>
      <c r="M5" s="1871"/>
    </row>
    <row r="6" spans="1:13">
      <c r="A6" s="5035"/>
      <c r="B6" s="2064" t="s">
        <v>1142</v>
      </c>
      <c r="C6" s="1870"/>
      <c r="D6" s="1870"/>
      <c r="E6" s="1870"/>
      <c r="F6" s="1870"/>
      <c r="G6" s="1870"/>
      <c r="H6" s="1870"/>
      <c r="I6" s="1870"/>
      <c r="J6" s="1870"/>
      <c r="K6" s="1870"/>
      <c r="L6" s="1870"/>
      <c r="M6" s="1871"/>
    </row>
    <row r="7" spans="1:13">
      <c r="A7" s="5035"/>
      <c r="B7" s="1607" t="s">
        <v>1143</v>
      </c>
      <c r="C7" s="1345"/>
      <c r="D7" s="457" t="s">
        <v>237</v>
      </c>
      <c r="E7" s="449"/>
      <c r="F7" s="449"/>
      <c r="G7" s="450"/>
      <c r="H7" s="1608" t="s">
        <v>28</v>
      </c>
      <c r="I7" s="1347"/>
      <c r="J7" s="457" t="s">
        <v>238</v>
      </c>
      <c r="K7" s="449"/>
      <c r="L7" s="449"/>
      <c r="M7" s="504"/>
    </row>
    <row r="8" spans="1:13">
      <c r="A8" s="5035"/>
      <c r="B8" s="5037" t="s">
        <v>1144</v>
      </c>
      <c r="C8" s="451"/>
      <c r="D8" s="2054"/>
      <c r="E8" s="2054"/>
      <c r="F8" s="2054"/>
      <c r="G8" s="2054"/>
      <c r="H8" s="2054"/>
      <c r="I8" s="2054"/>
      <c r="J8" s="2054"/>
      <c r="K8" s="2054"/>
      <c r="L8" s="452"/>
      <c r="M8" s="453"/>
    </row>
    <row r="9" spans="1:13">
      <c r="A9" s="5035"/>
      <c r="B9" s="5038"/>
      <c r="C9" s="4981"/>
      <c r="D9" s="4982"/>
      <c r="E9" s="4982"/>
      <c r="F9" s="4982"/>
      <c r="G9" s="4982"/>
      <c r="H9" s="1945"/>
      <c r="I9" s="457"/>
      <c r="J9" s="457"/>
      <c r="K9" s="1945"/>
      <c r="L9" s="126"/>
      <c r="M9" s="454"/>
    </row>
    <row r="10" spans="1:13">
      <c r="A10" s="5035"/>
      <c r="B10" s="5039"/>
      <c r="C10" s="3975" t="s">
        <v>1147</v>
      </c>
      <c r="D10" s="3975"/>
      <c r="E10" s="1945"/>
      <c r="F10" s="3975"/>
      <c r="G10" s="3975"/>
      <c r="H10" s="1945"/>
      <c r="I10" s="3975" t="s">
        <v>1147</v>
      </c>
      <c r="J10" s="3975"/>
      <c r="K10" s="1945"/>
      <c r="L10" s="126"/>
      <c r="M10" s="454"/>
    </row>
    <row r="11" spans="1:13" ht="409.5" customHeight="1">
      <c r="A11" s="5035"/>
      <c r="B11" s="1609" t="s">
        <v>1219</v>
      </c>
      <c r="C11" s="4526" t="s">
        <v>2270</v>
      </c>
      <c r="D11" s="4526"/>
      <c r="E11" s="4526"/>
      <c r="F11" s="4526"/>
      <c r="G11" s="4526"/>
      <c r="H11" s="4526"/>
      <c r="I11" s="4526"/>
      <c r="J11" s="4526"/>
      <c r="K11" s="4526"/>
      <c r="L11" s="4526"/>
      <c r="M11" s="4526"/>
    </row>
    <row r="12" spans="1:13" ht="63">
      <c r="A12" s="5035"/>
      <c r="B12" s="1609" t="s">
        <v>1221</v>
      </c>
      <c r="C12" s="4526" t="s">
        <v>2271</v>
      </c>
      <c r="D12" s="4526"/>
      <c r="E12" s="4526"/>
      <c r="F12" s="4526"/>
      <c r="G12" s="4526"/>
      <c r="H12" s="4526"/>
      <c r="I12" s="4526"/>
      <c r="J12" s="4526"/>
      <c r="K12" s="4526"/>
      <c r="L12" s="4526"/>
      <c r="M12" s="4526"/>
    </row>
    <row r="13" spans="1:13" ht="70.5" customHeight="1">
      <c r="A13" s="5036"/>
      <c r="B13" s="1607" t="s">
        <v>1495</v>
      </c>
      <c r="C13" s="3329" t="s">
        <v>2272</v>
      </c>
      <c r="D13" s="3330"/>
      <c r="E13" s="3330"/>
      <c r="F13" s="3330"/>
      <c r="G13" s="3330"/>
      <c r="H13" s="3330"/>
      <c r="I13" s="3330"/>
      <c r="J13" s="3330"/>
      <c r="K13" s="3330"/>
      <c r="L13" s="3330"/>
      <c r="M13" s="3341"/>
    </row>
    <row r="14" spans="1:13">
      <c r="A14" s="4888" t="s">
        <v>1150</v>
      </c>
      <c r="B14" s="1607" t="s">
        <v>1256</v>
      </c>
      <c r="C14" s="1892"/>
      <c r="D14" s="668" t="s">
        <v>236</v>
      </c>
      <c r="E14" s="668"/>
      <c r="F14" s="668"/>
      <c r="G14" s="668"/>
      <c r="H14" s="668"/>
      <c r="I14" s="668"/>
      <c r="J14" s="668"/>
      <c r="K14" s="668"/>
      <c r="L14" s="126"/>
      <c r="M14" s="454"/>
    </row>
    <row r="15" spans="1:13" ht="34.5" customHeight="1">
      <c r="A15" s="4889"/>
      <c r="B15" s="1607" t="s">
        <v>1151</v>
      </c>
      <c r="C15" s="3329" t="s">
        <v>1081</v>
      </c>
      <c r="D15" s="3330"/>
      <c r="E15" s="3330"/>
      <c r="F15" s="3330"/>
      <c r="G15" s="3330"/>
      <c r="H15" s="3330"/>
      <c r="I15" s="3330"/>
      <c r="J15" s="3330"/>
      <c r="K15" s="3330"/>
      <c r="L15" s="3330"/>
      <c r="M15" s="3331"/>
    </row>
    <row r="16" spans="1:13">
      <c r="A16" s="4889"/>
      <c r="B16" s="5037" t="s">
        <v>1153</v>
      </c>
      <c r="C16" s="455"/>
      <c r="D16" s="142"/>
      <c r="E16" s="142"/>
      <c r="F16" s="142"/>
      <c r="G16" s="142"/>
      <c r="H16" s="142"/>
      <c r="I16" s="142"/>
      <c r="J16" s="142"/>
      <c r="K16" s="142"/>
      <c r="L16" s="142"/>
      <c r="M16" s="141"/>
    </row>
    <row r="17" spans="1:13">
      <c r="A17" s="4889"/>
      <c r="B17" s="5038"/>
      <c r="C17" s="140"/>
      <c r="D17" s="139"/>
      <c r="E17" s="138"/>
      <c r="F17" s="139"/>
      <c r="G17" s="138"/>
      <c r="H17" s="139"/>
      <c r="I17" s="138"/>
      <c r="J17" s="139"/>
      <c r="K17" s="138"/>
      <c r="L17" s="138"/>
      <c r="M17" s="110"/>
    </row>
    <row r="18" spans="1:13">
      <c r="A18" s="4889"/>
      <c r="B18" s="5038"/>
      <c r="C18" s="1610" t="s">
        <v>1154</v>
      </c>
      <c r="D18" s="137"/>
      <c r="E18" s="1611" t="s">
        <v>1155</v>
      </c>
      <c r="F18" s="137"/>
      <c r="G18" s="1610" t="s">
        <v>1156</v>
      </c>
      <c r="H18" s="137"/>
      <c r="I18" s="1610" t="s">
        <v>1157</v>
      </c>
      <c r="J18" s="137" t="s">
        <v>1167</v>
      </c>
      <c r="K18" s="1610" t="s">
        <v>1158</v>
      </c>
      <c r="L18" s="136"/>
      <c r="M18" s="135"/>
    </row>
    <row r="19" spans="1:13">
      <c r="A19" s="4889"/>
      <c r="B19" s="5038"/>
      <c r="C19" s="1610" t="s">
        <v>1159</v>
      </c>
      <c r="D19" s="1891"/>
      <c r="E19" s="1611" t="s">
        <v>1160</v>
      </c>
      <c r="F19" s="123"/>
      <c r="G19" s="1610" t="s">
        <v>1161</v>
      </c>
      <c r="H19" s="123"/>
      <c r="I19" s="1610" t="s">
        <v>1162</v>
      </c>
      <c r="J19" s="123"/>
      <c r="K19" s="1610" t="s">
        <v>1163</v>
      </c>
      <c r="L19" s="136"/>
      <c r="M19" s="135"/>
    </row>
    <row r="20" spans="1:13">
      <c r="A20" s="4889"/>
      <c r="B20" s="5038"/>
      <c r="C20" s="1610" t="s">
        <v>1164</v>
      </c>
      <c r="D20" s="1891"/>
      <c r="E20" s="1611" t="s">
        <v>1165</v>
      </c>
      <c r="F20" s="1891"/>
      <c r="G20" s="669"/>
      <c r="H20" s="125"/>
      <c r="I20" s="669"/>
      <c r="J20" s="125"/>
      <c r="K20" s="669"/>
      <c r="L20" s="134"/>
      <c r="M20" s="133"/>
    </row>
    <row r="21" spans="1:13">
      <c r="A21" s="4889"/>
      <c r="B21" s="5038"/>
      <c r="C21" s="1610" t="s">
        <v>1166</v>
      </c>
      <c r="D21" s="123"/>
      <c r="E21" s="1611" t="s">
        <v>1168</v>
      </c>
      <c r="F21" s="2073"/>
      <c r="G21" s="2073"/>
      <c r="H21" s="2073"/>
      <c r="I21" s="2073"/>
      <c r="J21" s="2073"/>
      <c r="K21" s="2073"/>
      <c r="L21" s="2073"/>
      <c r="M21" s="2094"/>
    </row>
    <row r="22" spans="1:13">
      <c r="A22" s="4889"/>
      <c r="B22" s="5039"/>
      <c r="C22" s="1612"/>
      <c r="D22" s="1894"/>
      <c r="E22" s="1894"/>
      <c r="F22" s="1894"/>
      <c r="G22" s="1894"/>
      <c r="H22" s="1894"/>
      <c r="I22" s="1894"/>
      <c r="J22" s="1894"/>
      <c r="K22" s="1894"/>
      <c r="L22" s="1894"/>
      <c r="M22" s="1895"/>
    </row>
    <row r="23" spans="1:13">
      <c r="A23" s="4889"/>
      <c r="B23" s="5037" t="s">
        <v>1170</v>
      </c>
      <c r="C23" s="131"/>
      <c r="D23" s="131"/>
      <c r="E23" s="131"/>
      <c r="F23" s="131"/>
      <c r="G23" s="131"/>
      <c r="H23" s="131"/>
      <c r="I23" s="131"/>
      <c r="J23" s="131"/>
      <c r="K23" s="131"/>
      <c r="L23" s="126"/>
      <c r="M23" s="454"/>
    </row>
    <row r="24" spans="1:13">
      <c r="A24" s="4889"/>
      <c r="B24" s="5038"/>
      <c r="C24" s="669" t="s">
        <v>1171</v>
      </c>
      <c r="D24" s="123"/>
      <c r="E24" s="668"/>
      <c r="F24" s="669" t="s">
        <v>1172</v>
      </c>
      <c r="G24" s="1891"/>
      <c r="H24" s="668"/>
      <c r="I24" s="669" t="s">
        <v>1173</v>
      </c>
      <c r="J24" s="1891"/>
      <c r="K24" s="668"/>
      <c r="L24" s="126"/>
      <c r="M24" s="454"/>
    </row>
    <row r="25" spans="1:13" ht="31.5">
      <c r="A25" s="4889"/>
      <c r="B25" s="5038"/>
      <c r="C25" s="669" t="s">
        <v>1174</v>
      </c>
      <c r="D25" s="130"/>
      <c r="E25" s="129"/>
      <c r="F25" s="669" t="s">
        <v>1175</v>
      </c>
      <c r="G25" s="1891" t="s">
        <v>1226</v>
      </c>
      <c r="H25" s="126"/>
      <c r="I25" s="127" t="s">
        <v>1861</v>
      </c>
      <c r="J25" s="1891"/>
      <c r="K25" s="1945"/>
      <c r="L25" s="126"/>
      <c r="M25" s="454"/>
    </row>
    <row r="26" spans="1:13">
      <c r="A26" s="4889"/>
      <c r="B26" s="5038"/>
      <c r="C26" s="125"/>
      <c r="D26" s="125"/>
      <c r="E26" s="125"/>
      <c r="F26" s="125"/>
      <c r="G26" s="125"/>
      <c r="H26" s="125"/>
      <c r="I26" s="125"/>
      <c r="J26" s="125"/>
      <c r="K26" s="125"/>
      <c r="L26" s="126"/>
      <c r="M26" s="454"/>
    </row>
    <row r="27" spans="1:13">
      <c r="A27" s="4889"/>
      <c r="B27" s="2063" t="s">
        <v>1176</v>
      </c>
      <c r="C27" s="668"/>
      <c r="D27" s="668"/>
      <c r="E27" s="668"/>
      <c r="F27" s="668"/>
      <c r="G27" s="668"/>
      <c r="H27" s="668"/>
      <c r="I27" s="668"/>
      <c r="J27" s="668"/>
      <c r="K27" s="668"/>
      <c r="L27" s="668"/>
      <c r="M27" s="122"/>
    </row>
    <row r="28" spans="1:13">
      <c r="A28" s="4889"/>
      <c r="B28" s="2063"/>
      <c r="C28" s="124" t="s">
        <v>1177</v>
      </c>
      <c r="D28" s="165" t="s">
        <v>61</v>
      </c>
      <c r="E28" s="668"/>
      <c r="F28" s="671" t="s">
        <v>1178</v>
      </c>
      <c r="G28" s="123" t="s">
        <v>61</v>
      </c>
      <c r="H28" s="668"/>
      <c r="I28" s="671" t="s">
        <v>1179</v>
      </c>
      <c r="J28" s="3358"/>
      <c r="K28" s="3359"/>
      <c r="L28" s="3698"/>
      <c r="M28" s="122"/>
    </row>
    <row r="29" spans="1:13">
      <c r="A29" s="4889"/>
      <c r="B29" s="2064"/>
      <c r="C29" s="1894"/>
      <c r="D29" s="1894"/>
      <c r="E29" s="1894"/>
      <c r="F29" s="1894"/>
      <c r="G29" s="1894"/>
      <c r="H29" s="1894"/>
      <c r="I29" s="1894"/>
      <c r="J29" s="1894"/>
      <c r="K29" s="1894"/>
      <c r="L29" s="1894"/>
      <c r="M29" s="1895"/>
    </row>
    <row r="30" spans="1:13">
      <c r="A30" s="4889"/>
      <c r="B30" s="5037" t="s">
        <v>1181</v>
      </c>
      <c r="C30" s="2034"/>
      <c r="D30" s="2034"/>
      <c r="E30" s="2034"/>
      <c r="F30" s="2034"/>
      <c r="G30" s="2034"/>
      <c r="H30" s="2034"/>
      <c r="I30" s="2034"/>
      <c r="J30" s="2034"/>
      <c r="K30" s="2034"/>
      <c r="L30" s="126"/>
      <c r="M30" s="454"/>
    </row>
    <row r="31" spans="1:13" ht="31.5">
      <c r="A31" s="4889"/>
      <c r="B31" s="5038"/>
      <c r="C31" s="668" t="s">
        <v>1182</v>
      </c>
      <c r="D31" s="672">
        <v>2020</v>
      </c>
      <c r="E31" s="117"/>
      <c r="F31" s="668" t="s">
        <v>1183</v>
      </c>
      <c r="G31" s="509" t="s">
        <v>1184</v>
      </c>
      <c r="H31" s="117"/>
      <c r="I31" s="671"/>
      <c r="J31" s="117"/>
      <c r="K31" s="117"/>
      <c r="L31" s="126"/>
      <c r="M31" s="454"/>
    </row>
    <row r="32" spans="1:13">
      <c r="A32" s="4889"/>
      <c r="B32" s="5039"/>
      <c r="C32" s="1894"/>
      <c r="D32" s="673"/>
      <c r="E32" s="2035"/>
      <c r="F32" s="1894"/>
      <c r="G32" s="2035"/>
      <c r="H32" s="2035"/>
      <c r="I32" s="115"/>
      <c r="J32" s="2035"/>
      <c r="K32" s="2035"/>
      <c r="L32" s="126"/>
      <c r="M32" s="454"/>
    </row>
    <row r="33" spans="1:13">
      <c r="A33" s="4889"/>
      <c r="B33" s="5037" t="s">
        <v>1185</v>
      </c>
      <c r="C33" s="114"/>
      <c r="D33" s="114"/>
      <c r="E33" s="114"/>
      <c r="F33" s="114"/>
      <c r="G33" s="114"/>
      <c r="H33" s="114"/>
      <c r="I33" s="114"/>
      <c r="J33" s="114"/>
      <c r="K33" s="4385"/>
      <c r="L33" s="4385"/>
      <c r="M33" s="4962"/>
    </row>
    <row r="34" spans="1:13">
      <c r="A34" s="4889"/>
      <c r="B34" s="5038"/>
      <c r="C34" s="1377"/>
      <c r="D34" s="526">
        <v>2020</v>
      </c>
      <c r="E34" s="526"/>
      <c r="F34" s="526">
        <v>2021</v>
      </c>
      <c r="G34" s="526"/>
      <c r="H34" s="1613">
        <v>2022</v>
      </c>
      <c r="I34" s="1613"/>
      <c r="J34" s="1613">
        <v>2023</v>
      </c>
      <c r="K34" s="526"/>
      <c r="L34" s="1600">
        <v>2024</v>
      </c>
      <c r="M34" s="1614"/>
    </row>
    <row r="35" spans="1:13" ht="30" customHeight="1">
      <c r="A35" s="4889"/>
      <c r="B35" s="5038"/>
      <c r="C35" s="1377"/>
      <c r="D35" s="1615">
        <v>60</v>
      </c>
      <c r="E35" s="1616"/>
      <c r="F35" s="1615">
        <v>60</v>
      </c>
      <c r="G35" s="1616"/>
      <c r="H35" s="1615">
        <v>60</v>
      </c>
      <c r="I35" s="1616"/>
      <c r="J35" s="1615">
        <v>60</v>
      </c>
      <c r="K35" s="1593"/>
      <c r="L35" s="1615">
        <v>60</v>
      </c>
      <c r="M35" s="1380"/>
    </row>
    <row r="36" spans="1:13">
      <c r="A36" s="4889"/>
      <c r="B36" s="5038"/>
      <c r="C36" s="1377"/>
      <c r="D36" s="526">
        <v>2025</v>
      </c>
      <c r="E36" s="526"/>
      <c r="F36" s="526">
        <v>2026</v>
      </c>
      <c r="G36" s="526"/>
      <c r="H36" s="1613">
        <v>2027</v>
      </c>
      <c r="I36" s="1613"/>
      <c r="J36" s="1613">
        <v>2028</v>
      </c>
      <c r="K36" s="526"/>
      <c r="L36" s="526">
        <v>2029</v>
      </c>
      <c r="M36" s="1357"/>
    </row>
    <row r="37" spans="1:13" ht="28.5" customHeight="1">
      <c r="A37" s="4889"/>
      <c r="B37" s="5038"/>
      <c r="C37" s="109"/>
      <c r="D37" s="1615">
        <v>60</v>
      </c>
      <c r="E37" s="1997"/>
      <c r="F37" s="1615">
        <v>60</v>
      </c>
      <c r="G37" s="1997"/>
      <c r="H37" s="1615">
        <v>60</v>
      </c>
      <c r="I37" s="1997"/>
      <c r="J37" s="1615">
        <v>60</v>
      </c>
      <c r="K37" s="1997"/>
      <c r="L37" s="1615">
        <v>60</v>
      </c>
      <c r="M37" s="1936"/>
    </row>
    <row r="38" spans="1:13">
      <c r="A38" s="4889"/>
      <c r="B38" s="5038"/>
      <c r="C38" s="109"/>
      <c r="D38" s="111">
        <v>2030</v>
      </c>
      <c r="E38" s="111"/>
      <c r="F38" s="111">
        <v>2031</v>
      </c>
      <c r="G38" s="111"/>
      <c r="H38" s="1082">
        <v>2032</v>
      </c>
      <c r="I38" s="1082"/>
      <c r="J38" s="1082">
        <v>2033</v>
      </c>
      <c r="K38" s="111"/>
      <c r="L38" s="111">
        <v>2034</v>
      </c>
      <c r="M38" s="110"/>
    </row>
    <row r="39" spans="1:13" ht="36.75" customHeight="1">
      <c r="A39" s="4889"/>
      <c r="B39" s="5038"/>
      <c r="C39" s="109"/>
      <c r="D39" s="1615">
        <v>60</v>
      </c>
      <c r="E39" s="1997"/>
      <c r="F39" s="1615">
        <v>60</v>
      </c>
      <c r="G39" s="1997"/>
      <c r="H39" s="1615">
        <v>60</v>
      </c>
      <c r="I39" s="1997"/>
      <c r="J39" s="1615">
        <v>60</v>
      </c>
      <c r="K39" s="1997"/>
      <c r="L39" s="1615">
        <v>60</v>
      </c>
      <c r="M39" s="1936"/>
    </row>
    <row r="40" spans="1:13">
      <c r="A40" s="4889"/>
      <c r="B40" s="5038"/>
      <c r="C40" s="109"/>
      <c r="D40" s="108"/>
      <c r="E40" s="1935"/>
      <c r="F40" s="108"/>
      <c r="G40" s="1935"/>
      <c r="H40" s="108"/>
      <c r="I40" s="1935"/>
      <c r="J40" s="108"/>
      <c r="K40" s="1935"/>
      <c r="L40" s="108"/>
      <c r="M40" s="1936"/>
    </row>
    <row r="41" spans="1:13">
      <c r="A41" s="4889"/>
      <c r="B41" s="5038"/>
      <c r="C41" s="109"/>
      <c r="D41" s="1615"/>
      <c r="E41" s="1997"/>
      <c r="F41" s="3352"/>
      <c r="G41" s="3353"/>
      <c r="H41" s="3354"/>
      <c r="I41" s="3354"/>
      <c r="J41" s="108"/>
      <c r="K41" s="1935"/>
      <c r="L41" s="108"/>
      <c r="M41" s="1936"/>
    </row>
    <row r="42" spans="1:13">
      <c r="A42" s="4889"/>
      <c r="B42" s="5038"/>
      <c r="C42" s="109"/>
      <c r="D42" s="108"/>
      <c r="E42" s="1935"/>
      <c r="F42" s="108"/>
      <c r="G42" s="1935"/>
      <c r="H42" s="108"/>
      <c r="I42" s="1935"/>
      <c r="J42" s="108"/>
      <c r="K42" s="1935"/>
      <c r="L42" s="108"/>
      <c r="M42" s="1936"/>
    </row>
    <row r="43" spans="1:13">
      <c r="A43" s="4889"/>
      <c r="B43" s="5037" t="s">
        <v>1187</v>
      </c>
      <c r="C43" s="131"/>
      <c r="D43" s="131"/>
      <c r="E43" s="131"/>
      <c r="F43" s="131"/>
      <c r="G43" s="131"/>
      <c r="H43" s="131"/>
      <c r="I43" s="131"/>
      <c r="J43" s="131"/>
      <c r="K43" s="131"/>
      <c r="L43" s="126"/>
      <c r="M43" s="454"/>
    </row>
    <row r="44" spans="1:13">
      <c r="A44" s="4889"/>
      <c r="B44" s="5038"/>
      <c r="C44" s="126"/>
      <c r="D44" s="106" t="s">
        <v>482</v>
      </c>
      <c r="E44" s="105" t="s">
        <v>60</v>
      </c>
      <c r="F44" s="3742" t="s">
        <v>1188</v>
      </c>
      <c r="G44" s="3743" t="s">
        <v>1267</v>
      </c>
      <c r="H44" s="3743"/>
      <c r="I44" s="3743"/>
      <c r="J44" s="3743"/>
      <c r="K44" s="1599"/>
      <c r="L44" s="126"/>
      <c r="M44" s="454"/>
    </row>
    <row r="45" spans="1:13">
      <c r="A45" s="4889"/>
      <c r="B45" s="5038"/>
      <c r="C45" s="126"/>
      <c r="D45" s="2053" t="s">
        <v>1167</v>
      </c>
      <c r="E45" s="1891"/>
      <c r="F45" s="3742"/>
      <c r="G45" s="3743"/>
      <c r="H45" s="3743"/>
      <c r="I45" s="3743"/>
      <c r="J45" s="3743"/>
      <c r="K45" s="129"/>
      <c r="L45" s="126"/>
      <c r="M45" s="454"/>
    </row>
    <row r="46" spans="1:13">
      <c r="A46" s="4889"/>
      <c r="B46" s="5039"/>
      <c r="C46" s="457"/>
      <c r="D46" s="457"/>
      <c r="E46" s="457"/>
      <c r="F46" s="457"/>
      <c r="G46" s="457"/>
      <c r="H46" s="457"/>
      <c r="I46" s="457"/>
      <c r="J46" s="457"/>
      <c r="K46" s="457"/>
      <c r="L46" s="126"/>
      <c r="M46" s="454"/>
    </row>
    <row r="47" spans="1:13" ht="92.25" customHeight="1">
      <c r="A47" s="4889"/>
      <c r="B47" s="1607" t="s">
        <v>1189</v>
      </c>
      <c r="C47" s="3728" t="s">
        <v>2273</v>
      </c>
      <c r="D47" s="3729"/>
      <c r="E47" s="3729"/>
      <c r="F47" s="3729"/>
      <c r="G47" s="3729"/>
      <c r="H47" s="3729"/>
      <c r="I47" s="3729"/>
      <c r="J47" s="3729"/>
      <c r="K47" s="3729"/>
      <c r="L47" s="3729"/>
      <c r="M47" s="3730"/>
    </row>
    <row r="48" spans="1:13" ht="69" customHeight="1">
      <c r="A48" s="4889"/>
      <c r="B48" s="1607" t="s">
        <v>1191</v>
      </c>
      <c r="C48" s="3728" t="s">
        <v>2274</v>
      </c>
      <c r="D48" s="3729"/>
      <c r="E48" s="3729"/>
      <c r="F48" s="3729"/>
      <c r="G48" s="3729"/>
      <c r="H48" s="3729"/>
      <c r="I48" s="3729"/>
      <c r="J48" s="3729"/>
      <c r="K48" s="3729"/>
      <c r="L48" s="3729"/>
      <c r="M48" s="3730"/>
    </row>
    <row r="49" spans="1:13">
      <c r="A49" s="4889"/>
      <c r="B49" s="1607" t="s">
        <v>1193</v>
      </c>
      <c r="C49" s="1861" t="s">
        <v>1194</v>
      </c>
      <c r="D49" s="1861"/>
      <c r="E49" s="1861"/>
      <c r="F49" s="1861"/>
      <c r="G49" s="1861"/>
      <c r="H49" s="1861"/>
      <c r="I49" s="1861"/>
      <c r="J49" s="1861"/>
      <c r="K49" s="1861"/>
      <c r="L49" s="1861"/>
      <c r="M49" s="1862"/>
    </row>
    <row r="50" spans="1:13">
      <c r="A50" s="4889"/>
      <c r="B50" s="1607" t="s">
        <v>1195</v>
      </c>
      <c r="C50" s="3329" t="s">
        <v>61</v>
      </c>
      <c r="D50" s="3330"/>
      <c r="E50" s="3330"/>
      <c r="F50" s="3330"/>
      <c r="G50" s="3330"/>
      <c r="H50" s="3330"/>
      <c r="I50" s="3330"/>
      <c r="J50" s="3330"/>
      <c r="K50" s="3330"/>
      <c r="L50" s="3330"/>
      <c r="M50" s="3331"/>
    </row>
    <row r="51" spans="1:13">
      <c r="A51" s="3323" t="s">
        <v>1197</v>
      </c>
      <c r="B51" s="98" t="s">
        <v>1198</v>
      </c>
      <c r="C51" s="3726" t="s">
        <v>2275</v>
      </c>
      <c r="D51" s="3726"/>
      <c r="E51" s="3726"/>
      <c r="F51" s="3726"/>
      <c r="G51" s="3726"/>
      <c r="H51" s="3726"/>
      <c r="I51" s="3726"/>
      <c r="J51" s="3726"/>
      <c r="K51" s="3726"/>
      <c r="L51" s="3726"/>
      <c r="M51" s="3727"/>
    </row>
    <row r="52" spans="1:13">
      <c r="A52" s="3324"/>
      <c r="B52" s="98" t="s">
        <v>1199</v>
      </c>
      <c r="C52" s="3726" t="s">
        <v>2276</v>
      </c>
      <c r="D52" s="3726"/>
      <c r="E52" s="3726"/>
      <c r="F52" s="3726"/>
      <c r="G52" s="3726"/>
      <c r="H52" s="3726"/>
      <c r="I52" s="3726"/>
      <c r="J52" s="3726"/>
      <c r="K52" s="3726"/>
      <c r="L52" s="3726"/>
      <c r="M52" s="3727"/>
    </row>
    <row r="53" spans="1:13">
      <c r="A53" s="3324"/>
      <c r="B53" s="98" t="s">
        <v>1201</v>
      </c>
      <c r="C53" s="3726" t="s">
        <v>238</v>
      </c>
      <c r="D53" s="3726"/>
      <c r="E53" s="3726"/>
      <c r="F53" s="3726"/>
      <c r="G53" s="3726"/>
      <c r="H53" s="3726"/>
      <c r="I53" s="3726"/>
      <c r="J53" s="3726"/>
      <c r="K53" s="3726"/>
      <c r="L53" s="3726"/>
      <c r="M53" s="3727"/>
    </row>
    <row r="54" spans="1:13">
      <c r="A54" s="3324"/>
      <c r="B54" s="99" t="s">
        <v>1202</v>
      </c>
      <c r="C54" s="3726" t="s">
        <v>2277</v>
      </c>
      <c r="D54" s="3726"/>
      <c r="E54" s="3726"/>
      <c r="F54" s="3726"/>
      <c r="G54" s="3726"/>
      <c r="H54" s="3726"/>
      <c r="I54" s="3726"/>
      <c r="J54" s="3726"/>
      <c r="K54" s="3726"/>
      <c r="L54" s="3726"/>
      <c r="M54" s="3727"/>
    </row>
    <row r="55" spans="1:13">
      <c r="A55" s="3324"/>
      <c r="B55" s="98" t="s">
        <v>1204</v>
      </c>
      <c r="C55" s="3731" t="s">
        <v>1086</v>
      </c>
      <c r="D55" s="3726"/>
      <c r="E55" s="3726"/>
      <c r="F55" s="3726"/>
      <c r="G55" s="3726"/>
      <c r="H55" s="3726"/>
      <c r="I55" s="3726"/>
      <c r="J55" s="3726"/>
      <c r="K55" s="3726"/>
      <c r="L55" s="3726"/>
      <c r="M55" s="3727"/>
    </row>
    <row r="56" spans="1:13" ht="17.25" thickBot="1">
      <c r="A56" s="3325"/>
      <c r="B56" s="98" t="s">
        <v>1205</v>
      </c>
      <c r="C56" s="3726">
        <v>3169001</v>
      </c>
      <c r="D56" s="3726"/>
      <c r="E56" s="3726"/>
      <c r="F56" s="3726"/>
      <c r="G56" s="3726"/>
      <c r="H56" s="3726"/>
      <c r="I56" s="3726"/>
      <c r="J56" s="3726"/>
      <c r="K56" s="3726"/>
      <c r="L56" s="3726"/>
      <c r="M56" s="3727"/>
    </row>
    <row r="57" spans="1:13" ht="16.5" customHeight="1">
      <c r="A57" s="5029" t="s">
        <v>1206</v>
      </c>
      <c r="B57" s="97" t="s">
        <v>1207</v>
      </c>
      <c r="C57" s="3370" t="s">
        <v>2221</v>
      </c>
      <c r="D57" s="3370"/>
      <c r="E57" s="3370"/>
      <c r="F57" s="3370"/>
      <c r="G57" s="3370"/>
      <c r="H57" s="3370"/>
      <c r="I57" s="3370"/>
      <c r="J57" s="3370"/>
      <c r="K57" s="3370"/>
      <c r="L57" s="3370"/>
      <c r="M57" s="3371"/>
    </row>
    <row r="58" spans="1:13">
      <c r="A58" s="5030"/>
      <c r="B58" s="97" t="s">
        <v>1209</v>
      </c>
      <c r="C58" s="3370" t="s">
        <v>1529</v>
      </c>
      <c r="D58" s="3370"/>
      <c r="E58" s="3370"/>
      <c r="F58" s="3370"/>
      <c r="G58" s="3370"/>
      <c r="H58" s="3370"/>
      <c r="I58" s="3370"/>
      <c r="J58" s="3370"/>
      <c r="K58" s="3370"/>
      <c r="L58" s="3370"/>
      <c r="M58" s="3371"/>
    </row>
    <row r="59" spans="1:13">
      <c r="A59" s="5030"/>
      <c r="B59" s="97" t="s">
        <v>1202</v>
      </c>
      <c r="C59" s="3956" t="s">
        <v>655</v>
      </c>
      <c r="D59" s="3957"/>
      <c r="E59" s="3957"/>
      <c r="F59" s="1870"/>
      <c r="G59" s="1870"/>
      <c r="H59" s="1870"/>
      <c r="I59" s="1870"/>
      <c r="J59" s="1870"/>
      <c r="K59" s="1870"/>
      <c r="L59" s="1870"/>
      <c r="M59" s="1871"/>
    </row>
    <row r="60" spans="1:13" ht="27.75" customHeight="1">
      <c r="A60" s="5030"/>
      <c r="B60" s="97" t="s">
        <v>28</v>
      </c>
      <c r="C60" s="3370" t="s">
        <v>238</v>
      </c>
      <c r="D60" s="3370"/>
      <c r="E60" s="3370"/>
      <c r="F60" s="3370"/>
      <c r="G60" s="3370"/>
      <c r="H60" s="3370"/>
      <c r="I60" s="3370"/>
      <c r="J60" s="3370"/>
      <c r="K60" s="3370"/>
      <c r="L60" s="3370"/>
      <c r="M60" s="3371"/>
    </row>
    <row r="61" spans="1:13">
      <c r="A61" s="5030"/>
      <c r="B61" s="98" t="s">
        <v>1204</v>
      </c>
      <c r="C61" s="4886" t="s">
        <v>2222</v>
      </c>
      <c r="D61" s="3717"/>
      <c r="E61" s="3717"/>
      <c r="F61" s="3717"/>
      <c r="G61" s="3717"/>
      <c r="H61" s="3717"/>
      <c r="I61" s="3717"/>
      <c r="J61" s="3717"/>
      <c r="K61" s="3717"/>
      <c r="L61" s="3717"/>
      <c r="M61" s="3718"/>
    </row>
    <row r="62" spans="1:13" ht="16.5" customHeight="1">
      <c r="A62" s="5030"/>
      <c r="B62" s="2007" t="s">
        <v>1205</v>
      </c>
      <c r="C62" s="4887" t="s">
        <v>2223</v>
      </c>
      <c r="D62" s="3370"/>
      <c r="E62" s="3370"/>
      <c r="F62" s="3370"/>
      <c r="G62" s="3370"/>
      <c r="H62" s="3370"/>
      <c r="I62" s="3370"/>
      <c r="J62" s="3370"/>
      <c r="K62" s="3370"/>
      <c r="L62" s="3370"/>
      <c r="M62" s="4499"/>
    </row>
  </sheetData>
  <mergeCells count="42">
    <mergeCell ref="B8:B10"/>
    <mergeCell ref="C9:G9"/>
    <mergeCell ref="C10:D10"/>
    <mergeCell ref="F10:G10"/>
    <mergeCell ref="I10:J10"/>
    <mergeCell ref="C11:M11"/>
    <mergeCell ref="C12:M12"/>
    <mergeCell ref="C13:M13"/>
    <mergeCell ref="C2:M2"/>
    <mergeCell ref="C3:M3"/>
    <mergeCell ref="C48:M48"/>
    <mergeCell ref="C51:M51"/>
    <mergeCell ref="C52:M52"/>
    <mergeCell ref="C53:M53"/>
    <mergeCell ref="C54:M54"/>
    <mergeCell ref="C50:M50"/>
    <mergeCell ref="A1:M1"/>
    <mergeCell ref="A2:A13"/>
    <mergeCell ref="A14:A50"/>
    <mergeCell ref="C15:M15"/>
    <mergeCell ref="B16:B22"/>
    <mergeCell ref="B23:B26"/>
    <mergeCell ref="J28:L28"/>
    <mergeCell ref="B30:B32"/>
    <mergeCell ref="B33:B42"/>
    <mergeCell ref="K33:M33"/>
    <mergeCell ref="F41:G41"/>
    <mergeCell ref="H41:I41"/>
    <mergeCell ref="B43:B46"/>
    <mergeCell ref="F44:F45"/>
    <mergeCell ref="G44:J45"/>
    <mergeCell ref="C47:M47"/>
    <mergeCell ref="A51:A56"/>
    <mergeCell ref="A57:A62"/>
    <mergeCell ref="C59:E59"/>
    <mergeCell ref="C62:M62"/>
    <mergeCell ref="C58:M58"/>
    <mergeCell ref="C60:M60"/>
    <mergeCell ref="C61:M61"/>
    <mergeCell ref="C55:M55"/>
    <mergeCell ref="C56:M56"/>
    <mergeCell ref="C57:M57"/>
  </mergeCells>
  <dataValidations count="5">
    <dataValidation allowBlank="1" showInputMessage="1" showErrorMessage="1" prompt="Incluir una ficha por cada indicador, ya sea de producto o de resultado" sqref="A1" xr:uid="{00000000-0002-0000-5F00-000000000000}"/>
    <dataValidation allowBlank="1" showInputMessage="1" showErrorMessage="1" prompt="Selecciones de la lista desplegable" sqref="B14" xr:uid="{00000000-0002-0000-5F00-000001000000}"/>
    <dataValidation allowBlank="1" showInputMessage="1" showErrorMessage="1" prompt="Seleccione de la lista desplegable" sqref="B4 B7 H7" xr:uid="{00000000-0002-0000-5F00-000002000000}"/>
    <dataValidation type="list" allowBlank="1" showInputMessage="1" showErrorMessage="1" sqref="I7" xr:uid="{00000000-0002-0000-5F00-000003000000}">
      <formula1>INDIRECT(C7)</formula1>
    </dataValidation>
    <dataValidation type="list" allowBlank="1" showInputMessage="1" showErrorMessage="1" sqref="C14 C7 G44:J45 C4" xr:uid="{00000000-0002-0000-5F00-000004000000}"/>
  </dataValidations>
  <hyperlinks>
    <hyperlink ref="C55" r:id="rId1" xr:uid="{00000000-0004-0000-5F00-000000000000}"/>
    <hyperlink ref="C61" r:id="rId2" xr:uid="{00000000-0004-0000-5F00-000001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5"/>
  </sheetPr>
  <dimension ref="A1:N60"/>
  <sheetViews>
    <sheetView zoomScale="70" zoomScaleNormal="70" workbookViewId="0">
      <selection activeCell="C3" sqref="C3:M3"/>
    </sheetView>
  </sheetViews>
  <sheetFormatPr baseColWidth="10" defaultColWidth="11.42578125" defaultRowHeight="15.75"/>
  <cols>
    <col min="1" max="1" width="25.140625" style="4" customWidth="1"/>
    <col min="2" max="2" width="39.140625" style="57" customWidth="1"/>
    <col min="3" max="16384" width="11.42578125" style="4"/>
  </cols>
  <sheetData>
    <row r="1" spans="1:14" ht="15.75" customHeight="1" thickBot="1">
      <c r="A1" s="1"/>
      <c r="B1" s="1990" t="s">
        <v>2278</v>
      </c>
      <c r="C1" s="2"/>
      <c r="D1" s="2"/>
      <c r="E1" s="2"/>
      <c r="F1" s="2"/>
      <c r="G1" s="2"/>
      <c r="H1" s="2"/>
      <c r="I1" s="2"/>
      <c r="J1" s="2"/>
      <c r="K1" s="2"/>
      <c r="L1" s="2"/>
      <c r="M1" s="3"/>
      <c r="N1" s="4" t="s">
        <v>1277</v>
      </c>
    </row>
    <row r="2" spans="1:14" ht="48.75" customHeight="1">
      <c r="A2" s="3126" t="s">
        <v>1134</v>
      </c>
      <c r="B2" s="5" t="s">
        <v>1135</v>
      </c>
      <c r="C2" s="3793" t="s">
        <v>1087</v>
      </c>
      <c r="D2" s="3794"/>
      <c r="E2" s="3794"/>
      <c r="F2" s="3794"/>
      <c r="G2" s="3794"/>
      <c r="H2" s="3794"/>
      <c r="I2" s="3794"/>
      <c r="J2" s="3794"/>
      <c r="K2" s="3794"/>
      <c r="L2" s="3794"/>
      <c r="M2" s="3795"/>
    </row>
    <row r="3" spans="1:14" ht="54" customHeight="1">
      <c r="A3" s="3127"/>
      <c r="B3" s="12" t="s">
        <v>1213</v>
      </c>
      <c r="C3" s="3129" t="s">
        <v>633</v>
      </c>
      <c r="D3" s="3100"/>
      <c r="E3" s="3100"/>
      <c r="F3" s="3100"/>
      <c r="G3" s="3100"/>
      <c r="H3" s="3100"/>
      <c r="I3" s="3100"/>
      <c r="J3" s="3100"/>
      <c r="K3" s="3100"/>
      <c r="L3" s="3100"/>
      <c r="M3" s="3101"/>
    </row>
    <row r="4" spans="1:14">
      <c r="A4" s="3127"/>
      <c r="B4" s="1856" t="s">
        <v>1139</v>
      </c>
      <c r="C4" s="1849"/>
      <c r="D4" s="1849" t="s">
        <v>60</v>
      </c>
      <c r="E4" s="1849"/>
      <c r="F4" s="1849"/>
      <c r="G4" s="1849"/>
      <c r="H4" s="1849"/>
      <c r="I4" s="1849"/>
      <c r="J4" s="1849"/>
      <c r="K4" s="1849"/>
      <c r="L4" s="1849"/>
      <c r="M4" s="1905"/>
    </row>
    <row r="5" spans="1:14">
      <c r="A5" s="3127"/>
      <c r="B5" s="1856" t="s">
        <v>1140</v>
      </c>
      <c r="C5" s="1849" t="s">
        <v>422</v>
      </c>
      <c r="D5" s="1849"/>
      <c r="E5" s="1849"/>
      <c r="F5" s="1849"/>
      <c r="G5" s="1849"/>
      <c r="H5" s="1849"/>
      <c r="I5" s="1849"/>
      <c r="J5" s="1849"/>
      <c r="K5" s="1849"/>
      <c r="L5" s="1849"/>
      <c r="M5" s="1905"/>
    </row>
    <row r="6" spans="1:14">
      <c r="A6" s="3127"/>
      <c r="B6" s="1856" t="s">
        <v>1142</v>
      </c>
      <c r="C6" s="1849" t="s">
        <v>422</v>
      </c>
      <c r="D6" s="1849"/>
      <c r="E6" s="1849"/>
      <c r="F6" s="1849"/>
      <c r="G6" s="1849"/>
      <c r="H6" s="1849"/>
      <c r="I6" s="1849"/>
      <c r="J6" s="1849"/>
      <c r="K6" s="1849"/>
      <c r="L6" s="1849"/>
      <c r="M6" s="1905"/>
    </row>
    <row r="7" spans="1:14">
      <c r="A7" s="3127"/>
      <c r="B7" s="12" t="s">
        <v>1143</v>
      </c>
      <c r="C7" s="1245"/>
      <c r="D7" s="475" t="s">
        <v>71</v>
      </c>
      <c r="E7" s="1245"/>
      <c r="F7" s="1245"/>
      <c r="G7" s="1249"/>
      <c r="H7" s="443" t="s">
        <v>28</v>
      </c>
      <c r="I7" s="157"/>
      <c r="J7" s="475" t="s">
        <v>72</v>
      </c>
      <c r="K7" s="1245"/>
      <c r="L7" s="1245"/>
      <c r="M7" s="1250"/>
    </row>
    <row r="8" spans="1:14">
      <c r="A8" s="3127"/>
      <c r="B8" s="3108" t="s">
        <v>1144</v>
      </c>
      <c r="C8" s="1982"/>
      <c r="D8" s="1981"/>
      <c r="E8" s="1981"/>
      <c r="F8" s="1981"/>
      <c r="G8" s="1981"/>
      <c r="H8" s="1981"/>
      <c r="I8" s="1981"/>
      <c r="J8" s="1981"/>
      <c r="K8" s="1981"/>
      <c r="L8" s="8"/>
      <c r="M8" s="9"/>
    </row>
    <row r="9" spans="1:14" ht="15.75" customHeight="1">
      <c r="A9" s="3127"/>
      <c r="B9" s="3109"/>
      <c r="C9" s="5046"/>
      <c r="D9" s="5047"/>
      <c r="E9" s="5047"/>
      <c r="F9" s="5047"/>
      <c r="G9" s="5047"/>
      <c r="H9" s="2051"/>
      <c r="I9" s="475"/>
      <c r="J9" s="475"/>
      <c r="K9" s="2051"/>
      <c r="L9" s="484"/>
      <c r="M9" s="11"/>
    </row>
    <row r="10" spans="1:14">
      <c r="A10" s="3127"/>
      <c r="B10" s="3110"/>
      <c r="C10" s="3810" t="s">
        <v>1147</v>
      </c>
      <c r="D10" s="3810"/>
      <c r="E10" s="2051"/>
      <c r="F10" s="3810"/>
      <c r="G10" s="3810"/>
      <c r="H10" s="2051"/>
      <c r="I10" s="3810" t="s">
        <v>1147</v>
      </c>
      <c r="J10" s="3810"/>
      <c r="K10" s="2051"/>
      <c r="L10" s="484"/>
      <c r="M10" s="11"/>
    </row>
    <row r="11" spans="1:14" ht="281.25" customHeight="1">
      <c r="A11" s="3127"/>
      <c r="B11" s="58" t="s">
        <v>1219</v>
      </c>
      <c r="C11" s="3812" t="s">
        <v>2279</v>
      </c>
      <c r="D11" s="3812"/>
      <c r="E11" s="3812"/>
      <c r="F11" s="3812"/>
      <c r="G11" s="3812"/>
      <c r="H11" s="3812"/>
      <c r="I11" s="3812"/>
      <c r="J11" s="3812"/>
      <c r="K11" s="3812"/>
      <c r="L11" s="3812"/>
      <c r="M11" s="3812"/>
    </row>
    <row r="12" spans="1:14" ht="61.5" customHeight="1" thickBot="1">
      <c r="A12" s="3127"/>
      <c r="B12" s="58" t="s">
        <v>1221</v>
      </c>
      <c r="C12" s="3812" t="s">
        <v>2271</v>
      </c>
      <c r="D12" s="3812"/>
      <c r="E12" s="3812"/>
      <c r="F12" s="3812"/>
      <c r="G12" s="3812"/>
      <c r="H12" s="3812"/>
      <c r="I12" s="3812"/>
      <c r="J12" s="3812"/>
      <c r="K12" s="3812"/>
      <c r="L12" s="3812"/>
      <c r="M12" s="3812"/>
    </row>
    <row r="13" spans="1:14" customFormat="1" ht="73.5" customHeight="1" thickBot="1">
      <c r="A13" s="3128"/>
      <c r="B13" s="998" t="s">
        <v>1223</v>
      </c>
      <c r="C13" s="4875" t="s">
        <v>2280</v>
      </c>
      <c r="D13" s="4876"/>
      <c r="E13" s="4876"/>
      <c r="F13" s="4876"/>
      <c r="G13" s="4877"/>
      <c r="H13" s="998" t="s">
        <v>1224</v>
      </c>
      <c r="I13" s="4853" t="s">
        <v>1089</v>
      </c>
      <c r="J13" s="4851"/>
      <c r="K13" s="4851"/>
      <c r="L13" s="4851"/>
      <c r="M13" s="4852"/>
    </row>
    <row r="14" spans="1:14" ht="15.75" customHeight="1">
      <c r="A14" s="3264" t="s">
        <v>1150</v>
      </c>
      <c r="B14" s="6" t="s">
        <v>12</v>
      </c>
      <c r="C14" s="4854" t="s">
        <v>1090</v>
      </c>
      <c r="D14" s="4855"/>
      <c r="E14" s="4855"/>
      <c r="F14" s="4855"/>
      <c r="G14" s="4855"/>
      <c r="H14" s="4855"/>
      <c r="I14" s="4855"/>
      <c r="J14" s="4855"/>
      <c r="K14" s="4855"/>
      <c r="L14" s="4855"/>
      <c r="M14" s="4856"/>
    </row>
    <row r="15" spans="1:14" ht="71.25" customHeight="1">
      <c r="A15" s="3117"/>
      <c r="B15" s="6" t="s">
        <v>1151</v>
      </c>
      <c r="C15" s="3793" t="s">
        <v>1088</v>
      </c>
      <c r="D15" s="3794"/>
      <c r="E15" s="3794"/>
      <c r="F15" s="3794"/>
      <c r="G15" s="3794"/>
      <c r="H15" s="3794"/>
      <c r="I15" s="3794"/>
      <c r="J15" s="3794"/>
      <c r="K15" s="3794"/>
      <c r="L15" s="3794"/>
      <c r="M15" s="3795"/>
    </row>
    <row r="16" spans="1:14" ht="8.25" customHeight="1">
      <c r="A16" s="3117"/>
      <c r="B16" s="3119" t="s">
        <v>1153</v>
      </c>
      <c r="C16" s="13"/>
      <c r="D16" s="14"/>
      <c r="E16" s="14"/>
      <c r="F16" s="14"/>
      <c r="G16" s="14"/>
      <c r="H16" s="14"/>
      <c r="I16" s="14"/>
      <c r="J16" s="14"/>
      <c r="K16" s="14"/>
      <c r="L16" s="14"/>
      <c r="M16" s="15"/>
    </row>
    <row r="17" spans="1:13" ht="9" customHeight="1">
      <c r="A17" s="3117"/>
      <c r="B17" s="3120"/>
      <c r="C17" s="16"/>
      <c r="D17" s="17"/>
      <c r="E17" s="18"/>
      <c r="F17" s="17"/>
      <c r="G17" s="18"/>
      <c r="H17" s="17"/>
      <c r="I17" s="18"/>
      <c r="J17" s="17"/>
      <c r="K17" s="18"/>
      <c r="L17" s="18"/>
      <c r="M17" s="19"/>
    </row>
    <row r="18" spans="1:13" ht="30">
      <c r="A18" s="3117"/>
      <c r="B18" s="3120"/>
      <c r="C18" s="476" t="s">
        <v>1154</v>
      </c>
      <c r="D18" s="192"/>
      <c r="E18" s="476" t="s">
        <v>1155</v>
      </c>
      <c r="F18" s="192"/>
      <c r="G18" s="476" t="s">
        <v>1156</v>
      </c>
      <c r="H18" s="192"/>
      <c r="I18" s="476" t="s">
        <v>1157</v>
      </c>
      <c r="J18" s="192"/>
      <c r="K18" s="476" t="s">
        <v>1158</v>
      </c>
      <c r="L18" s="193"/>
      <c r="M18" s="194"/>
    </row>
    <row r="19" spans="1:13" ht="30">
      <c r="A19" s="3117"/>
      <c r="B19" s="3120"/>
      <c r="C19" s="476" t="s">
        <v>1159</v>
      </c>
      <c r="D19" s="1909"/>
      <c r="E19" s="476" t="s">
        <v>1160</v>
      </c>
      <c r="F19" s="195"/>
      <c r="G19" s="476" t="s">
        <v>1161</v>
      </c>
      <c r="H19" s="195"/>
      <c r="I19" s="476" t="s">
        <v>1162</v>
      </c>
      <c r="J19" s="195" t="s">
        <v>1226</v>
      </c>
      <c r="K19" s="476" t="s">
        <v>1163</v>
      </c>
      <c r="L19" s="193"/>
      <c r="M19" s="194"/>
    </row>
    <row r="20" spans="1:13" ht="30">
      <c r="A20" s="3117"/>
      <c r="B20" s="3120"/>
      <c r="C20" s="476" t="s">
        <v>1164</v>
      </c>
      <c r="D20" s="1909"/>
      <c r="E20" s="476" t="s">
        <v>1165</v>
      </c>
      <c r="F20" s="1909"/>
      <c r="G20" s="476"/>
      <c r="H20" s="196"/>
      <c r="I20" s="476"/>
      <c r="J20" s="196"/>
      <c r="K20" s="476"/>
      <c r="L20" s="197"/>
      <c r="M20" s="198"/>
    </row>
    <row r="21" spans="1:13">
      <c r="A21" s="3117"/>
      <c r="B21" s="3120"/>
      <c r="C21" s="476" t="s">
        <v>1166</v>
      </c>
      <c r="D21" s="195"/>
      <c r="E21" s="476" t="s">
        <v>1168</v>
      </c>
      <c r="F21" s="1914"/>
      <c r="G21" s="1914"/>
      <c r="H21" s="1914"/>
      <c r="I21" s="1914"/>
      <c r="J21" s="1914"/>
      <c r="K21" s="1914"/>
      <c r="L21" s="1914"/>
      <c r="M21" s="26"/>
    </row>
    <row r="22" spans="1:13" ht="9.75" customHeight="1">
      <c r="A22" s="3117"/>
      <c r="B22" s="3121"/>
      <c r="C22" s="1932"/>
      <c r="D22" s="1932"/>
      <c r="E22" s="1932"/>
      <c r="F22" s="1932"/>
      <c r="G22" s="1932"/>
      <c r="H22" s="1932"/>
      <c r="I22" s="1932"/>
      <c r="J22" s="1932"/>
      <c r="K22" s="1932"/>
      <c r="L22" s="1932"/>
      <c r="M22" s="1933"/>
    </row>
    <row r="23" spans="1:13">
      <c r="A23" s="3117"/>
      <c r="B23" s="3119" t="s">
        <v>1170</v>
      </c>
      <c r="C23" s="199"/>
      <c r="D23" s="199"/>
      <c r="E23" s="199"/>
      <c r="F23" s="199"/>
      <c r="G23" s="199"/>
      <c r="H23" s="199"/>
      <c r="I23" s="199"/>
      <c r="J23" s="199"/>
      <c r="K23" s="199"/>
      <c r="L23" s="484"/>
      <c r="M23" s="11"/>
    </row>
    <row r="24" spans="1:13">
      <c r="A24" s="3117"/>
      <c r="B24" s="3120"/>
      <c r="C24" s="476" t="s">
        <v>1171</v>
      </c>
      <c r="D24" s="195"/>
      <c r="E24" s="2014"/>
      <c r="F24" s="476" t="s">
        <v>1172</v>
      </c>
      <c r="G24" s="1909"/>
      <c r="H24" s="2014"/>
      <c r="I24" s="476" t="s">
        <v>1173</v>
      </c>
      <c r="J24" s="1909" t="s">
        <v>1167</v>
      </c>
      <c r="K24" s="2014"/>
      <c r="L24" s="484"/>
      <c r="M24" s="11"/>
    </row>
    <row r="25" spans="1:13">
      <c r="A25" s="3117"/>
      <c r="B25" s="3120"/>
      <c r="C25" s="476" t="s">
        <v>1174</v>
      </c>
      <c r="D25" s="30"/>
      <c r="E25" s="31"/>
      <c r="F25" s="476" t="s">
        <v>1175</v>
      </c>
      <c r="G25" s="195"/>
      <c r="H25" s="484"/>
      <c r="I25" s="32" t="s">
        <v>1861</v>
      </c>
      <c r="J25" s="1909"/>
      <c r="K25" s="1911"/>
      <c r="L25" s="484"/>
      <c r="M25" s="11"/>
    </row>
    <row r="26" spans="1:13">
      <c r="A26" s="3117"/>
      <c r="B26" s="3120"/>
      <c r="C26" s="196"/>
      <c r="D26" s="196"/>
      <c r="E26" s="196"/>
      <c r="F26" s="196"/>
      <c r="G26" s="196"/>
      <c r="H26" s="196"/>
      <c r="I26" s="196"/>
      <c r="J26" s="196"/>
      <c r="K26" s="196"/>
      <c r="L26" s="484"/>
      <c r="M26" s="11"/>
    </row>
    <row r="27" spans="1:13">
      <c r="A27" s="3117"/>
      <c r="B27" s="1852" t="s">
        <v>1176</v>
      </c>
      <c r="C27" s="2014"/>
      <c r="D27" s="2014"/>
      <c r="E27" s="2014"/>
      <c r="F27" s="2014"/>
      <c r="G27" s="2014"/>
      <c r="H27" s="2014"/>
      <c r="I27" s="2014"/>
      <c r="J27" s="2014"/>
      <c r="K27" s="2014"/>
      <c r="L27" s="2014"/>
      <c r="M27" s="1924"/>
    </row>
    <row r="28" spans="1:13">
      <c r="A28" s="3117"/>
      <c r="B28" s="1852"/>
      <c r="C28" s="200" t="s">
        <v>1177</v>
      </c>
      <c r="D28" s="445" t="s">
        <v>61</v>
      </c>
      <c r="E28" s="2014"/>
      <c r="F28" s="477" t="s">
        <v>1178</v>
      </c>
      <c r="G28" s="195" t="s">
        <v>61</v>
      </c>
      <c r="H28" s="2014"/>
      <c r="I28" s="477" t="s">
        <v>1179</v>
      </c>
      <c r="J28" s="3919" t="s">
        <v>61</v>
      </c>
      <c r="K28" s="3694"/>
      <c r="L28" s="3920"/>
      <c r="M28" s="1924"/>
    </row>
    <row r="29" spans="1:13">
      <c r="A29" s="3117"/>
      <c r="B29" s="1853"/>
      <c r="C29" s="1932"/>
      <c r="D29" s="1932"/>
      <c r="E29" s="1932"/>
      <c r="F29" s="1932"/>
      <c r="G29" s="1932"/>
      <c r="H29" s="1932"/>
      <c r="I29" s="1932"/>
      <c r="J29" s="1932"/>
      <c r="K29" s="1932"/>
      <c r="L29" s="1932"/>
      <c r="M29" s="1933"/>
    </row>
    <row r="30" spans="1:13">
      <c r="A30" s="3117"/>
      <c r="B30" s="3119" t="s">
        <v>1181</v>
      </c>
      <c r="C30" s="1890"/>
      <c r="D30" s="1890"/>
      <c r="E30" s="1890"/>
      <c r="F30" s="1890"/>
      <c r="G30" s="1890"/>
      <c r="H30" s="1890"/>
      <c r="I30" s="1890"/>
      <c r="J30" s="1890"/>
      <c r="K30" s="1890"/>
      <c r="L30" s="484"/>
      <c r="M30" s="11"/>
    </row>
    <row r="31" spans="1:13">
      <c r="A31" s="3117"/>
      <c r="B31" s="3120"/>
      <c r="C31" s="2014" t="s">
        <v>1182</v>
      </c>
      <c r="D31" s="1003">
        <v>2020</v>
      </c>
      <c r="E31" s="38"/>
      <c r="F31" s="2014" t="s">
        <v>1183</v>
      </c>
      <c r="G31" s="61" t="s">
        <v>1184</v>
      </c>
      <c r="H31" s="38"/>
      <c r="I31" s="477"/>
      <c r="J31" s="38"/>
      <c r="K31" s="38"/>
      <c r="L31" s="484"/>
      <c r="M31" s="11"/>
    </row>
    <row r="32" spans="1:13">
      <c r="A32" s="3117"/>
      <c r="B32" s="3121"/>
      <c r="C32" s="1932"/>
      <c r="D32" s="1002"/>
      <c r="E32" s="41"/>
      <c r="F32" s="1932"/>
      <c r="G32" s="41"/>
      <c r="H32" s="41"/>
      <c r="I32" s="202"/>
      <c r="J32" s="41"/>
      <c r="K32" s="41"/>
      <c r="L32" s="484"/>
      <c r="M32" s="11"/>
    </row>
    <row r="33" spans="1:13">
      <c r="A33" s="3117"/>
      <c r="B33" s="3119" t="s">
        <v>1185</v>
      </c>
      <c r="C33" s="43"/>
      <c r="D33" s="43"/>
      <c r="E33" s="43"/>
      <c r="F33" s="43"/>
      <c r="G33" s="43"/>
      <c r="H33" s="43"/>
      <c r="I33" s="43"/>
      <c r="J33" s="43"/>
      <c r="K33" s="43"/>
      <c r="L33" s="43"/>
      <c r="M33" s="44"/>
    </row>
    <row r="34" spans="1:13">
      <c r="A34" s="3117"/>
      <c r="B34" s="3120"/>
      <c r="C34" s="653"/>
      <c r="D34" s="84" t="s">
        <v>1432</v>
      </c>
      <c r="E34" s="84"/>
      <c r="F34" s="84">
        <v>2020</v>
      </c>
      <c r="G34" s="84"/>
      <c r="H34" s="85">
        <v>2021</v>
      </c>
      <c r="I34" s="85"/>
      <c r="J34" s="85">
        <v>2022</v>
      </c>
      <c r="K34" s="84"/>
      <c r="L34" s="84">
        <v>2023</v>
      </c>
      <c r="M34" s="652"/>
    </row>
    <row r="35" spans="1:13">
      <c r="A35" s="3117"/>
      <c r="B35" s="3120"/>
      <c r="C35" s="653"/>
      <c r="D35" s="1070"/>
      <c r="E35" s="1509"/>
      <c r="F35" s="1343">
        <v>1</v>
      </c>
      <c r="G35" s="1509"/>
      <c r="H35" s="1343">
        <v>1</v>
      </c>
      <c r="I35" s="1509"/>
      <c r="J35" s="1343">
        <v>1</v>
      </c>
      <c r="K35" s="1988"/>
      <c r="L35" s="1343">
        <v>1</v>
      </c>
      <c r="M35" s="1948"/>
    </row>
    <row r="36" spans="1:13">
      <c r="A36" s="3117"/>
      <c r="B36" s="3120"/>
      <c r="C36" s="653"/>
      <c r="D36" s="84">
        <v>2024</v>
      </c>
      <c r="E36" s="84"/>
      <c r="F36" s="84">
        <v>2025</v>
      </c>
      <c r="G36" s="84"/>
      <c r="H36" s="85">
        <v>2026</v>
      </c>
      <c r="I36" s="85"/>
      <c r="J36" s="85">
        <v>2027</v>
      </c>
      <c r="K36" s="84"/>
      <c r="L36" s="84">
        <v>2028</v>
      </c>
      <c r="M36" s="1072"/>
    </row>
    <row r="37" spans="1:13">
      <c r="A37" s="3117"/>
      <c r="B37" s="3120"/>
      <c r="C37" s="45"/>
      <c r="D37" s="1343">
        <v>1</v>
      </c>
      <c r="E37" s="1855"/>
      <c r="F37" s="1343">
        <v>1</v>
      </c>
      <c r="G37" s="1855"/>
      <c r="H37" s="1343">
        <v>1</v>
      </c>
      <c r="I37" s="1855"/>
      <c r="J37" s="1343">
        <v>1</v>
      </c>
      <c r="K37" s="1855"/>
      <c r="L37" s="1343">
        <v>1</v>
      </c>
      <c r="M37" s="1917"/>
    </row>
    <row r="38" spans="1:13">
      <c r="A38" s="3117"/>
      <c r="B38" s="3120"/>
      <c r="C38" s="45"/>
      <c r="D38" s="46">
        <v>2029</v>
      </c>
      <c r="E38" s="46"/>
      <c r="F38" s="46">
        <v>2030</v>
      </c>
      <c r="G38" s="46"/>
      <c r="H38" s="47">
        <v>2031</v>
      </c>
      <c r="I38" s="47"/>
      <c r="J38" s="47">
        <v>2032</v>
      </c>
      <c r="K38" s="46"/>
      <c r="L38" s="46">
        <v>2033</v>
      </c>
      <c r="M38" s="19"/>
    </row>
    <row r="39" spans="1:13">
      <c r="A39" s="3117"/>
      <c r="B39" s="3120"/>
      <c r="C39" s="45"/>
      <c r="D39" s="1343">
        <v>1</v>
      </c>
      <c r="E39" s="1855"/>
      <c r="F39" s="1343">
        <v>1</v>
      </c>
      <c r="G39" s="1855"/>
      <c r="H39" s="1343">
        <v>1</v>
      </c>
      <c r="I39" s="1855"/>
      <c r="J39" s="1343">
        <v>1</v>
      </c>
      <c r="K39" s="1855"/>
      <c r="L39" s="1343">
        <v>1</v>
      </c>
      <c r="M39" s="1917"/>
    </row>
    <row r="40" spans="1:13">
      <c r="A40" s="3117"/>
      <c r="B40" s="3120"/>
      <c r="C40" s="45"/>
      <c r="D40" s="76">
        <v>2034</v>
      </c>
      <c r="E40" s="1910"/>
      <c r="F40" s="62" t="s">
        <v>1186</v>
      </c>
      <c r="G40" s="1910"/>
      <c r="H40" s="62"/>
      <c r="I40" s="1910"/>
      <c r="J40" s="62"/>
      <c r="K40" s="1910"/>
      <c r="L40" s="62"/>
      <c r="M40" s="1917"/>
    </row>
    <row r="41" spans="1:13">
      <c r="A41" s="3117"/>
      <c r="B41" s="3120"/>
      <c r="C41" s="45"/>
      <c r="D41" s="1343">
        <v>1</v>
      </c>
      <c r="E41" s="1855"/>
      <c r="F41" s="5044">
        <v>1</v>
      </c>
      <c r="G41" s="5045"/>
      <c r="H41" s="3401"/>
      <c r="I41" s="3401"/>
      <c r="J41" s="62"/>
      <c r="K41" s="1910"/>
      <c r="L41" s="62"/>
      <c r="M41" s="1917"/>
    </row>
    <row r="42" spans="1:13">
      <c r="A42" s="3117"/>
      <c r="B42" s="3120"/>
      <c r="C42" s="45"/>
      <c r="D42" s="62"/>
      <c r="E42" s="1910"/>
      <c r="F42" s="62"/>
      <c r="G42" s="1910"/>
      <c r="H42" s="62"/>
      <c r="I42" s="1910"/>
      <c r="J42" s="62"/>
      <c r="K42" s="1910"/>
      <c r="L42" s="62"/>
      <c r="M42" s="1917"/>
    </row>
    <row r="43" spans="1:13" ht="18" customHeight="1">
      <c r="A43" s="3117"/>
      <c r="B43" s="3119" t="s">
        <v>1187</v>
      </c>
      <c r="C43" s="199"/>
      <c r="D43" s="199"/>
      <c r="E43" s="199"/>
      <c r="F43" s="199"/>
      <c r="G43" s="199"/>
      <c r="H43" s="199"/>
      <c r="I43" s="199"/>
      <c r="J43" s="199"/>
      <c r="K43" s="199"/>
      <c r="L43" s="484"/>
      <c r="M43" s="11"/>
    </row>
    <row r="44" spans="1:13">
      <c r="A44" s="3117"/>
      <c r="B44" s="3120"/>
      <c r="C44" s="484"/>
      <c r="D44" s="49" t="s">
        <v>482</v>
      </c>
      <c r="E44" s="50" t="s">
        <v>60</v>
      </c>
      <c r="F44" s="3699" t="s">
        <v>1188</v>
      </c>
      <c r="G44" s="3112" t="s">
        <v>1267</v>
      </c>
      <c r="H44" s="3112"/>
      <c r="I44" s="3112"/>
      <c r="J44" s="3112"/>
      <c r="K44" s="2135"/>
      <c r="L44" s="484"/>
      <c r="M44" s="11"/>
    </row>
    <row r="45" spans="1:13">
      <c r="A45" s="3117"/>
      <c r="B45" s="3120"/>
      <c r="C45" s="484"/>
      <c r="D45" s="2004" t="s">
        <v>1167</v>
      </c>
      <c r="E45" s="1909"/>
      <c r="F45" s="3699"/>
      <c r="G45" s="3112"/>
      <c r="H45" s="3112"/>
      <c r="I45" s="3112"/>
      <c r="J45" s="3112"/>
      <c r="K45" s="31"/>
      <c r="L45" s="484"/>
      <c r="M45" s="11"/>
    </row>
    <row r="46" spans="1:13">
      <c r="A46" s="3117"/>
      <c r="B46" s="3121"/>
      <c r="C46" s="51"/>
      <c r="D46" s="51"/>
      <c r="E46" s="51"/>
      <c r="F46" s="51"/>
      <c r="G46" s="51"/>
      <c r="H46" s="51"/>
      <c r="I46" s="51"/>
      <c r="J46" s="51"/>
      <c r="K46" s="51"/>
      <c r="L46" s="484"/>
      <c r="M46" s="11"/>
    </row>
    <row r="47" spans="1:13" ht="80.25" customHeight="1">
      <c r="A47" s="3117"/>
      <c r="B47" s="6" t="s">
        <v>1189</v>
      </c>
      <c r="C47" s="3793" t="s">
        <v>2281</v>
      </c>
      <c r="D47" s="3794"/>
      <c r="E47" s="3794"/>
      <c r="F47" s="3794"/>
      <c r="G47" s="3794"/>
      <c r="H47" s="3794"/>
      <c r="I47" s="3794"/>
      <c r="J47" s="3794"/>
      <c r="K47" s="3794"/>
      <c r="L47" s="3794"/>
      <c r="M47" s="3795"/>
    </row>
    <row r="48" spans="1:13" ht="26.25" customHeight="1">
      <c r="A48" s="3117"/>
      <c r="B48" s="6" t="s">
        <v>1191</v>
      </c>
      <c r="C48" s="3793" t="s">
        <v>2282</v>
      </c>
      <c r="D48" s="3794"/>
      <c r="E48" s="3794"/>
      <c r="F48" s="3794"/>
      <c r="G48" s="3794"/>
      <c r="H48" s="3794"/>
      <c r="I48" s="3794"/>
      <c r="J48" s="3794"/>
      <c r="K48" s="3794"/>
      <c r="L48" s="3794"/>
      <c r="M48" s="3795"/>
    </row>
    <row r="49" spans="1:13">
      <c r="A49" s="3117"/>
      <c r="B49" s="6" t="s">
        <v>1193</v>
      </c>
      <c r="C49" s="3793">
        <v>30</v>
      </c>
      <c r="D49" s="3794"/>
      <c r="E49" s="3794"/>
      <c r="F49" s="3794"/>
      <c r="G49" s="3794"/>
      <c r="H49" s="3794"/>
      <c r="I49" s="3794"/>
      <c r="J49" s="3794"/>
      <c r="K49" s="3794"/>
      <c r="L49" s="3794"/>
      <c r="M49" s="3795"/>
    </row>
    <row r="50" spans="1:13" ht="15.75" customHeight="1">
      <c r="A50" s="3117"/>
      <c r="B50" s="6" t="s">
        <v>1195</v>
      </c>
      <c r="C50" s="3778">
        <v>2020</v>
      </c>
      <c r="D50" s="3779"/>
      <c r="E50" s="3779"/>
      <c r="F50" s="3779"/>
      <c r="G50" s="3779"/>
      <c r="H50" s="3779"/>
      <c r="I50" s="3779"/>
      <c r="J50" s="3779"/>
      <c r="K50" s="3779"/>
      <c r="L50" s="3779"/>
      <c r="M50" s="3780"/>
    </row>
    <row r="51" spans="1:13" ht="15.75" customHeight="1">
      <c r="A51" s="3085" t="s">
        <v>1197</v>
      </c>
      <c r="B51" s="2144" t="s">
        <v>1198</v>
      </c>
      <c r="C51" s="3939" t="s">
        <v>790</v>
      </c>
      <c r="D51" s="3939"/>
      <c r="E51" s="3939"/>
      <c r="F51" s="3939"/>
      <c r="G51" s="3939"/>
      <c r="H51" s="3939"/>
      <c r="I51" s="3939"/>
      <c r="J51" s="3939"/>
      <c r="K51" s="3939"/>
      <c r="L51" s="3939"/>
      <c r="M51" s="3939"/>
    </row>
    <row r="52" spans="1:13" ht="15.75" customHeight="1">
      <c r="A52" s="3086"/>
      <c r="B52" s="2144" t="s">
        <v>1199</v>
      </c>
      <c r="C52" s="3712" t="s">
        <v>2146</v>
      </c>
      <c r="D52" s="3712"/>
      <c r="E52" s="3712"/>
      <c r="F52" s="3712"/>
      <c r="G52" s="3712"/>
      <c r="H52" s="3712"/>
      <c r="I52" s="3712"/>
      <c r="J52" s="3712"/>
      <c r="K52" s="3712"/>
      <c r="L52" s="3712"/>
      <c r="M52" s="3712"/>
    </row>
    <row r="53" spans="1:13" ht="15.75" customHeight="1">
      <c r="A53" s="3086"/>
      <c r="B53" s="2144" t="s">
        <v>1201</v>
      </c>
      <c r="C53" s="5043" t="s">
        <v>72</v>
      </c>
      <c r="D53" s="5043"/>
      <c r="E53" s="5043"/>
      <c r="F53" s="5043"/>
      <c r="G53" s="5043"/>
      <c r="H53" s="5043"/>
      <c r="I53" s="5043"/>
      <c r="J53" s="5043"/>
      <c r="K53" s="5043"/>
      <c r="L53" s="5043"/>
      <c r="M53" s="5043"/>
    </row>
    <row r="54" spans="1:13" ht="15.75" customHeight="1">
      <c r="A54" s="3086"/>
      <c r="B54" s="2146" t="s">
        <v>1202</v>
      </c>
      <c r="C54" s="3712" t="s">
        <v>73</v>
      </c>
      <c r="D54" s="3712"/>
      <c r="E54" s="3712"/>
      <c r="F54" s="3712"/>
      <c r="G54" s="3712"/>
      <c r="H54" s="3712"/>
      <c r="I54" s="3712"/>
      <c r="J54" s="3712"/>
      <c r="K54" s="3712"/>
      <c r="L54" s="3712"/>
      <c r="M54" s="3712"/>
    </row>
    <row r="55" spans="1:13" ht="15.75" customHeight="1">
      <c r="A55" s="3086"/>
      <c r="B55" s="63" t="s">
        <v>1204</v>
      </c>
      <c r="C55" s="3102" t="s">
        <v>791</v>
      </c>
      <c r="D55" s="3370"/>
      <c r="E55" s="3370"/>
      <c r="F55" s="3370"/>
      <c r="G55" s="3370"/>
      <c r="H55" s="3370"/>
      <c r="I55" s="3370"/>
      <c r="J55" s="3370"/>
      <c r="K55" s="3370"/>
      <c r="L55" s="3370"/>
      <c r="M55" s="3371"/>
    </row>
    <row r="56" spans="1:13" ht="16.5" customHeight="1" thickBot="1">
      <c r="A56" s="3087"/>
      <c r="B56" s="63" t="s">
        <v>1205</v>
      </c>
      <c r="C56" s="3840" t="s">
        <v>2190</v>
      </c>
      <c r="D56" s="3088"/>
      <c r="E56" s="3088"/>
      <c r="F56" s="3088"/>
      <c r="G56" s="3088"/>
      <c r="H56" s="3088"/>
      <c r="I56" s="3088"/>
      <c r="J56" s="3088"/>
      <c r="K56" s="3088"/>
      <c r="L56" s="3088"/>
      <c r="M56" s="3089"/>
    </row>
    <row r="57" spans="1:13" ht="15.75" customHeight="1">
      <c r="A57" s="3085" t="s">
        <v>1206</v>
      </c>
      <c r="B57" s="53" t="s">
        <v>1207</v>
      </c>
      <c r="C57" s="3840" t="s">
        <v>1409</v>
      </c>
      <c r="D57" s="3088"/>
      <c r="E57" s="3088"/>
      <c r="F57" s="3088"/>
      <c r="G57" s="3088"/>
      <c r="H57" s="3088"/>
      <c r="I57" s="3088"/>
      <c r="J57" s="3088"/>
      <c r="K57" s="3088"/>
      <c r="L57" s="3088"/>
      <c r="M57" s="3089"/>
    </row>
    <row r="58" spans="1:13" ht="22.5" customHeight="1">
      <c r="A58" s="3086"/>
      <c r="B58" s="53" t="s">
        <v>1209</v>
      </c>
      <c r="C58" s="3840" t="s">
        <v>2191</v>
      </c>
      <c r="D58" s="3088"/>
      <c r="E58" s="3088"/>
      <c r="F58" s="3088"/>
      <c r="G58" s="3088"/>
      <c r="H58" s="3088"/>
      <c r="I58" s="3088"/>
      <c r="J58" s="3088"/>
      <c r="K58" s="3088"/>
      <c r="L58" s="3088"/>
      <c r="M58" s="3089"/>
    </row>
    <row r="59" spans="1:13" ht="23.25" customHeight="1" thickBot="1">
      <c r="A59" s="3086"/>
      <c r="B59" s="54" t="s">
        <v>28</v>
      </c>
      <c r="C59" s="3840" t="s">
        <v>72</v>
      </c>
      <c r="D59" s="3088"/>
      <c r="E59" s="3088"/>
      <c r="F59" s="3088"/>
      <c r="G59" s="3088"/>
      <c r="H59" s="3088"/>
      <c r="I59" s="3088"/>
      <c r="J59" s="3088"/>
      <c r="K59" s="3088"/>
      <c r="L59" s="3088"/>
      <c r="M59" s="3089"/>
    </row>
    <row r="60" spans="1:13" ht="16.5" thickBot="1">
      <c r="A60" s="55" t="s">
        <v>1211</v>
      </c>
      <c r="B60" s="56"/>
      <c r="C60" s="4055"/>
      <c r="D60" s="3696"/>
      <c r="E60" s="3696"/>
      <c r="F60" s="3696"/>
      <c r="G60" s="3696"/>
      <c r="H60" s="3696"/>
      <c r="I60" s="3696"/>
      <c r="J60" s="3696"/>
      <c r="K60" s="3696"/>
      <c r="L60" s="3696"/>
      <c r="M60" s="4056"/>
    </row>
  </sheetData>
  <mergeCells count="41">
    <mergeCell ref="C10:D10"/>
    <mergeCell ref="F10:G10"/>
    <mergeCell ref="I10:J10"/>
    <mergeCell ref="C11:M11"/>
    <mergeCell ref="C12:M12"/>
    <mergeCell ref="C47:M47"/>
    <mergeCell ref="C13:G13"/>
    <mergeCell ref="I13:M13"/>
    <mergeCell ref="A14:A50"/>
    <mergeCell ref="C14:M14"/>
    <mergeCell ref="C15:M15"/>
    <mergeCell ref="B16:B22"/>
    <mergeCell ref="B23:B26"/>
    <mergeCell ref="J28:L28"/>
    <mergeCell ref="B30:B32"/>
    <mergeCell ref="B33:B42"/>
    <mergeCell ref="A2:A13"/>
    <mergeCell ref="C2:M2"/>
    <mergeCell ref="C3:M3"/>
    <mergeCell ref="B8:B10"/>
    <mergeCell ref="C9:G9"/>
    <mergeCell ref="F41:G41"/>
    <mergeCell ref="H41:I41"/>
    <mergeCell ref="B43:B46"/>
    <mergeCell ref="F44:F45"/>
    <mergeCell ref="G44:J45"/>
    <mergeCell ref="C48:M48"/>
    <mergeCell ref="C49:M49"/>
    <mergeCell ref="C50:M50"/>
    <mergeCell ref="A51:A56"/>
    <mergeCell ref="C51:M51"/>
    <mergeCell ref="C52:M52"/>
    <mergeCell ref="C53:M53"/>
    <mergeCell ref="C54:M54"/>
    <mergeCell ref="C55:M55"/>
    <mergeCell ref="C56:M56"/>
    <mergeCell ref="A57:A59"/>
    <mergeCell ref="C57:M57"/>
    <mergeCell ref="C58:M58"/>
    <mergeCell ref="C59:M59"/>
    <mergeCell ref="C60:M60"/>
  </mergeCells>
  <dataValidations count="4">
    <dataValidation allowBlank="1" showInputMessage="1" showErrorMessage="1" prompt="Incluir una ficha por cada indicador, ya sea de producto o de resultado" sqref="B1" xr:uid="{00000000-0002-0000-6000-000000000000}"/>
    <dataValidation allowBlank="1" showInputMessage="1" showErrorMessage="1" prompt="Selecciones de la lista desplegable" sqref="B14" xr:uid="{00000000-0002-0000-6000-000001000000}"/>
    <dataValidation allowBlank="1" showInputMessage="1" showErrorMessage="1" prompt="Seleccione de la lista desplegable" sqref="B4 B7 H7" xr:uid="{00000000-0002-0000-6000-000002000000}"/>
    <dataValidation type="list" allowBlank="1" showInputMessage="1" showErrorMessage="1" sqref="I7" xr:uid="{00000000-0002-0000-6000-000003000000}">
      <formula1>INDIRECT(C7)</formula1>
    </dataValidation>
  </dataValidations>
  <hyperlinks>
    <hyperlink ref="C55" r:id="rId1"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5" tint="0.79998168889431442"/>
  </sheetPr>
  <dimension ref="A1:M57"/>
  <sheetViews>
    <sheetView topLeftCell="A43" zoomScale="70" zoomScaleNormal="70" workbookViewId="0">
      <selection activeCell="C44" sqref="C44:M44"/>
    </sheetView>
  </sheetViews>
  <sheetFormatPr baseColWidth="10" defaultColWidth="11.42578125" defaultRowHeight="15.75"/>
  <cols>
    <col min="1" max="1" width="25.140625" style="4" customWidth="1"/>
    <col min="2" max="2" width="33.7109375" style="57" customWidth="1"/>
    <col min="3" max="3" width="13.28515625" style="4" customWidth="1"/>
    <col min="4" max="4" width="12.42578125" style="4" bestFit="1" customWidth="1"/>
    <col min="5" max="5" width="11.42578125" style="4"/>
    <col min="6" max="6" width="13" style="4" customWidth="1"/>
    <col min="7" max="11" width="11.42578125" style="4"/>
    <col min="12" max="12" width="11.85546875" style="4" customWidth="1"/>
    <col min="13" max="13" width="2" style="4" customWidth="1"/>
    <col min="14" max="16384" width="11.42578125" style="4"/>
  </cols>
  <sheetData>
    <row r="1" spans="1:13" ht="16.5" thickBot="1">
      <c r="A1" s="1"/>
      <c r="B1" s="1990" t="s">
        <v>2283</v>
      </c>
      <c r="C1" s="2"/>
      <c r="D1" s="2"/>
      <c r="E1" s="2"/>
      <c r="F1" s="2"/>
      <c r="G1" s="2"/>
      <c r="H1" s="2"/>
      <c r="I1" s="2"/>
      <c r="J1" s="2"/>
      <c r="K1" s="2"/>
      <c r="L1" s="2"/>
      <c r="M1" s="3"/>
    </row>
    <row r="2" spans="1:13" s="995" customFormat="1">
      <c r="A2" s="3126" t="s">
        <v>1134</v>
      </c>
      <c r="B2" s="67" t="s">
        <v>1135</v>
      </c>
      <c r="C2" s="3793" t="s">
        <v>2284</v>
      </c>
      <c r="D2" s="3794"/>
      <c r="E2" s="3794"/>
      <c r="F2" s="3794"/>
      <c r="G2" s="3794"/>
      <c r="H2" s="3794"/>
      <c r="I2" s="3794"/>
      <c r="J2" s="3794"/>
      <c r="K2" s="3794"/>
      <c r="L2" s="3794"/>
      <c r="M2" s="3795"/>
    </row>
    <row r="3" spans="1:13" ht="152.25" customHeight="1">
      <c r="A3" s="3127"/>
      <c r="B3" s="52" t="s">
        <v>2285</v>
      </c>
      <c r="C3" s="3129" t="s">
        <v>2286</v>
      </c>
      <c r="D3" s="3100"/>
      <c r="E3" s="3100"/>
      <c r="F3" s="3100"/>
      <c r="G3" s="3100"/>
      <c r="H3" s="3100"/>
      <c r="I3" s="3100"/>
      <c r="J3" s="3100"/>
      <c r="K3" s="3100"/>
      <c r="L3" s="3100"/>
      <c r="M3" s="3101"/>
    </row>
    <row r="4" spans="1:13">
      <c r="A4" s="3127"/>
      <c r="B4" s="2065" t="s">
        <v>1139</v>
      </c>
      <c r="C4" s="1849"/>
      <c r="D4" s="1849" t="s">
        <v>422</v>
      </c>
      <c r="E4" s="1849"/>
      <c r="F4" s="1849"/>
      <c r="G4" s="1849"/>
      <c r="H4" s="1849"/>
      <c r="I4" s="1849"/>
      <c r="J4" s="1849"/>
      <c r="K4" s="1849"/>
      <c r="L4" s="1849"/>
      <c r="M4" s="1905"/>
    </row>
    <row r="5" spans="1:13">
      <c r="A5" s="3127"/>
      <c r="B5" s="2065" t="s">
        <v>1140</v>
      </c>
      <c r="C5" s="1849" t="s">
        <v>422</v>
      </c>
      <c r="D5" s="1849"/>
      <c r="E5" s="1849"/>
      <c r="F5" s="1849"/>
      <c r="G5" s="1849"/>
      <c r="H5" s="1849"/>
      <c r="I5" s="1849"/>
      <c r="J5" s="1849"/>
      <c r="K5" s="1849"/>
      <c r="L5" s="1849"/>
      <c r="M5" s="1905"/>
    </row>
    <row r="6" spans="1:13">
      <c r="A6" s="3127"/>
      <c r="B6" s="2065" t="s">
        <v>1142</v>
      </c>
      <c r="C6" s="1849" t="s">
        <v>422</v>
      </c>
      <c r="D6" s="1849"/>
      <c r="E6" s="1849"/>
      <c r="F6" s="1849"/>
      <c r="G6" s="1849"/>
      <c r="H6" s="1849"/>
      <c r="I6" s="1849"/>
      <c r="J6" s="1849"/>
      <c r="K6" s="1849"/>
      <c r="L6" s="1849"/>
      <c r="M6" s="1905"/>
    </row>
    <row r="7" spans="1:13">
      <c r="A7" s="3127"/>
      <c r="B7" s="68" t="s">
        <v>1143</v>
      </c>
      <c r="C7" s="1245"/>
      <c r="D7" s="1245" t="s">
        <v>71</v>
      </c>
      <c r="E7" s="1245"/>
      <c r="F7" s="1245"/>
      <c r="G7" s="1249"/>
      <c r="H7" s="1344" t="s">
        <v>28</v>
      </c>
      <c r="I7" s="157"/>
      <c r="J7" s="1245" t="s">
        <v>72</v>
      </c>
      <c r="K7" s="1245"/>
      <c r="L7" s="1245"/>
      <c r="M7" s="1250"/>
    </row>
    <row r="8" spans="1:13" ht="15.6" customHeight="1">
      <c r="A8" s="3127"/>
      <c r="B8" s="5059" t="s">
        <v>1144</v>
      </c>
      <c r="C8" s="5022" t="s">
        <v>2287</v>
      </c>
      <c r="D8" s="5023"/>
      <c r="E8" s="5023"/>
      <c r="F8" s="5023"/>
      <c r="G8" s="5023"/>
      <c r="H8" s="5023"/>
      <c r="I8" s="5023"/>
      <c r="J8" s="5023"/>
      <c r="K8" s="5023"/>
      <c r="L8" s="5023"/>
      <c r="M8" s="5024"/>
    </row>
    <row r="9" spans="1:13">
      <c r="A9" s="3127"/>
      <c r="B9" s="5060"/>
      <c r="C9" s="5025"/>
      <c r="D9" s="5026"/>
      <c r="E9" s="5026"/>
      <c r="F9" s="5026"/>
      <c r="G9" s="5026"/>
      <c r="H9" s="5026"/>
      <c r="I9" s="5026"/>
      <c r="J9" s="5026"/>
      <c r="K9" s="5026"/>
      <c r="L9" s="5026"/>
      <c r="M9" s="5027"/>
    </row>
    <row r="10" spans="1:13" ht="3" customHeight="1">
      <c r="A10" s="3127"/>
      <c r="B10" s="5061"/>
      <c r="C10" s="5025"/>
      <c r="D10" s="5026"/>
      <c r="E10" s="5026"/>
      <c r="F10" s="5026"/>
      <c r="G10" s="5026"/>
      <c r="H10" s="5026"/>
      <c r="I10" s="5026"/>
      <c r="J10" s="5026"/>
      <c r="K10" s="5026"/>
      <c r="L10" s="5026"/>
      <c r="M10" s="5027"/>
    </row>
    <row r="11" spans="1:13" ht="129" customHeight="1">
      <c r="A11" s="3128"/>
      <c r="B11" s="1342" t="s">
        <v>1148</v>
      </c>
      <c r="C11" s="3711" t="s">
        <v>2288</v>
      </c>
      <c r="D11" s="3711"/>
      <c r="E11" s="3711"/>
      <c r="F11" s="3711"/>
      <c r="G11" s="3711"/>
      <c r="H11" s="3711"/>
      <c r="I11" s="3711"/>
      <c r="J11" s="3711"/>
      <c r="K11" s="3711"/>
      <c r="L11" s="3711"/>
      <c r="M11" s="3711"/>
    </row>
    <row r="12" spans="1:13">
      <c r="A12" s="3115" t="s">
        <v>1150</v>
      </c>
      <c r="B12" s="68" t="s">
        <v>1256</v>
      </c>
      <c r="C12" s="1545" t="s">
        <v>574</v>
      </c>
      <c r="D12" s="1545"/>
      <c r="E12" s="1545"/>
      <c r="F12" s="1545"/>
      <c r="G12" s="1545"/>
      <c r="H12" s="1545"/>
      <c r="I12" s="1545"/>
      <c r="J12" s="1545"/>
      <c r="K12" s="1545"/>
      <c r="L12" s="484"/>
      <c r="M12" s="11"/>
    </row>
    <row r="13" spans="1:13" ht="77.25" customHeight="1">
      <c r="A13" s="3116"/>
      <c r="B13" s="68" t="s">
        <v>1151</v>
      </c>
      <c r="C13" s="5002" t="s">
        <v>2289</v>
      </c>
      <c r="D13" s="5003"/>
      <c r="E13" s="5003"/>
      <c r="F13" s="5003"/>
      <c r="G13" s="5003"/>
      <c r="H13" s="5003"/>
      <c r="I13" s="5003"/>
      <c r="J13" s="5003"/>
      <c r="K13" s="5003"/>
      <c r="L13" s="5003"/>
      <c r="M13" s="5004"/>
    </row>
    <row r="14" spans="1:13" ht="8.25" customHeight="1">
      <c r="A14" s="3116"/>
      <c r="B14" s="3269" t="s">
        <v>1153</v>
      </c>
      <c r="C14" s="13"/>
      <c r="D14" s="14"/>
      <c r="E14" s="14"/>
      <c r="F14" s="14"/>
      <c r="G14" s="14"/>
      <c r="H14" s="14"/>
      <c r="I14" s="14"/>
      <c r="J14" s="14"/>
      <c r="K14" s="14"/>
      <c r="L14" s="14"/>
      <c r="M14" s="15"/>
    </row>
    <row r="15" spans="1:13" ht="9" customHeight="1">
      <c r="A15" s="3116"/>
      <c r="B15" s="3270"/>
      <c r="C15" s="16"/>
      <c r="D15" s="17"/>
      <c r="E15" s="18"/>
      <c r="F15" s="17"/>
      <c r="G15" s="18"/>
      <c r="H15" s="17"/>
      <c r="I15" s="18"/>
      <c r="J15" s="17"/>
      <c r="K15" s="18"/>
      <c r="L15" s="18"/>
      <c r="M15" s="19"/>
    </row>
    <row r="16" spans="1:13" ht="30">
      <c r="A16" s="3116"/>
      <c r="B16" s="3270"/>
      <c r="C16" s="191" t="s">
        <v>1154</v>
      </c>
      <c r="D16" s="192"/>
      <c r="E16" s="191" t="s">
        <v>1155</v>
      </c>
      <c r="F16" s="192"/>
      <c r="G16" s="191" t="s">
        <v>1156</v>
      </c>
      <c r="H16" s="192"/>
      <c r="I16" s="191" t="s">
        <v>1157</v>
      </c>
      <c r="J16" s="192"/>
      <c r="K16" s="191" t="s">
        <v>1158</v>
      </c>
      <c r="L16" s="193"/>
      <c r="M16" s="194"/>
    </row>
    <row r="17" spans="1:13" ht="30">
      <c r="A17" s="3116"/>
      <c r="B17" s="3270"/>
      <c r="C17" s="191" t="s">
        <v>1159</v>
      </c>
      <c r="D17" s="1909"/>
      <c r="E17" s="191" t="s">
        <v>1160</v>
      </c>
      <c r="F17" s="195"/>
      <c r="G17" s="191" t="s">
        <v>1161</v>
      </c>
      <c r="H17" s="195"/>
      <c r="I17" s="191" t="s">
        <v>1162</v>
      </c>
      <c r="J17" s="195"/>
      <c r="K17" s="191" t="s">
        <v>1163</v>
      </c>
      <c r="L17" s="1909" t="s">
        <v>1226</v>
      </c>
      <c r="M17" s="194"/>
    </row>
    <row r="18" spans="1:13" ht="30">
      <c r="A18" s="3116"/>
      <c r="B18" s="3270"/>
      <c r="C18" s="191" t="s">
        <v>1164</v>
      </c>
      <c r="D18" s="1909"/>
      <c r="E18" s="191" t="s">
        <v>1165</v>
      </c>
      <c r="F18" s="1909"/>
      <c r="G18" s="191"/>
      <c r="H18" s="196"/>
      <c r="I18" s="191"/>
      <c r="J18" s="196"/>
      <c r="K18" s="191"/>
      <c r="L18" s="197"/>
      <c r="M18" s="198"/>
    </row>
    <row r="19" spans="1:13">
      <c r="A19" s="3116"/>
      <c r="B19" s="3270"/>
      <c r="C19" s="191" t="s">
        <v>1166</v>
      </c>
      <c r="D19" s="195"/>
      <c r="E19" s="191" t="s">
        <v>1168</v>
      </c>
      <c r="F19" s="1914"/>
      <c r="G19" s="1914"/>
      <c r="H19" s="1914"/>
      <c r="I19" s="1914"/>
      <c r="J19" s="1914"/>
      <c r="K19" s="1914"/>
      <c r="L19" s="1914"/>
      <c r="M19" s="26"/>
    </row>
    <row r="20" spans="1:13" ht="9.75" customHeight="1">
      <c r="A20" s="3116"/>
      <c r="B20" s="3271"/>
      <c r="C20" s="1932"/>
      <c r="D20" s="1932"/>
      <c r="E20" s="1932"/>
      <c r="F20" s="1932"/>
      <c r="G20" s="1932"/>
      <c r="H20" s="1932"/>
      <c r="I20" s="1932"/>
      <c r="J20" s="1932"/>
      <c r="K20" s="1932"/>
      <c r="L20" s="1932"/>
      <c r="M20" s="1933"/>
    </row>
    <row r="21" spans="1:13">
      <c r="A21" s="3116"/>
      <c r="B21" s="3269" t="s">
        <v>1170</v>
      </c>
      <c r="C21" s="199"/>
      <c r="D21" s="199"/>
      <c r="E21" s="199"/>
      <c r="F21" s="199"/>
      <c r="G21" s="199"/>
      <c r="H21" s="199"/>
      <c r="I21" s="199"/>
      <c r="J21" s="199"/>
      <c r="K21" s="199"/>
      <c r="L21" s="484"/>
      <c r="M21" s="11"/>
    </row>
    <row r="22" spans="1:13">
      <c r="A22" s="3116"/>
      <c r="B22" s="3270"/>
      <c r="C22" s="191" t="s">
        <v>1171</v>
      </c>
      <c r="D22" s="195"/>
      <c r="E22" s="1923"/>
      <c r="F22" s="191" t="s">
        <v>1172</v>
      </c>
      <c r="G22" s="1909"/>
      <c r="H22" s="1923"/>
      <c r="I22" s="191" t="s">
        <v>1173</v>
      </c>
      <c r="J22" s="1909" t="s">
        <v>1226</v>
      </c>
      <c r="K22" s="1923"/>
      <c r="L22" s="484"/>
      <c r="M22" s="11"/>
    </row>
    <row r="23" spans="1:13">
      <c r="A23" s="3116"/>
      <c r="B23" s="3270"/>
      <c r="C23" s="191" t="s">
        <v>1174</v>
      </c>
      <c r="D23" s="30"/>
      <c r="E23" s="31"/>
      <c r="F23" s="191" t="s">
        <v>1175</v>
      </c>
      <c r="G23" s="195"/>
      <c r="H23" s="484"/>
      <c r="I23" s="191"/>
      <c r="J23" s="2014"/>
      <c r="K23" s="1911"/>
      <c r="L23" s="484"/>
      <c r="M23" s="11"/>
    </row>
    <row r="24" spans="1:13">
      <c r="A24" s="3116"/>
      <c r="B24" s="3270"/>
      <c r="C24" s="196"/>
      <c r="D24" s="196"/>
      <c r="E24" s="196"/>
      <c r="F24" s="196"/>
      <c r="G24" s="196"/>
      <c r="H24" s="196"/>
      <c r="I24" s="196"/>
      <c r="J24" s="196"/>
      <c r="K24" s="196"/>
      <c r="L24" s="484"/>
      <c r="M24" s="11"/>
    </row>
    <row r="25" spans="1:13">
      <c r="A25" s="3116"/>
      <c r="B25" s="1880" t="s">
        <v>1176</v>
      </c>
      <c r="C25" s="1923"/>
      <c r="D25" s="1923"/>
      <c r="E25" s="1923"/>
      <c r="F25" s="1923"/>
      <c r="G25" s="1923"/>
      <c r="H25" s="1923"/>
      <c r="I25" s="1923"/>
      <c r="J25" s="1923"/>
      <c r="K25" s="1923"/>
      <c r="L25" s="1923"/>
      <c r="M25" s="1924"/>
    </row>
    <row r="26" spans="1:13" ht="15.75" customHeight="1">
      <c r="A26" s="3116"/>
      <c r="B26" s="1880"/>
      <c r="C26" s="200" t="s">
        <v>1177</v>
      </c>
      <c r="D26" s="195">
        <v>0.79</v>
      </c>
      <c r="E26" s="1923"/>
      <c r="F26" s="201" t="s">
        <v>1178</v>
      </c>
      <c r="G26" s="195">
        <v>2015</v>
      </c>
      <c r="H26" s="1923"/>
      <c r="I26" s="201" t="s">
        <v>1179</v>
      </c>
      <c r="J26" s="3919" t="s">
        <v>2290</v>
      </c>
      <c r="K26" s="3694"/>
      <c r="L26" s="3920"/>
      <c r="M26" s="1924"/>
    </row>
    <row r="27" spans="1:13">
      <c r="A27" s="3116"/>
      <c r="B27" s="1881"/>
      <c r="C27" s="1932"/>
      <c r="D27" s="1932"/>
      <c r="E27" s="1932"/>
      <c r="F27" s="1932"/>
      <c r="G27" s="1932"/>
      <c r="H27" s="1932"/>
      <c r="I27" s="1932"/>
      <c r="J27" s="1932"/>
      <c r="K27" s="1932"/>
      <c r="L27" s="1932"/>
      <c r="M27" s="1933"/>
    </row>
    <row r="28" spans="1:13">
      <c r="A28" s="3116"/>
      <c r="B28" s="3269" t="s">
        <v>1181</v>
      </c>
      <c r="C28" s="1890"/>
      <c r="D28" s="1890"/>
      <c r="E28" s="1890"/>
      <c r="F28" s="1890"/>
      <c r="G28" s="1890"/>
      <c r="H28" s="1890"/>
      <c r="I28" s="1890"/>
      <c r="J28" s="1890"/>
      <c r="K28" s="1890"/>
      <c r="L28" s="484"/>
      <c r="M28" s="11"/>
    </row>
    <row r="29" spans="1:13">
      <c r="A29" s="3116"/>
      <c r="B29" s="3270"/>
      <c r="C29" s="1923" t="s">
        <v>1182</v>
      </c>
      <c r="D29" s="73">
        <v>2020</v>
      </c>
      <c r="E29" s="38"/>
      <c r="F29" s="1923" t="s">
        <v>1183</v>
      </c>
      <c r="G29" s="61" t="s">
        <v>1184</v>
      </c>
      <c r="H29" s="38"/>
      <c r="I29" s="201"/>
      <c r="J29" s="38"/>
      <c r="K29" s="38"/>
      <c r="L29" s="484"/>
      <c r="M29" s="11"/>
    </row>
    <row r="30" spans="1:13">
      <c r="A30" s="3116"/>
      <c r="B30" s="3271"/>
      <c r="C30" s="1932"/>
      <c r="D30" s="40"/>
      <c r="E30" s="41"/>
      <c r="F30" s="1932"/>
      <c r="G30" s="41"/>
      <c r="H30" s="41"/>
      <c r="I30" s="202"/>
      <c r="J30" s="41"/>
      <c r="K30" s="41"/>
      <c r="L30" s="484"/>
      <c r="M30" s="11"/>
    </row>
    <row r="31" spans="1:13">
      <c r="A31" s="3116"/>
      <c r="B31" s="1880" t="s">
        <v>1185</v>
      </c>
      <c r="C31" s="43"/>
      <c r="D31" s="43"/>
      <c r="E31" s="43"/>
      <c r="F31" s="43"/>
      <c r="G31" s="43"/>
      <c r="H31" s="43"/>
      <c r="I31" s="43"/>
      <c r="J31" s="43"/>
      <c r="K31" s="43"/>
      <c r="L31" s="43"/>
      <c r="M31" s="44"/>
    </row>
    <row r="32" spans="1:13">
      <c r="A32" s="3116"/>
      <c r="B32" s="1880"/>
      <c r="C32" s="45"/>
      <c r="D32" s="46">
        <v>2019</v>
      </c>
      <c r="E32" s="46"/>
      <c r="F32" s="46">
        <v>2020</v>
      </c>
      <c r="G32" s="46"/>
      <c r="H32" s="47">
        <v>2021</v>
      </c>
      <c r="I32" s="47"/>
      <c r="J32" s="47">
        <v>2022</v>
      </c>
      <c r="K32" s="46"/>
      <c r="L32" s="46">
        <v>2023</v>
      </c>
      <c r="M32" s="44"/>
    </row>
    <row r="33" spans="1:13" ht="30">
      <c r="A33" s="3116"/>
      <c r="B33" s="1880"/>
      <c r="C33" s="45"/>
      <c r="D33" s="1896"/>
      <c r="E33" s="1855"/>
      <c r="F33" s="1896" t="s">
        <v>2291</v>
      </c>
      <c r="G33" s="1855"/>
      <c r="H33" s="1896" t="s">
        <v>2292</v>
      </c>
      <c r="I33" s="1855"/>
      <c r="J33" s="1896" t="s">
        <v>2292</v>
      </c>
      <c r="K33" s="1855"/>
      <c r="L33" s="1896" t="s">
        <v>2292</v>
      </c>
      <c r="M33" s="1917"/>
    </row>
    <row r="34" spans="1:13">
      <c r="A34" s="3116"/>
      <c r="B34" s="1880"/>
      <c r="C34" s="45"/>
      <c r="D34" s="46">
        <v>2024</v>
      </c>
      <c r="E34" s="46"/>
      <c r="F34" s="46">
        <v>2025</v>
      </c>
      <c r="G34" s="46"/>
      <c r="H34" s="47">
        <v>2026</v>
      </c>
      <c r="I34" s="47"/>
      <c r="J34" s="47">
        <v>2027</v>
      </c>
      <c r="K34" s="46"/>
      <c r="L34" s="46">
        <v>2028</v>
      </c>
      <c r="M34" s="19"/>
    </row>
    <row r="35" spans="1:13" ht="30">
      <c r="A35" s="3116"/>
      <c r="B35" s="1880"/>
      <c r="C35" s="45"/>
      <c r="D35" s="1896" t="s">
        <v>2292</v>
      </c>
      <c r="E35" s="1855"/>
      <c r="F35" s="1896" t="s">
        <v>2292</v>
      </c>
      <c r="G35" s="1855"/>
      <c r="H35" s="1896" t="s">
        <v>2292</v>
      </c>
      <c r="I35" s="1855"/>
      <c r="J35" s="1896" t="s">
        <v>2292</v>
      </c>
      <c r="K35" s="1855"/>
      <c r="L35" s="1896" t="s">
        <v>2292</v>
      </c>
      <c r="M35" s="1917"/>
    </row>
    <row r="36" spans="1:13">
      <c r="A36" s="3116"/>
      <c r="B36" s="1880"/>
      <c r="C36" s="45"/>
      <c r="D36" s="46">
        <v>2029</v>
      </c>
      <c r="E36" s="46"/>
      <c r="F36" s="46">
        <v>2030</v>
      </c>
      <c r="G36" s="46"/>
      <c r="H36" s="47">
        <v>2031</v>
      </c>
      <c r="I36" s="47"/>
      <c r="J36" s="47">
        <v>2032</v>
      </c>
      <c r="K36" s="46"/>
      <c r="L36" s="46">
        <v>2033</v>
      </c>
      <c r="M36" s="19"/>
    </row>
    <row r="37" spans="1:13" ht="30">
      <c r="A37" s="3116"/>
      <c r="B37" s="1880"/>
      <c r="C37" s="45"/>
      <c r="D37" s="1896" t="s">
        <v>2292</v>
      </c>
      <c r="E37" s="1855"/>
      <c r="F37" s="1896" t="s">
        <v>2292</v>
      </c>
      <c r="G37" s="1855"/>
      <c r="H37" s="1896" t="s">
        <v>2292</v>
      </c>
      <c r="I37" s="1855"/>
      <c r="J37" s="1896" t="s">
        <v>2292</v>
      </c>
      <c r="K37" s="1855"/>
      <c r="L37" s="1896" t="s">
        <v>2292</v>
      </c>
      <c r="M37" s="1917"/>
    </row>
    <row r="38" spans="1:13">
      <c r="A38" s="3116"/>
      <c r="B38" s="1880"/>
      <c r="C38" s="45"/>
      <c r="D38" s="62">
        <v>20.34</v>
      </c>
      <c r="E38" s="1910"/>
      <c r="F38" s="62" t="s">
        <v>1186</v>
      </c>
      <c r="G38" s="1910"/>
      <c r="H38" s="62"/>
      <c r="I38" s="1910"/>
      <c r="J38" s="62"/>
      <c r="K38" s="1910"/>
      <c r="L38" s="62"/>
      <c r="M38" s="1917"/>
    </row>
    <row r="39" spans="1:13" ht="40.9" customHeight="1">
      <c r="A39" s="3116"/>
      <c r="B39" s="1880"/>
      <c r="C39" s="45"/>
      <c r="D39" s="1896" t="s">
        <v>2292</v>
      </c>
      <c r="E39" s="1855"/>
      <c r="F39" s="5057" t="s">
        <v>2293</v>
      </c>
      <c r="G39" s="5058"/>
      <c r="H39" s="3401"/>
      <c r="I39" s="3401"/>
      <c r="J39" s="62"/>
      <c r="K39" s="1910"/>
      <c r="L39" s="62"/>
      <c r="M39" s="1917"/>
    </row>
    <row r="40" spans="1:13" ht="18" customHeight="1">
      <c r="A40" s="3116"/>
      <c r="B40" s="3269" t="s">
        <v>1187</v>
      </c>
      <c r="C40" s="199"/>
      <c r="D40" s="199"/>
      <c r="E40" s="199"/>
      <c r="F40" s="199"/>
      <c r="G40" s="199"/>
      <c r="H40" s="199"/>
      <c r="I40" s="199"/>
      <c r="J40" s="199"/>
      <c r="K40" s="199"/>
      <c r="L40" s="484"/>
      <c r="M40" s="11"/>
    </row>
    <row r="41" spans="1:13">
      <c r="A41" s="3116"/>
      <c r="B41" s="3270"/>
      <c r="C41" s="484"/>
      <c r="D41" s="49" t="s">
        <v>482</v>
      </c>
      <c r="E41" s="50" t="s">
        <v>60</v>
      </c>
      <c r="F41" s="3699" t="s">
        <v>1188</v>
      </c>
      <c r="G41" s="3112" t="s">
        <v>1342</v>
      </c>
      <c r="H41" s="3112"/>
      <c r="I41" s="3112"/>
      <c r="J41" s="3112"/>
      <c r="K41" s="1980"/>
      <c r="L41" s="484"/>
      <c r="M41" s="11"/>
    </row>
    <row r="42" spans="1:13">
      <c r="A42" s="3116"/>
      <c r="B42" s="3270"/>
      <c r="C42" s="484"/>
      <c r="D42" s="2004" t="s">
        <v>1226</v>
      </c>
      <c r="E42" s="1909"/>
      <c r="F42" s="3699"/>
      <c r="G42" s="3112"/>
      <c r="H42" s="3112"/>
      <c r="I42" s="3112"/>
      <c r="J42" s="3112"/>
      <c r="K42" s="31"/>
      <c r="L42" s="484"/>
      <c r="M42" s="11"/>
    </row>
    <row r="43" spans="1:13">
      <c r="A43" s="3116"/>
      <c r="B43" s="3271"/>
      <c r="C43" s="51"/>
      <c r="D43" s="51"/>
      <c r="E43" s="51"/>
      <c r="F43" s="51"/>
      <c r="G43" s="51"/>
      <c r="H43" s="51"/>
      <c r="I43" s="51"/>
      <c r="J43" s="51"/>
      <c r="K43" s="51"/>
      <c r="L43" s="484"/>
      <c r="M43" s="11"/>
    </row>
    <row r="44" spans="1:13" ht="195" customHeight="1">
      <c r="A44" s="3116"/>
      <c r="B44" s="68" t="s">
        <v>1189</v>
      </c>
      <c r="C44" s="5002" t="s">
        <v>2294</v>
      </c>
      <c r="D44" s="5003"/>
      <c r="E44" s="5003"/>
      <c r="F44" s="5003"/>
      <c r="G44" s="5003"/>
      <c r="H44" s="5003"/>
      <c r="I44" s="5003"/>
      <c r="J44" s="5003"/>
      <c r="K44" s="5003"/>
      <c r="L44" s="5003"/>
      <c r="M44" s="5004"/>
    </row>
    <row r="45" spans="1:13" ht="49.5" customHeight="1">
      <c r="A45" s="3116"/>
      <c r="B45" s="68" t="s">
        <v>1191</v>
      </c>
      <c r="C45" s="5002" t="s">
        <v>2295</v>
      </c>
      <c r="D45" s="5003"/>
      <c r="E45" s="5003"/>
      <c r="F45" s="5003"/>
      <c r="G45" s="5003"/>
      <c r="H45" s="5003"/>
      <c r="I45" s="5003"/>
      <c r="J45" s="5003"/>
      <c r="K45" s="5003"/>
      <c r="L45" s="5003"/>
      <c r="M45" s="5004"/>
    </row>
    <row r="46" spans="1:13">
      <c r="A46" s="3116"/>
      <c r="B46" s="68" t="s">
        <v>1193</v>
      </c>
      <c r="C46" s="3793">
        <v>30</v>
      </c>
      <c r="D46" s="3794"/>
      <c r="E46" s="1920"/>
      <c r="F46" s="1920"/>
      <c r="G46" s="1920"/>
      <c r="H46" s="1920"/>
      <c r="I46" s="1920"/>
      <c r="J46" s="1920"/>
      <c r="K46" s="1920"/>
      <c r="L46" s="1920"/>
      <c r="M46" s="1921"/>
    </row>
    <row r="47" spans="1:13">
      <c r="A47" s="3118"/>
      <c r="B47" s="68" t="s">
        <v>1195</v>
      </c>
      <c r="C47" s="3793">
        <v>2020</v>
      </c>
      <c r="D47" s="3794"/>
      <c r="E47" s="3794"/>
      <c r="F47" s="3794"/>
      <c r="G47" s="3794"/>
      <c r="H47" s="3794"/>
      <c r="I47" s="3794"/>
      <c r="J47" s="3794"/>
      <c r="K47" s="3794"/>
      <c r="L47" s="3794"/>
      <c r="M47" s="3795"/>
    </row>
    <row r="48" spans="1:13">
      <c r="A48" s="3085" t="s">
        <v>1197</v>
      </c>
      <c r="B48" s="63" t="s">
        <v>1198</v>
      </c>
      <c r="C48" s="5051" t="s">
        <v>993</v>
      </c>
      <c r="D48" s="5052"/>
      <c r="E48" s="5052"/>
      <c r="F48" s="5052"/>
      <c r="G48" s="5052"/>
      <c r="H48" s="5052"/>
      <c r="I48" s="5052"/>
      <c r="J48" s="5052"/>
      <c r="K48" s="5052"/>
      <c r="L48" s="5052"/>
      <c r="M48" s="5053"/>
    </row>
    <row r="49" spans="1:13" ht="15.6" customHeight="1">
      <c r="A49" s="3086"/>
      <c r="B49" s="63" t="s">
        <v>1199</v>
      </c>
      <c r="C49" s="5054" t="s">
        <v>1200</v>
      </c>
      <c r="D49" s="5055"/>
      <c r="E49" s="5055"/>
      <c r="F49" s="5055"/>
      <c r="G49" s="5055"/>
      <c r="H49" s="5055"/>
      <c r="I49" s="5055"/>
      <c r="J49" s="5055"/>
      <c r="K49" s="5055"/>
      <c r="L49" s="5055"/>
      <c r="M49" s="5056"/>
    </row>
    <row r="50" spans="1:13" ht="15.6" customHeight="1">
      <c r="A50" s="3086"/>
      <c r="B50" s="63" t="s">
        <v>1201</v>
      </c>
      <c r="C50" s="5051" t="s">
        <v>72</v>
      </c>
      <c r="D50" s="5052"/>
      <c r="E50" s="5052"/>
      <c r="F50" s="5052"/>
      <c r="G50" s="5052"/>
      <c r="H50" s="5052"/>
      <c r="I50" s="5052"/>
      <c r="J50" s="5052"/>
      <c r="K50" s="5052"/>
      <c r="L50" s="5052"/>
      <c r="M50" s="5053"/>
    </row>
    <row r="51" spans="1:13" ht="15.75" customHeight="1">
      <c r="A51" s="3086"/>
      <c r="B51" s="64" t="s">
        <v>1202</v>
      </c>
      <c r="C51" s="5051" t="s">
        <v>1203</v>
      </c>
      <c r="D51" s="5052"/>
      <c r="E51" s="5052"/>
      <c r="F51" s="5052"/>
      <c r="G51" s="5052"/>
      <c r="H51" s="5052"/>
      <c r="I51" s="5052"/>
      <c r="J51" s="5052"/>
      <c r="K51" s="5052"/>
      <c r="L51" s="5052"/>
      <c r="M51" s="5053"/>
    </row>
    <row r="52" spans="1:13" ht="15.75" customHeight="1">
      <c r="A52" s="3086"/>
      <c r="B52" s="63" t="s">
        <v>1204</v>
      </c>
      <c r="C52" s="5048" t="s">
        <v>995</v>
      </c>
      <c r="D52" s="5049"/>
      <c r="E52" s="5049"/>
      <c r="F52" s="5049"/>
      <c r="G52" s="5049"/>
      <c r="H52" s="5049"/>
      <c r="I52" s="5049"/>
      <c r="J52" s="5049"/>
      <c r="K52" s="5049"/>
      <c r="L52" s="5049"/>
      <c r="M52" s="5050"/>
    </row>
    <row r="53" spans="1:13" ht="16.149999999999999" customHeight="1" thickBot="1">
      <c r="A53" s="3087"/>
      <c r="B53" s="63" t="s">
        <v>1205</v>
      </c>
      <c r="C53" s="5051">
        <v>3887777</v>
      </c>
      <c r="D53" s="5052"/>
      <c r="E53" s="5052"/>
      <c r="F53" s="5052"/>
      <c r="G53" s="5052"/>
      <c r="H53" s="5052"/>
      <c r="I53" s="5052"/>
      <c r="J53" s="5052"/>
      <c r="K53" s="5052"/>
      <c r="L53" s="5052"/>
      <c r="M53" s="5053"/>
    </row>
    <row r="54" spans="1:13" ht="15.75" customHeight="1">
      <c r="A54" s="3085" t="s">
        <v>1206</v>
      </c>
      <c r="B54" s="53" t="s">
        <v>1207</v>
      </c>
      <c r="C54" s="3840" t="s">
        <v>1409</v>
      </c>
      <c r="D54" s="3088"/>
      <c r="E54" s="3088"/>
      <c r="F54" s="3088"/>
      <c r="G54" s="3088"/>
      <c r="H54" s="3088"/>
      <c r="I54" s="3088"/>
      <c r="J54" s="3088"/>
      <c r="K54" s="3088"/>
      <c r="L54" s="3088"/>
      <c r="M54" s="3089"/>
    </row>
    <row r="55" spans="1:13" ht="30" customHeight="1">
      <c r="A55" s="3086"/>
      <c r="B55" s="53" t="s">
        <v>1209</v>
      </c>
      <c r="C55" s="3840" t="s">
        <v>1987</v>
      </c>
      <c r="D55" s="3088"/>
      <c r="E55" s="3088"/>
      <c r="F55" s="3088"/>
      <c r="G55" s="3088"/>
      <c r="H55" s="3088"/>
      <c r="I55" s="3088"/>
      <c r="J55" s="3088"/>
      <c r="K55" s="3088"/>
      <c r="L55" s="3088"/>
      <c r="M55" s="3089"/>
    </row>
    <row r="56" spans="1:13" ht="30" customHeight="1" thickBot="1">
      <c r="A56" s="3086"/>
      <c r="B56" s="53" t="s">
        <v>28</v>
      </c>
      <c r="C56" s="3840" t="s">
        <v>1988</v>
      </c>
      <c r="D56" s="3088"/>
      <c r="E56" s="3088"/>
      <c r="F56" s="3088"/>
      <c r="G56" s="3088"/>
      <c r="H56" s="3088"/>
      <c r="I56" s="3088"/>
      <c r="J56" s="3088"/>
      <c r="K56" s="3088"/>
      <c r="L56" s="3088"/>
      <c r="M56" s="3089"/>
    </row>
    <row r="57" spans="1:13" ht="28.5" customHeight="1" thickBot="1">
      <c r="A57" s="55" t="s">
        <v>1211</v>
      </c>
      <c r="B57" s="69"/>
      <c r="C57" s="4055"/>
      <c r="D57" s="3696"/>
      <c r="E57" s="3696"/>
      <c r="F57" s="3696"/>
      <c r="G57" s="3696"/>
      <c r="H57" s="3696"/>
      <c r="I57" s="3696"/>
      <c r="J57" s="3696"/>
      <c r="K57" s="3696"/>
      <c r="L57" s="3696"/>
      <c r="M57" s="4056"/>
    </row>
  </sheetData>
  <mergeCells count="33">
    <mergeCell ref="A2:A11"/>
    <mergeCell ref="C2:M2"/>
    <mergeCell ref="C3:M3"/>
    <mergeCell ref="B8:B10"/>
    <mergeCell ref="C8:M10"/>
    <mergeCell ref="C11:M11"/>
    <mergeCell ref="A12:A47"/>
    <mergeCell ref="C13:M13"/>
    <mergeCell ref="B14:B20"/>
    <mergeCell ref="B21:B24"/>
    <mergeCell ref="J26:L26"/>
    <mergeCell ref="B28:B30"/>
    <mergeCell ref="F39:G39"/>
    <mergeCell ref="H39:I39"/>
    <mergeCell ref="B40:B43"/>
    <mergeCell ref="F41:F42"/>
    <mergeCell ref="G41:J42"/>
    <mergeCell ref="C44:M44"/>
    <mergeCell ref="C45:M45"/>
    <mergeCell ref="C46:D46"/>
    <mergeCell ref="C47:M47"/>
    <mergeCell ref="C57:M57"/>
    <mergeCell ref="C52:M52"/>
    <mergeCell ref="C53:M53"/>
    <mergeCell ref="A54:A56"/>
    <mergeCell ref="C54:M54"/>
    <mergeCell ref="C55:M55"/>
    <mergeCell ref="C56:M56"/>
    <mergeCell ref="A48:A53"/>
    <mergeCell ref="C48:M48"/>
    <mergeCell ref="C49:M49"/>
    <mergeCell ref="C50:M50"/>
    <mergeCell ref="C51:M51"/>
  </mergeCells>
  <dataValidations count="4">
    <dataValidation type="list" allowBlank="1" showInputMessage="1" showErrorMessage="1" sqref="I7" xr:uid="{00000000-0002-0000-6100-000000000000}">
      <formula1>INDIRECT(C7)</formula1>
    </dataValidation>
    <dataValidation allowBlank="1" showInputMessage="1" showErrorMessage="1" prompt="Seleccione de la lista desplegable" sqref="B4 B7 H7" xr:uid="{00000000-0002-0000-6100-000001000000}"/>
    <dataValidation allowBlank="1" showInputMessage="1" showErrorMessage="1" prompt="Selecciones de la lista desplegable" sqref="B12" xr:uid="{00000000-0002-0000-6100-000002000000}"/>
    <dataValidation allowBlank="1" showInputMessage="1" showErrorMessage="1" prompt="Incluir una ficha por cada indicador, ya sea de producto o de resultado" sqref="B1" xr:uid="{00000000-0002-0000-6100-000003000000}"/>
  </dataValidations>
  <hyperlinks>
    <hyperlink ref="C52" r:id="rId1" display="camilo.acero@gobiernobogota.gov.co"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5"/>
  </sheetPr>
  <dimension ref="A1:N59"/>
  <sheetViews>
    <sheetView topLeftCell="B1" zoomScale="80" zoomScaleNormal="80" workbookViewId="0">
      <selection activeCell="C3" sqref="C3:M3"/>
    </sheetView>
  </sheetViews>
  <sheetFormatPr baseColWidth="10" defaultColWidth="11.42578125" defaultRowHeight="0" customHeight="1" zeroHeight="1"/>
  <cols>
    <col min="1" max="1" width="33.5703125" customWidth="1"/>
    <col min="2" max="2" width="37" customWidth="1"/>
    <col min="13" max="13" width="21.5703125" customWidth="1"/>
  </cols>
  <sheetData>
    <row r="1" spans="1:14" ht="23.25" customHeight="1" thickBot="1">
      <c r="A1" s="153"/>
      <c r="B1" s="1940" t="s">
        <v>2296</v>
      </c>
      <c r="C1" s="152"/>
      <c r="D1" s="152"/>
      <c r="E1" s="152"/>
      <c r="F1" s="152"/>
      <c r="G1" s="152"/>
      <c r="H1" s="152"/>
      <c r="I1" s="152"/>
      <c r="J1" s="152"/>
      <c r="K1" s="152"/>
      <c r="L1" s="152"/>
      <c r="M1" s="151"/>
      <c r="N1" t="s">
        <v>1277</v>
      </c>
    </row>
    <row r="2" spans="1:14" ht="26.25" customHeight="1">
      <c r="A2" s="4401" t="s">
        <v>1134</v>
      </c>
      <c r="B2" s="150" t="s">
        <v>1135</v>
      </c>
      <c r="C2" s="3728" t="s">
        <v>652</v>
      </c>
      <c r="D2" s="3729"/>
      <c r="E2" s="3729"/>
      <c r="F2" s="3729"/>
      <c r="G2" s="3729"/>
      <c r="H2" s="3729"/>
      <c r="I2" s="3729"/>
      <c r="J2" s="3729"/>
      <c r="K2" s="3729"/>
      <c r="L2" s="3729"/>
      <c r="M2" s="3730"/>
    </row>
    <row r="3" spans="1:14" ht="44.25" customHeight="1">
      <c r="A3" s="4402"/>
      <c r="B3" s="100" t="s">
        <v>1213</v>
      </c>
      <c r="C3" s="4502" t="s">
        <v>646</v>
      </c>
      <c r="D3" s="4503"/>
      <c r="E3" s="4503"/>
      <c r="F3" s="4503"/>
      <c r="G3" s="4503"/>
      <c r="H3" s="4503"/>
      <c r="I3" s="4503"/>
      <c r="J3" s="4503"/>
      <c r="K3" s="4503"/>
      <c r="L3" s="4503"/>
      <c r="M3" s="4504"/>
    </row>
    <row r="4" spans="1:14" ht="16.5" customHeight="1">
      <c r="A4" s="4402"/>
      <c r="B4" s="1865" t="s">
        <v>1139</v>
      </c>
      <c r="C4" s="1991"/>
      <c r="D4" s="1991" t="s">
        <v>752</v>
      </c>
      <c r="E4" s="1991"/>
      <c r="F4" s="1991"/>
      <c r="G4" s="1991"/>
      <c r="H4" s="1991"/>
      <c r="I4" s="1991"/>
      <c r="J4" s="1991"/>
      <c r="K4" s="1991"/>
      <c r="L4" s="1991"/>
      <c r="M4" s="1992"/>
    </row>
    <row r="5" spans="1:14" ht="23.25" customHeight="1">
      <c r="A5" s="4402"/>
      <c r="B5" s="1865" t="s">
        <v>1140</v>
      </c>
      <c r="C5" s="4502" t="s">
        <v>2297</v>
      </c>
      <c r="D5" s="4503"/>
      <c r="E5" s="4503"/>
      <c r="F5" s="4503"/>
      <c r="G5" s="4503"/>
      <c r="H5" s="4503"/>
      <c r="I5" s="4503"/>
      <c r="J5" s="4503"/>
      <c r="K5" s="4503"/>
      <c r="L5" s="4503"/>
      <c r="M5" s="4504"/>
    </row>
    <row r="6" spans="1:14" ht="15.75">
      <c r="A6" s="4402"/>
      <c r="B6" s="1865" t="s">
        <v>1142</v>
      </c>
      <c r="C6" s="1991" t="s">
        <v>914</v>
      </c>
      <c r="D6" s="1991"/>
      <c r="E6" s="1991"/>
      <c r="F6" s="1991"/>
      <c r="G6" s="1991"/>
      <c r="H6" s="1991"/>
      <c r="I6" s="1991"/>
      <c r="J6" s="1991"/>
      <c r="K6" s="1991"/>
      <c r="L6" s="1991"/>
      <c r="M6" s="1992"/>
    </row>
    <row r="7" spans="1:14" ht="15.75">
      <c r="A7" s="4402"/>
      <c r="B7" s="100" t="s">
        <v>1143</v>
      </c>
      <c r="C7" s="1345" t="s">
        <v>497</v>
      </c>
      <c r="D7" s="1345"/>
      <c r="E7" s="1345"/>
      <c r="F7" s="1345"/>
      <c r="G7" s="1346"/>
      <c r="H7" s="521" t="s">
        <v>28</v>
      </c>
      <c r="I7" s="1347" t="s">
        <v>2165</v>
      </c>
      <c r="J7" s="1345"/>
      <c r="K7" s="1345"/>
      <c r="L7" s="1345"/>
      <c r="M7" s="1348"/>
    </row>
    <row r="8" spans="1:14" ht="15.75">
      <c r="A8" s="4402"/>
      <c r="B8" s="3337" t="s">
        <v>1144</v>
      </c>
      <c r="C8" s="1349"/>
      <c r="D8" s="1350"/>
      <c r="E8" s="1350"/>
      <c r="F8" s="1350"/>
      <c r="G8" s="1350"/>
      <c r="H8" s="1350"/>
      <c r="I8" s="1350"/>
      <c r="J8" s="1350"/>
      <c r="K8" s="1350"/>
      <c r="L8" s="452"/>
      <c r="M8" s="453"/>
    </row>
    <row r="9" spans="1:14" ht="15.75">
      <c r="A9" s="4402"/>
      <c r="B9" s="3338"/>
      <c r="C9" s="5068"/>
      <c r="D9" s="5069"/>
      <c r="E9" s="5069"/>
      <c r="F9" s="5069"/>
      <c r="G9" s="5069"/>
      <c r="H9" s="2066"/>
      <c r="I9" s="529"/>
      <c r="J9" s="529"/>
      <c r="K9" s="2066"/>
      <c r="L9" s="126"/>
      <c r="M9" s="454"/>
    </row>
    <row r="10" spans="1:14" ht="15.75">
      <c r="A10" s="4402"/>
      <c r="B10" s="3339"/>
      <c r="C10" s="5070" t="s">
        <v>1147</v>
      </c>
      <c r="D10" s="5070"/>
      <c r="E10" s="2066"/>
      <c r="F10" s="5070"/>
      <c r="G10" s="5070"/>
      <c r="H10" s="2066"/>
      <c r="I10" s="5070" t="s">
        <v>1147</v>
      </c>
      <c r="J10" s="5070"/>
      <c r="K10" s="2066"/>
      <c r="L10" s="126"/>
      <c r="M10" s="454"/>
    </row>
    <row r="11" spans="1:14" ht="132" customHeight="1">
      <c r="A11" s="4402"/>
      <c r="B11" s="154" t="s">
        <v>1219</v>
      </c>
      <c r="C11" s="5071" t="s">
        <v>2298</v>
      </c>
      <c r="D11" s="5071"/>
      <c r="E11" s="5071"/>
      <c r="F11" s="5071"/>
      <c r="G11" s="5071"/>
      <c r="H11" s="5071"/>
      <c r="I11" s="5071"/>
      <c r="J11" s="5071"/>
      <c r="K11" s="5071"/>
      <c r="L11" s="5071"/>
      <c r="M11" s="5071"/>
    </row>
    <row r="12" spans="1:14" ht="59.25" customHeight="1">
      <c r="A12" s="4402"/>
      <c r="B12" s="154" t="s">
        <v>1221</v>
      </c>
      <c r="C12" s="4526" t="s">
        <v>2299</v>
      </c>
      <c r="D12" s="4526"/>
      <c r="E12" s="4526"/>
      <c r="F12" s="4526"/>
      <c r="G12" s="4526"/>
      <c r="H12" s="4526"/>
      <c r="I12" s="4526"/>
      <c r="J12" s="4526"/>
      <c r="K12" s="4526"/>
      <c r="L12" s="4526"/>
      <c r="M12" s="4526"/>
    </row>
    <row r="13" spans="1:14" ht="74.25" customHeight="1" thickBot="1">
      <c r="A13" s="4402"/>
      <c r="B13" s="100" t="s">
        <v>1495</v>
      </c>
      <c r="C13" s="3728" t="s">
        <v>2300</v>
      </c>
      <c r="D13" s="3729"/>
      <c r="E13" s="3729"/>
      <c r="F13" s="3729"/>
      <c r="G13" s="3729"/>
      <c r="H13" s="3729"/>
      <c r="I13" s="3729"/>
      <c r="J13" s="3729"/>
      <c r="K13" s="3729"/>
      <c r="L13" s="3729"/>
      <c r="M13" s="4672"/>
    </row>
    <row r="14" spans="1:14" ht="73.5" customHeight="1" thickBot="1">
      <c r="A14" s="4403"/>
      <c r="B14" s="998" t="s">
        <v>1223</v>
      </c>
      <c r="C14" s="4875" t="s">
        <v>1092</v>
      </c>
      <c r="D14" s="4876"/>
      <c r="E14" s="4876"/>
      <c r="F14" s="4876"/>
      <c r="G14" s="4877"/>
      <c r="H14" s="998" t="s">
        <v>1224</v>
      </c>
      <c r="I14" s="4853" t="s">
        <v>1093</v>
      </c>
      <c r="J14" s="4851"/>
      <c r="K14" s="4851"/>
      <c r="L14" s="4851"/>
      <c r="M14" s="4852"/>
    </row>
    <row r="15" spans="1:14" ht="15.75">
      <c r="A15" s="3355" t="s">
        <v>1150</v>
      </c>
      <c r="B15" s="100" t="s">
        <v>12</v>
      </c>
      <c r="C15" s="5064" t="s">
        <v>2301</v>
      </c>
      <c r="D15" s="5065"/>
      <c r="E15" s="5065"/>
      <c r="F15" s="5065"/>
      <c r="G15" s="5065"/>
      <c r="H15" s="5065"/>
      <c r="I15" s="5065"/>
      <c r="J15" s="5065"/>
      <c r="K15" s="5065"/>
      <c r="L15" s="5065"/>
      <c r="M15" s="5066"/>
    </row>
    <row r="16" spans="1:14" ht="30" customHeight="1">
      <c r="A16" s="3356"/>
      <c r="B16" s="100" t="s">
        <v>1151</v>
      </c>
      <c r="C16" s="3728" t="s">
        <v>653</v>
      </c>
      <c r="D16" s="3729"/>
      <c r="E16" s="3729"/>
      <c r="F16" s="3729"/>
      <c r="G16" s="3729"/>
      <c r="H16" s="3729"/>
      <c r="I16" s="3729"/>
      <c r="J16" s="3729"/>
      <c r="K16" s="3729"/>
      <c r="L16" s="3729"/>
      <c r="M16" s="3730"/>
    </row>
    <row r="17" spans="1:13" ht="15" customHeight="1">
      <c r="A17" s="3356"/>
      <c r="B17" s="3337" t="s">
        <v>1153</v>
      </c>
      <c r="C17" s="1351"/>
      <c r="D17" s="1352"/>
      <c r="E17" s="1352"/>
      <c r="F17" s="1352"/>
      <c r="G17" s="1352"/>
      <c r="H17" s="1352"/>
      <c r="I17" s="1352"/>
      <c r="J17" s="1352"/>
      <c r="K17" s="1352"/>
      <c r="L17" s="1352"/>
      <c r="M17" s="1353"/>
    </row>
    <row r="18" spans="1:13" ht="15.75">
      <c r="A18" s="3356"/>
      <c r="B18" s="3338"/>
      <c r="C18" s="1354"/>
      <c r="D18" s="1355"/>
      <c r="E18" s="1356"/>
      <c r="F18" s="1355"/>
      <c r="G18" s="1356"/>
      <c r="H18" s="1355"/>
      <c r="I18" s="1356"/>
      <c r="J18" s="1355"/>
      <c r="K18" s="1356"/>
      <c r="L18" s="1356"/>
      <c r="M18" s="1357"/>
    </row>
    <row r="19" spans="1:13" ht="15.75">
      <c r="A19" s="3356"/>
      <c r="B19" s="3338"/>
      <c r="C19" s="1358" t="s">
        <v>1154</v>
      </c>
      <c r="D19" s="938"/>
      <c r="E19" s="1358" t="s">
        <v>1155</v>
      </c>
      <c r="F19" s="938"/>
      <c r="G19" s="1358" t="s">
        <v>1156</v>
      </c>
      <c r="H19" s="938"/>
      <c r="I19" s="1358" t="s">
        <v>1157</v>
      </c>
      <c r="J19" s="938"/>
      <c r="K19" s="1358" t="s">
        <v>1158</v>
      </c>
      <c r="L19" s="939"/>
      <c r="M19" s="940"/>
    </row>
    <row r="20" spans="1:13" ht="15.75">
      <c r="A20" s="3356"/>
      <c r="B20" s="3338"/>
      <c r="C20" s="1358" t="s">
        <v>1159</v>
      </c>
      <c r="D20" s="2037"/>
      <c r="E20" s="1358" t="s">
        <v>1160</v>
      </c>
      <c r="F20" s="941"/>
      <c r="G20" s="1358" t="s">
        <v>1161</v>
      </c>
      <c r="H20" s="941"/>
      <c r="I20" s="1358" t="s">
        <v>1162</v>
      </c>
      <c r="J20" s="941" t="s">
        <v>1226</v>
      </c>
      <c r="K20" s="1358" t="s">
        <v>1163</v>
      </c>
      <c r="L20" s="939"/>
      <c r="M20" s="940"/>
    </row>
    <row r="21" spans="1:13" ht="15.75">
      <c r="A21" s="3356"/>
      <c r="B21" s="3338"/>
      <c r="C21" s="1358" t="s">
        <v>1164</v>
      </c>
      <c r="D21" s="2037"/>
      <c r="E21" s="1358" t="s">
        <v>1165</v>
      </c>
      <c r="F21" s="2037"/>
      <c r="G21" s="1358"/>
      <c r="H21" s="942"/>
      <c r="I21" s="1358"/>
      <c r="J21" s="942"/>
      <c r="K21" s="1358"/>
      <c r="L21" s="943"/>
      <c r="M21" s="944"/>
    </row>
    <row r="22" spans="1:13" ht="15.75">
      <c r="A22" s="3356"/>
      <c r="B22" s="3338"/>
      <c r="C22" s="1358" t="s">
        <v>1166</v>
      </c>
      <c r="D22" s="941"/>
      <c r="E22" s="1358" t="s">
        <v>1168</v>
      </c>
      <c r="F22" s="5072"/>
      <c r="G22" s="5072"/>
      <c r="H22" s="5072"/>
      <c r="I22" s="5072"/>
      <c r="J22" s="5072"/>
      <c r="K22" s="5072"/>
      <c r="L22" s="5072"/>
      <c r="M22" s="5073"/>
    </row>
    <row r="23" spans="1:13" ht="15.75">
      <c r="A23" s="3356"/>
      <c r="B23" s="3339"/>
      <c r="C23" s="1359"/>
      <c r="D23" s="1359"/>
      <c r="E23" s="1359"/>
      <c r="F23" s="1359"/>
      <c r="G23" s="1359"/>
      <c r="H23" s="1359"/>
      <c r="I23" s="1359"/>
      <c r="J23" s="1359"/>
      <c r="K23" s="1359"/>
      <c r="L23" s="1359"/>
      <c r="M23" s="1360"/>
    </row>
    <row r="24" spans="1:13" ht="15.75">
      <c r="A24" s="3356"/>
      <c r="B24" s="3337" t="s">
        <v>1170</v>
      </c>
      <c r="C24" s="1361"/>
      <c r="D24" s="1361"/>
      <c r="E24" s="1361"/>
      <c r="F24" s="1361"/>
      <c r="G24" s="1361"/>
      <c r="H24" s="1361"/>
      <c r="I24" s="1361"/>
      <c r="J24" s="1361"/>
      <c r="K24" s="1361"/>
      <c r="L24" s="4"/>
      <c r="M24" s="101"/>
    </row>
    <row r="25" spans="1:13" ht="15.75">
      <c r="A25" s="3356"/>
      <c r="B25" s="3338"/>
      <c r="C25" s="1358" t="s">
        <v>1171</v>
      </c>
      <c r="D25" s="941"/>
      <c r="E25" s="1091"/>
      <c r="F25" s="1358" t="s">
        <v>1172</v>
      </c>
      <c r="G25" s="2037"/>
      <c r="H25" s="1091"/>
      <c r="I25" s="1358" t="s">
        <v>1173</v>
      </c>
      <c r="J25" s="2037" t="s">
        <v>1226</v>
      </c>
      <c r="K25" s="1091"/>
      <c r="L25" s="4"/>
      <c r="M25" s="101"/>
    </row>
    <row r="26" spans="1:13" ht="15.75">
      <c r="A26" s="3356"/>
      <c r="B26" s="3338"/>
      <c r="C26" s="1358" t="s">
        <v>1174</v>
      </c>
      <c r="D26" s="1362"/>
      <c r="E26" s="126"/>
      <c r="F26" s="1358" t="s">
        <v>1175</v>
      </c>
      <c r="G26" s="941"/>
      <c r="H26" s="126"/>
      <c r="I26" s="1363" t="s">
        <v>1861</v>
      </c>
      <c r="J26" s="2037"/>
      <c r="K26" s="2066"/>
      <c r="L26" s="4"/>
      <c r="M26" s="101"/>
    </row>
    <row r="27" spans="1:13" ht="15.75">
      <c r="A27" s="3356"/>
      <c r="B27" s="3338"/>
      <c r="C27" s="942"/>
      <c r="D27" s="942"/>
      <c r="E27" s="942"/>
      <c r="F27" s="942"/>
      <c r="G27" s="942"/>
      <c r="H27" s="942"/>
      <c r="I27" s="942"/>
      <c r="J27" s="942"/>
      <c r="K27" s="942"/>
      <c r="L27" s="4"/>
      <c r="M27" s="101"/>
    </row>
    <row r="28" spans="1:13" ht="15.75">
      <c r="A28" s="3356"/>
      <c r="B28" s="1864" t="s">
        <v>1176</v>
      </c>
      <c r="C28" s="1091"/>
      <c r="D28" s="1091"/>
      <c r="E28" s="1091"/>
      <c r="F28" s="1091"/>
      <c r="G28" s="1091"/>
      <c r="H28" s="1091"/>
      <c r="I28" s="1091"/>
      <c r="J28" s="1091"/>
      <c r="K28" s="1091"/>
      <c r="L28" s="1091"/>
      <c r="M28" s="1364"/>
    </row>
    <row r="29" spans="1:13" ht="30.75" customHeight="1">
      <c r="A29" s="3356"/>
      <c r="B29" s="1864"/>
      <c r="C29" s="1365" t="s">
        <v>1177</v>
      </c>
      <c r="D29" s="1366">
        <v>1</v>
      </c>
      <c r="E29" s="1091"/>
      <c r="F29" s="1367" t="s">
        <v>1178</v>
      </c>
      <c r="G29" s="941">
        <v>2019</v>
      </c>
      <c r="H29" s="1091"/>
      <c r="I29" s="1367" t="s">
        <v>1179</v>
      </c>
      <c r="J29" s="3961" t="s">
        <v>2302</v>
      </c>
      <c r="K29" s="3962"/>
      <c r="L29" s="3963"/>
      <c r="M29" s="1364"/>
    </row>
    <row r="30" spans="1:13" ht="15.75">
      <c r="A30" s="3356"/>
      <c r="B30" s="1865"/>
      <c r="C30" s="1359"/>
      <c r="D30" s="1359"/>
      <c r="E30" s="1359"/>
      <c r="F30" s="1359"/>
      <c r="G30" s="1359"/>
      <c r="H30" s="1359"/>
      <c r="I30" s="1359"/>
      <c r="J30" s="1359"/>
      <c r="K30" s="1359"/>
      <c r="L30" s="1359"/>
      <c r="M30" s="1360"/>
    </row>
    <row r="31" spans="1:13" ht="15.75">
      <c r="A31" s="3356"/>
      <c r="B31" s="3337" t="s">
        <v>1181</v>
      </c>
      <c r="C31" s="1368"/>
      <c r="D31" s="1368"/>
      <c r="E31" s="1368"/>
      <c r="F31" s="1368"/>
      <c r="G31" s="1368"/>
      <c r="H31" s="1368"/>
      <c r="I31" s="1368"/>
      <c r="J31" s="1368"/>
      <c r="K31" s="1368"/>
      <c r="L31" s="4"/>
      <c r="M31" s="101"/>
    </row>
    <row r="32" spans="1:13" ht="15.75">
      <c r="A32" s="3356"/>
      <c r="B32" s="3338"/>
      <c r="C32" s="1091" t="s">
        <v>1182</v>
      </c>
      <c r="D32" s="1369">
        <v>2019</v>
      </c>
      <c r="E32" s="1370"/>
      <c r="F32" s="1091" t="s">
        <v>1183</v>
      </c>
      <c r="G32" s="1371" t="s">
        <v>1184</v>
      </c>
      <c r="H32" s="1370"/>
      <c r="I32" s="1367"/>
      <c r="J32" s="1370"/>
      <c r="K32" s="1370"/>
      <c r="L32" s="4"/>
      <c r="M32" s="101"/>
    </row>
    <row r="33" spans="1:13" ht="15.75">
      <c r="A33" s="3356"/>
      <c r="B33" s="3339"/>
      <c r="C33" s="1359"/>
      <c r="D33" s="1372"/>
      <c r="E33" s="1373"/>
      <c r="F33" s="1359"/>
      <c r="G33" s="1373"/>
      <c r="H33" s="1373"/>
      <c r="I33" s="1374"/>
      <c r="J33" s="1373"/>
      <c r="K33" s="1373"/>
      <c r="L33" s="4"/>
      <c r="M33" s="101"/>
    </row>
    <row r="34" spans="1:13" ht="15.75">
      <c r="A34" s="3356"/>
      <c r="B34" s="3337" t="s">
        <v>1185</v>
      </c>
      <c r="C34" s="1375"/>
      <c r="D34" s="1375"/>
      <c r="E34" s="1375"/>
      <c r="F34" s="1375"/>
      <c r="G34" s="1375"/>
      <c r="H34" s="1375"/>
      <c r="I34" s="1375"/>
      <c r="J34" s="1375"/>
      <c r="K34" s="1375"/>
      <c r="L34" s="1375"/>
      <c r="M34" s="1376"/>
    </row>
    <row r="35" spans="1:13" ht="15.75">
      <c r="A35" s="3356"/>
      <c r="B35" s="3338"/>
      <c r="C35" s="1377"/>
      <c r="D35" s="526">
        <v>2019</v>
      </c>
      <c r="E35" s="526" t="s">
        <v>2303</v>
      </c>
      <c r="F35" s="526"/>
      <c r="G35" s="526" t="s">
        <v>2304</v>
      </c>
      <c r="H35" s="1378"/>
      <c r="I35" s="1378" t="s">
        <v>2305</v>
      </c>
      <c r="J35" s="1378"/>
      <c r="K35" s="526" t="s">
        <v>2306</v>
      </c>
      <c r="L35" s="526"/>
      <c r="M35" s="1376"/>
    </row>
    <row r="36" spans="1:13" ht="15.75">
      <c r="A36" s="3356"/>
      <c r="B36" s="3338"/>
      <c r="C36" s="1377"/>
      <c r="D36" s="1379">
        <v>1</v>
      </c>
      <c r="E36" s="1379">
        <v>1</v>
      </c>
      <c r="F36" s="1379"/>
      <c r="G36" s="1379">
        <v>1</v>
      </c>
      <c r="H36" s="1379"/>
      <c r="I36" s="1379">
        <v>1</v>
      </c>
      <c r="J36" s="1379"/>
      <c r="K36" s="1379">
        <v>1</v>
      </c>
      <c r="L36" s="1379"/>
      <c r="M36" s="1380"/>
    </row>
    <row r="37" spans="1:13" ht="15.75">
      <c r="A37" s="3356"/>
      <c r="B37" s="3338"/>
      <c r="C37" s="1377"/>
      <c r="D37" s="526" t="s">
        <v>2307</v>
      </c>
      <c r="E37" s="526"/>
      <c r="F37" s="526" t="s">
        <v>2308</v>
      </c>
      <c r="G37" s="526"/>
      <c r="H37" s="1378" t="s">
        <v>2309</v>
      </c>
      <c r="I37" s="1378"/>
      <c r="J37" s="1378"/>
      <c r="K37" s="526" t="s">
        <v>2310</v>
      </c>
      <c r="L37" s="526"/>
      <c r="M37" s="1357"/>
    </row>
    <row r="38" spans="1:13" ht="15.75">
      <c r="A38" s="3356"/>
      <c r="B38" s="3338"/>
      <c r="C38" s="1377"/>
      <c r="D38" s="1381">
        <v>1</v>
      </c>
      <c r="E38" s="1381"/>
      <c r="F38" s="1381">
        <v>1</v>
      </c>
      <c r="G38" s="1381"/>
      <c r="H38" s="1381">
        <v>1</v>
      </c>
      <c r="I38" s="1381"/>
      <c r="J38" s="1381"/>
      <c r="K38" s="1381">
        <v>1</v>
      </c>
      <c r="L38" s="2130"/>
      <c r="M38" s="1380"/>
    </row>
    <row r="39" spans="1:13" ht="15.75">
      <c r="A39" s="3356"/>
      <c r="B39" s="3338"/>
      <c r="C39" s="1377"/>
      <c r="D39" s="2130"/>
      <c r="E39" s="1593"/>
      <c r="F39" s="3974"/>
      <c r="G39" s="5067"/>
      <c r="H39" s="4336"/>
      <c r="I39" s="4336"/>
      <c r="J39" s="2131"/>
      <c r="K39" s="2131"/>
      <c r="L39" s="2131"/>
      <c r="M39" s="1380"/>
    </row>
    <row r="40" spans="1:13" ht="15.75">
      <c r="A40" s="3356"/>
      <c r="B40" s="3338"/>
      <c r="C40" s="1377"/>
      <c r="D40" s="2131"/>
      <c r="E40" s="2131"/>
      <c r="F40" s="2131"/>
      <c r="G40" s="2131"/>
      <c r="H40" s="2131"/>
      <c r="I40" s="2131"/>
      <c r="J40" s="2131"/>
      <c r="K40" s="2131"/>
      <c r="L40" s="2131"/>
      <c r="M40" s="1380"/>
    </row>
    <row r="41" spans="1:13" ht="15.75">
      <c r="A41" s="3356"/>
      <c r="B41" s="3337" t="s">
        <v>1187</v>
      </c>
      <c r="C41" s="1382"/>
      <c r="D41" s="1382"/>
      <c r="E41" s="1382"/>
      <c r="F41" s="1382"/>
      <c r="G41" s="1382"/>
      <c r="H41" s="1382"/>
      <c r="I41" s="1382"/>
      <c r="J41" s="1382"/>
      <c r="K41" s="1382"/>
      <c r="L41" s="4"/>
      <c r="M41" s="101"/>
    </row>
    <row r="42" spans="1:13" ht="15.75">
      <c r="A42" s="3356"/>
      <c r="B42" s="3338"/>
      <c r="C42" s="4"/>
      <c r="D42" s="524" t="s">
        <v>482</v>
      </c>
      <c r="E42" s="525" t="s">
        <v>60</v>
      </c>
      <c r="F42" s="5063" t="s">
        <v>1188</v>
      </c>
      <c r="G42" s="4336"/>
      <c r="H42" s="4336"/>
      <c r="I42" s="4336"/>
      <c r="J42" s="4336"/>
      <c r="K42" s="1383"/>
      <c r="L42" s="4"/>
      <c r="M42" s="101"/>
    </row>
    <row r="43" spans="1:13" ht="15.75">
      <c r="A43" s="3356"/>
      <c r="B43" s="3338"/>
      <c r="C43" s="4"/>
      <c r="D43" s="1384"/>
      <c r="E43" s="2037" t="s">
        <v>1226</v>
      </c>
      <c r="F43" s="5063"/>
      <c r="G43" s="4336"/>
      <c r="H43" s="4336"/>
      <c r="I43" s="4336"/>
      <c r="J43" s="4336"/>
      <c r="K43" s="4"/>
      <c r="L43" s="4"/>
      <c r="M43" s="101"/>
    </row>
    <row r="44" spans="1:13" ht="15.75">
      <c r="A44" s="3356"/>
      <c r="B44" s="3339"/>
      <c r="C44" s="666"/>
      <c r="D44" s="666"/>
      <c r="E44" s="666"/>
      <c r="F44" s="666"/>
      <c r="G44" s="666"/>
      <c r="H44" s="666"/>
      <c r="I44" s="666"/>
      <c r="J44" s="666"/>
      <c r="K44" s="666"/>
      <c r="L44" s="4"/>
      <c r="M44" s="101"/>
    </row>
    <row r="45" spans="1:13" ht="135" customHeight="1">
      <c r="A45" s="3356"/>
      <c r="B45" s="100" t="s">
        <v>1189</v>
      </c>
      <c r="C45" s="3728" t="s">
        <v>2311</v>
      </c>
      <c r="D45" s="3729"/>
      <c r="E45" s="3729"/>
      <c r="F45" s="3729"/>
      <c r="G45" s="3729"/>
      <c r="H45" s="3729"/>
      <c r="I45" s="3729"/>
      <c r="J45" s="3729"/>
      <c r="K45" s="3729"/>
      <c r="L45" s="3729"/>
      <c r="M45" s="3730"/>
    </row>
    <row r="46" spans="1:13" ht="15.75">
      <c r="A46" s="3356"/>
      <c r="B46" s="100" t="s">
        <v>1191</v>
      </c>
      <c r="C46" s="3728" t="s">
        <v>2312</v>
      </c>
      <c r="D46" s="3729"/>
      <c r="E46" s="3729"/>
      <c r="F46" s="3729"/>
      <c r="G46" s="3729"/>
      <c r="H46" s="3729"/>
      <c r="I46" s="3729"/>
      <c r="J46" s="3729"/>
      <c r="K46" s="3729"/>
      <c r="L46" s="3729"/>
      <c r="M46" s="3730"/>
    </row>
    <row r="47" spans="1:13" ht="15.75">
      <c r="A47" s="3356"/>
      <c r="B47" s="100" t="s">
        <v>1193</v>
      </c>
      <c r="C47" s="3728" t="s">
        <v>1194</v>
      </c>
      <c r="D47" s="3729"/>
      <c r="E47" s="3729"/>
      <c r="F47" s="2132"/>
      <c r="G47" s="2132"/>
      <c r="H47" s="2132"/>
      <c r="I47" s="2132"/>
      <c r="J47" s="2132"/>
      <c r="K47" s="2132"/>
      <c r="L47" s="2132"/>
      <c r="M47" s="2133"/>
    </row>
    <row r="48" spans="1:13" ht="15.75">
      <c r="A48" s="3356"/>
      <c r="B48" s="100" t="s">
        <v>1195</v>
      </c>
      <c r="C48" s="2132" t="s">
        <v>2313</v>
      </c>
      <c r="D48" s="2132"/>
      <c r="E48" s="2132"/>
      <c r="F48" s="2132"/>
      <c r="G48" s="2132"/>
      <c r="H48" s="2132"/>
      <c r="I48" s="2132"/>
      <c r="J48" s="2132"/>
      <c r="K48" s="2132"/>
      <c r="L48" s="2132"/>
      <c r="M48" s="2133"/>
    </row>
    <row r="49" spans="1:13" ht="15.75">
      <c r="A49" s="3323" t="s">
        <v>1197</v>
      </c>
      <c r="B49" s="98" t="s">
        <v>1198</v>
      </c>
      <c r="C49" s="4502" t="s">
        <v>2179</v>
      </c>
      <c r="D49" s="4503"/>
      <c r="E49" s="4503"/>
      <c r="F49" s="4503"/>
      <c r="G49" s="4503"/>
      <c r="H49" s="4503"/>
      <c r="I49" s="4503"/>
      <c r="J49" s="4503"/>
      <c r="K49" s="4503"/>
      <c r="L49" s="4503"/>
      <c r="M49" s="4504"/>
    </row>
    <row r="50" spans="1:13" ht="15.75">
      <c r="A50" s="3324"/>
      <c r="B50" s="98" t="s">
        <v>1199</v>
      </c>
      <c r="C50" s="4502" t="s">
        <v>2181</v>
      </c>
      <c r="D50" s="4503"/>
      <c r="E50" s="4503"/>
      <c r="F50" s="4503"/>
      <c r="G50" s="4503"/>
      <c r="H50" s="4503"/>
      <c r="I50" s="4503"/>
      <c r="J50" s="4503"/>
      <c r="K50" s="4503"/>
      <c r="L50" s="4503"/>
      <c r="M50" s="4504"/>
    </row>
    <row r="51" spans="1:13" ht="15.75">
      <c r="A51" s="3324"/>
      <c r="B51" s="98" t="s">
        <v>1201</v>
      </c>
      <c r="C51" s="4502" t="s">
        <v>2182</v>
      </c>
      <c r="D51" s="4503"/>
      <c r="E51" s="4503"/>
      <c r="F51" s="4503"/>
      <c r="G51" s="4503"/>
      <c r="H51" s="4503"/>
      <c r="I51" s="4503"/>
      <c r="J51" s="4503"/>
      <c r="K51" s="4503"/>
      <c r="L51" s="4503"/>
      <c r="M51" s="4504"/>
    </row>
    <row r="52" spans="1:13" ht="15.75">
      <c r="A52" s="3324"/>
      <c r="B52" s="99" t="s">
        <v>1202</v>
      </c>
      <c r="C52" s="4502" t="s">
        <v>2314</v>
      </c>
      <c r="D52" s="4503"/>
      <c r="E52" s="4503"/>
      <c r="F52" s="4503"/>
      <c r="G52" s="4503"/>
      <c r="H52" s="4503"/>
      <c r="I52" s="4503"/>
      <c r="J52" s="4503"/>
      <c r="K52" s="4503"/>
      <c r="L52" s="4503"/>
      <c r="M52" s="4504"/>
    </row>
    <row r="53" spans="1:13" ht="15.75">
      <c r="A53" s="3324"/>
      <c r="B53" s="98" t="s">
        <v>1204</v>
      </c>
      <c r="C53" s="5062" t="s">
        <v>2315</v>
      </c>
      <c r="D53" s="4503"/>
      <c r="E53" s="4503"/>
      <c r="F53" s="4503"/>
      <c r="G53" s="4503"/>
      <c r="H53" s="4503"/>
      <c r="I53" s="4503"/>
      <c r="J53" s="4503"/>
      <c r="K53" s="4503"/>
      <c r="L53" s="4503"/>
      <c r="M53" s="4504"/>
    </row>
    <row r="54" spans="1:13" ht="16.5" thickBot="1">
      <c r="A54" s="3325"/>
      <c r="B54" s="98" t="s">
        <v>1205</v>
      </c>
      <c r="C54" s="4502" t="s">
        <v>2316</v>
      </c>
      <c r="D54" s="4503"/>
      <c r="E54" s="4503"/>
      <c r="F54" s="4503"/>
      <c r="G54" s="4503"/>
      <c r="H54" s="4503"/>
      <c r="I54" s="4503"/>
      <c r="J54" s="4503"/>
      <c r="K54" s="4503"/>
      <c r="L54" s="4503"/>
      <c r="M54" s="4504"/>
    </row>
    <row r="55" spans="1:13" ht="15.75" customHeight="1">
      <c r="A55" s="3323" t="s">
        <v>1206</v>
      </c>
      <c r="B55" s="97" t="s">
        <v>1207</v>
      </c>
      <c r="C55" s="4502" t="s">
        <v>2179</v>
      </c>
      <c r="D55" s="4503"/>
      <c r="E55" s="4503"/>
      <c r="F55" s="4503"/>
      <c r="G55" s="4503"/>
      <c r="H55" s="4503"/>
      <c r="I55" s="4503"/>
      <c r="J55" s="4503"/>
      <c r="K55" s="4503"/>
      <c r="L55" s="4503"/>
      <c r="M55" s="4504"/>
    </row>
    <row r="56" spans="1:13" ht="15.75" customHeight="1">
      <c r="A56" s="3324"/>
      <c r="B56" s="97" t="s">
        <v>1209</v>
      </c>
      <c r="C56" s="4502" t="s">
        <v>2181</v>
      </c>
      <c r="D56" s="4503"/>
      <c r="E56" s="4503"/>
      <c r="F56" s="4503"/>
      <c r="G56" s="4503"/>
      <c r="H56" s="4503"/>
      <c r="I56" s="4503"/>
      <c r="J56" s="4503"/>
      <c r="K56" s="4503"/>
      <c r="L56" s="4503"/>
      <c r="M56" s="4504"/>
    </row>
    <row r="57" spans="1:13" ht="16.5" thickBot="1">
      <c r="A57" s="3324"/>
      <c r="B57" s="96" t="s">
        <v>28</v>
      </c>
      <c r="C57" s="4502" t="s">
        <v>2182</v>
      </c>
      <c r="D57" s="4503"/>
      <c r="E57" s="4503"/>
      <c r="F57" s="4503"/>
      <c r="G57" s="4503"/>
      <c r="H57" s="4503"/>
      <c r="I57" s="4503"/>
      <c r="J57" s="4503"/>
      <c r="K57" s="4503"/>
      <c r="L57" s="4503"/>
      <c r="M57" s="4504"/>
    </row>
    <row r="58" spans="1:13" ht="16.5" thickBot="1">
      <c r="A58" s="77" t="s">
        <v>1211</v>
      </c>
      <c r="B58" s="78"/>
      <c r="C58" s="4502" t="s">
        <v>2317</v>
      </c>
      <c r="D58" s="4503"/>
      <c r="E58" s="4503"/>
      <c r="F58" s="4503"/>
      <c r="G58" s="4503"/>
      <c r="H58" s="4503"/>
      <c r="I58" s="4503"/>
      <c r="J58" s="4503"/>
      <c r="K58" s="4503"/>
      <c r="L58" s="4503"/>
      <c r="M58" s="4504"/>
    </row>
    <row r="59" spans="1:13" ht="16.5">
      <c r="C59" s="1071"/>
    </row>
  </sheetData>
  <mergeCells count="43">
    <mergeCell ref="B34:B40"/>
    <mergeCell ref="F39:G39"/>
    <mergeCell ref="A2:A14"/>
    <mergeCell ref="C2:M2"/>
    <mergeCell ref="C3:M3"/>
    <mergeCell ref="C5:M5"/>
    <mergeCell ref="B8:B10"/>
    <mergeCell ref="C9:G9"/>
    <mergeCell ref="C10:D10"/>
    <mergeCell ref="F10:G10"/>
    <mergeCell ref="I10:J10"/>
    <mergeCell ref="C11:M11"/>
    <mergeCell ref="B17:B23"/>
    <mergeCell ref="F22:M22"/>
    <mergeCell ref="B24:B27"/>
    <mergeCell ref="J29:L29"/>
    <mergeCell ref="B31:B33"/>
    <mergeCell ref="C12:M12"/>
    <mergeCell ref="C13:M13"/>
    <mergeCell ref="C14:G14"/>
    <mergeCell ref="I14:M14"/>
    <mergeCell ref="C15:M15"/>
    <mergeCell ref="H39:I39"/>
    <mergeCell ref="C45:M45"/>
    <mergeCell ref="C46:M46"/>
    <mergeCell ref="C47:E47"/>
    <mergeCell ref="A49:A54"/>
    <mergeCell ref="C49:M49"/>
    <mergeCell ref="C50:M50"/>
    <mergeCell ref="C51:M51"/>
    <mergeCell ref="C52:M52"/>
    <mergeCell ref="C53:M53"/>
    <mergeCell ref="C54:M54"/>
    <mergeCell ref="A15:A48"/>
    <mergeCell ref="B41:B44"/>
    <mergeCell ref="F42:F43"/>
    <mergeCell ref="G42:J43"/>
    <mergeCell ref="C16:M16"/>
    <mergeCell ref="A55:A57"/>
    <mergeCell ref="C55:M55"/>
    <mergeCell ref="C56:M56"/>
    <mergeCell ref="C57:M57"/>
    <mergeCell ref="C58:M58"/>
  </mergeCells>
  <dataValidations count="4">
    <dataValidation type="list" allowBlank="1" showInputMessage="1" showErrorMessage="1" sqref="I7" xr:uid="{00000000-0002-0000-6200-000000000000}">
      <formula1>INDIRECT(C7)</formula1>
    </dataValidation>
    <dataValidation allowBlank="1" showInputMessage="1" showErrorMessage="1" prompt="Seleccione de la lista desplegable" sqref="B4 B7 H7" xr:uid="{00000000-0002-0000-6200-000001000000}"/>
    <dataValidation allowBlank="1" showInputMessage="1" showErrorMessage="1" prompt="Selecciones de la lista desplegable" sqref="B15" xr:uid="{00000000-0002-0000-6200-000002000000}"/>
    <dataValidation allowBlank="1" showInputMessage="1" showErrorMessage="1" prompt="Incluir una ficha por cada indicador, ya sea de producto o de resultado" sqref="B1" xr:uid="{00000000-0002-0000-6200-000003000000}"/>
  </dataValidations>
  <hyperlinks>
    <hyperlink ref="C53" r:id="rId1"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4d1d2e24-7be0-47eb-a1db-99cc6d75caff" xsi:nil="true"/>
    <lcf76f155ced4ddcb4097134ff3c332f xmlns="4d1d2e24-7be0-47eb-a1db-99cc6d75caff">
      <Terms xmlns="http://schemas.microsoft.com/office/infopath/2007/PartnerControls"/>
    </lcf76f155ced4ddcb4097134ff3c332f>
    <TaxCatchAll xmlns="d6eaa91c-3afb-4015-aba1-5ff992c1a5c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1BFFB4411CFC54CA6A3FA228255AE4E" ma:contentTypeVersion="17" ma:contentTypeDescription="Crear nuevo documento." ma:contentTypeScope="" ma:versionID="e05fb4f70ae3ac6dad2876679ddff87f">
  <xsd:schema xmlns:xsd="http://www.w3.org/2001/XMLSchema" xmlns:xs="http://www.w3.org/2001/XMLSchema" xmlns:p="http://schemas.microsoft.com/office/2006/metadata/properties" xmlns:ns2="4d1d2e24-7be0-47eb-a1db-99cc6d75caff" xmlns:ns3="d6eaa91c-3afb-4015-aba1-5ff992c1a5ca" targetNamespace="http://schemas.microsoft.com/office/2006/metadata/properties" ma:root="true" ma:fieldsID="dfc82a3297bde7e1f8d40d45824b59e1" ns2:_="" ns3:_="">
    <xsd:import namespace="4d1d2e24-7be0-47eb-a1db-99cc6d75caff"/>
    <xsd:import namespace="d6eaa91c-3afb-4015-aba1-5ff992c1a5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_Flow_SignoffStatu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1d2e24-7be0-47eb-a1db-99cc6d75ca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1310d8ee-99bf-4ea4-9dbe-e9e068685e8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eaa91c-3afb-4015-aba1-5ff992c1a5c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4" nillable="true" ma:displayName="Taxonomy Catch All Column" ma:hidden="true" ma:list="{3879f101-e3f4-43e5-bfb2-af477e66da4d}" ma:internalName="TaxCatchAll" ma:showField="CatchAllData" ma:web="d6eaa91c-3afb-4015-aba1-5ff992c1a5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171F02-0978-4B40-8A74-1EC25E0BB036}">
  <ds:schemaRefs>
    <ds:schemaRef ds:uri="http://schemas.microsoft.com/sharepoint/v3/contenttype/forms"/>
  </ds:schemaRefs>
</ds:datastoreItem>
</file>

<file path=customXml/itemProps2.xml><?xml version="1.0" encoding="utf-8"?>
<ds:datastoreItem xmlns:ds="http://schemas.openxmlformats.org/officeDocument/2006/customXml" ds:itemID="{BD52F79B-5C81-430D-8799-26DC1F4BDF05}">
  <ds:schemaRefs>
    <ds:schemaRef ds:uri="http://schemas.microsoft.com/office/2006/metadata/properties"/>
    <ds:schemaRef ds:uri="http://www.w3.org/XML/1998/namespace"/>
    <ds:schemaRef ds:uri="4d1d2e24-7be0-47eb-a1db-99cc6d75caff"/>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d6eaa91c-3afb-4015-aba1-5ff992c1a5ca"/>
    <ds:schemaRef ds:uri="http://purl.org/dc/terms/"/>
  </ds:schemaRefs>
</ds:datastoreItem>
</file>

<file path=customXml/itemProps3.xml><?xml version="1.0" encoding="utf-8"?>
<ds:datastoreItem xmlns:ds="http://schemas.openxmlformats.org/officeDocument/2006/customXml" ds:itemID="{B862252E-81BD-4F95-81DD-D84BA6E671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1d2e24-7be0-47eb-a1db-99cc6d75caff"/>
    <ds:schemaRef ds:uri="d6eaa91c-3afb-4015-aba1-5ff992c1a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119</vt:i4>
      </vt:variant>
    </vt:vector>
  </HeadingPairs>
  <TitlesOfParts>
    <vt:vector size="119" baseType="lpstr">
      <vt:lpstr>original</vt:lpstr>
      <vt:lpstr>PLAN DE ACCION VF2</vt:lpstr>
      <vt:lpstr>R.1.1</vt:lpstr>
      <vt:lpstr>P.1.1.1</vt:lpstr>
      <vt:lpstr>P.1.1.2</vt:lpstr>
      <vt:lpstr>P.1.1.3</vt:lpstr>
      <vt:lpstr>R.1.2 (e)</vt:lpstr>
      <vt:lpstr>P.1.1.4</vt:lpstr>
      <vt:lpstr>P.1.1.5</vt:lpstr>
      <vt:lpstr>P.1.1.6</vt:lpstr>
      <vt:lpstr>P.1.2.4 (e)</vt:lpstr>
      <vt:lpstr>R.1.3 (e)</vt:lpstr>
      <vt:lpstr>P.1.1.7</vt:lpstr>
      <vt:lpstr>R.1.2 (n)</vt:lpstr>
      <vt:lpstr>P.1.2.1</vt:lpstr>
      <vt:lpstr>R.1.3(n)</vt:lpstr>
      <vt:lpstr>P.1.3.1</vt:lpstr>
      <vt:lpstr>P.1.3.2</vt:lpstr>
      <vt:lpstr>P.1.3.3</vt:lpstr>
      <vt:lpstr>P.1.3.4</vt:lpstr>
      <vt:lpstr>P.1.3.5</vt:lpstr>
      <vt:lpstr>R.1.4(n)</vt:lpstr>
      <vt:lpstr>P.1.4.1</vt:lpstr>
      <vt:lpstr>P.1.4.2</vt:lpstr>
      <vt:lpstr>R.2.1</vt:lpstr>
      <vt:lpstr>P.2.1.1</vt:lpstr>
      <vt:lpstr>P.2.1.2</vt:lpstr>
      <vt:lpstr>P.2.1.3</vt:lpstr>
      <vt:lpstr>P.2.1.4</vt:lpstr>
      <vt:lpstr>R.2.2</vt:lpstr>
      <vt:lpstr>P.2.2.1</vt:lpstr>
      <vt:lpstr>R.2.3</vt:lpstr>
      <vt:lpstr>P.2.3.1</vt:lpstr>
      <vt:lpstr>P.2.3.2</vt:lpstr>
      <vt:lpstr>R.2.4</vt:lpstr>
      <vt:lpstr>P.2.4.1</vt:lpstr>
      <vt:lpstr>R.2.5</vt:lpstr>
      <vt:lpstr>P.2.5.1</vt:lpstr>
      <vt:lpstr>P.2.5.2</vt:lpstr>
      <vt:lpstr>P.2.5.3</vt:lpstr>
      <vt:lpstr>P.2.5.4</vt:lpstr>
      <vt:lpstr>P.2.5.5</vt:lpstr>
      <vt:lpstr>R.2.6</vt:lpstr>
      <vt:lpstr>P.2.6.1</vt:lpstr>
      <vt:lpstr>P.2.6.2</vt:lpstr>
      <vt:lpstr>R.2.7</vt:lpstr>
      <vt:lpstr>P.2.7.1</vt:lpstr>
      <vt:lpstr>P.2.7.2</vt:lpstr>
      <vt:lpstr>P.2.7.2 </vt:lpstr>
      <vt:lpstr>R.2.8</vt:lpstr>
      <vt:lpstr>P.2.8.1</vt:lpstr>
      <vt:lpstr>P.2.8.2</vt:lpstr>
      <vt:lpstr>R.2.9</vt:lpstr>
      <vt:lpstr>P.2.9.1</vt:lpstr>
      <vt:lpstr>R.3.1</vt:lpstr>
      <vt:lpstr>P.3.1.1</vt:lpstr>
      <vt:lpstr>P.3.1.2</vt:lpstr>
      <vt:lpstr>P.3.1.3</vt:lpstr>
      <vt:lpstr>R.3.2</vt:lpstr>
      <vt:lpstr>P.3.2.1</vt:lpstr>
      <vt:lpstr>P.3.2.2</vt:lpstr>
      <vt:lpstr>R.3.3</vt:lpstr>
      <vt:lpstr>P.3.3.1</vt:lpstr>
      <vt:lpstr>R.3.4</vt:lpstr>
      <vt:lpstr>P.3.4.1</vt:lpstr>
      <vt:lpstr>R.4.1</vt:lpstr>
      <vt:lpstr>P.4.1.1</vt:lpstr>
      <vt:lpstr>P.4.1.2</vt:lpstr>
      <vt:lpstr>P. 4.1.3</vt:lpstr>
      <vt:lpstr>P.4.1.4</vt:lpstr>
      <vt:lpstr>R.4.2 (n)</vt:lpstr>
      <vt:lpstr>P.4.2.1</vt:lpstr>
      <vt:lpstr>P.4.2.2</vt:lpstr>
      <vt:lpstr>R.4.4 (e)</vt:lpstr>
      <vt:lpstr>P. 4.2.3(n)</vt:lpstr>
      <vt:lpstr>P.4.2.4(n)</vt:lpstr>
      <vt:lpstr>P.4.2.5(n)</vt:lpstr>
      <vt:lpstr>P.4.2.6(n)</vt:lpstr>
      <vt:lpstr>R.4.3</vt:lpstr>
      <vt:lpstr>P.4.3.1</vt:lpstr>
      <vt:lpstr>P.4.3.2</vt:lpstr>
      <vt:lpstr>P.4.3.3</vt:lpstr>
      <vt:lpstr>R.4.4</vt:lpstr>
      <vt:lpstr>P.4.4.1</vt:lpstr>
      <vt:lpstr>P.4.4.2</vt:lpstr>
      <vt:lpstr>R.5.1</vt:lpstr>
      <vt:lpstr>P.5.1.1</vt:lpstr>
      <vt:lpstr>P.5.1.2</vt:lpstr>
      <vt:lpstr>P.5.1.3 (e)</vt:lpstr>
      <vt:lpstr>P.5.1.4 (e)</vt:lpstr>
      <vt:lpstr>P.5.1.3 (n)</vt:lpstr>
      <vt:lpstr>P.5.1.4(n)</vt:lpstr>
      <vt:lpstr>P.5.1.7 (e)</vt:lpstr>
      <vt:lpstr>P.5.1.5(n)</vt:lpstr>
      <vt:lpstr>R.5.2</vt:lpstr>
      <vt:lpstr>P.5.2.1 (e)</vt:lpstr>
      <vt:lpstr>P.5.2.2</vt:lpstr>
      <vt:lpstr>R.5.3</vt:lpstr>
      <vt:lpstr>P.5.3.1</vt:lpstr>
      <vt:lpstr>P.5.3.2</vt:lpstr>
      <vt:lpstr>P.5.3.3</vt:lpstr>
      <vt:lpstr>R.5.4</vt:lpstr>
      <vt:lpstr>P.5.4.1</vt:lpstr>
      <vt:lpstr>R.5.5</vt:lpstr>
      <vt:lpstr>P.5.5.1</vt:lpstr>
      <vt:lpstr>R.5.6</vt:lpstr>
      <vt:lpstr>P.5.6.1</vt:lpstr>
      <vt:lpstr>P.5.6.2</vt:lpstr>
      <vt:lpstr>P.5.6.3</vt:lpstr>
      <vt:lpstr>P.5.6.4</vt:lpstr>
      <vt:lpstr>R.5.7</vt:lpstr>
      <vt:lpstr>P.5.7.1</vt:lpstr>
      <vt:lpstr>P.5.7.2</vt:lpstr>
      <vt:lpstr>P.5.7.3</vt:lpstr>
      <vt:lpstr>P.5.7.4</vt:lpstr>
      <vt:lpstr>P.5.7.5</vt:lpstr>
      <vt:lpstr>P.5.7.6</vt:lpstr>
      <vt:lpstr>PLAN DE ACCION</vt:lpstr>
      <vt:lpstr>R.5.8 (ea)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Milena Negrete Londono</dc:creator>
  <cp:keywords/>
  <dc:description/>
  <cp:lastModifiedBy>Luisa Diaz</cp:lastModifiedBy>
  <cp:revision/>
  <dcterms:created xsi:type="dcterms:W3CDTF">2019-05-23T17:36:43Z</dcterms:created>
  <dcterms:modified xsi:type="dcterms:W3CDTF">2023-06-22T21:14:50Z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0x01010041BFFB4411CFC54CA6A3FA228255AE4E</vt:lpwstr>
  </property>
  <property fmtid="{D5CDD505-2E9C-101B-9397-08002B2CF9AE}" pid="3" name="MediaServiceImageTags">
    <vt:lpwstr/>
  </property>
</Properties>
</file>